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oosaki\Downloads\"/>
    </mc:Choice>
  </mc:AlternateContent>
  <xr:revisionPtr revIDLastSave="0" documentId="13_ncr:1_{3403AE82-432D-4F6C-8D25-8C3FAAA3791B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Plan" sheetId="1" r:id="rId1"/>
    <sheet name="Homework 22 Dec 2022" sheetId="2" r:id="rId2"/>
    <sheet name="TTW" sheetId="7" r:id="rId3"/>
    <sheet name="ADVANC" sheetId="6" r:id="rId4"/>
    <sheet name="CPALL" sheetId="8" r:id="rId5"/>
    <sheet name="TACC" sheetId="5" r:id="rId6"/>
    <sheet name="SABINA" sheetId="3" r:id="rId7"/>
    <sheet name="RPH" sheetId="4" r:id="rId8"/>
    <sheet name="DOHOME" sheetId="9" r:id="rId9"/>
  </sheets>
  <calcPr calcId="191029"/>
</workbook>
</file>

<file path=xl/calcChain.xml><?xml version="1.0" encoding="utf-8"?>
<calcChain xmlns="http://schemas.openxmlformats.org/spreadsheetml/2006/main">
  <c r="E32" i="9" l="1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C23" i="9"/>
  <c r="E23" i="9" s="1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2" i="9"/>
  <c r="E9" i="9"/>
  <c r="E8" i="9"/>
  <c r="E7" i="9"/>
  <c r="E6" i="9"/>
  <c r="E5" i="9"/>
  <c r="E4" i="9"/>
  <c r="E3" i="9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2" i="8"/>
  <c r="D22" i="8"/>
  <c r="C21" i="8"/>
  <c r="E21" i="8" s="1"/>
  <c r="E20" i="8"/>
  <c r="D20" i="8"/>
  <c r="E19" i="8"/>
  <c r="D19" i="8"/>
  <c r="E18" i="8"/>
  <c r="D18" i="8"/>
  <c r="E17" i="8"/>
  <c r="D17" i="8"/>
  <c r="E16" i="8"/>
  <c r="D16" i="8"/>
  <c r="E15" i="8"/>
  <c r="D15" i="8"/>
  <c r="E12" i="8"/>
  <c r="C10" i="8"/>
  <c r="C23" i="8" s="1"/>
  <c r="E9" i="8"/>
  <c r="E8" i="8"/>
  <c r="E7" i="8"/>
  <c r="E6" i="8"/>
  <c r="E5" i="8"/>
  <c r="E4" i="8"/>
  <c r="E3" i="8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C23" i="7"/>
  <c r="E22" i="7"/>
  <c r="D22" i="7"/>
  <c r="C21" i="7"/>
  <c r="E21" i="7" s="1"/>
  <c r="E20" i="7"/>
  <c r="D20" i="7"/>
  <c r="E19" i="7"/>
  <c r="D19" i="7"/>
  <c r="E18" i="7"/>
  <c r="D18" i="7"/>
  <c r="E17" i="7"/>
  <c r="D17" i="7"/>
  <c r="E16" i="7"/>
  <c r="D16" i="7"/>
  <c r="E15" i="7"/>
  <c r="D15" i="7"/>
  <c r="E12" i="7"/>
  <c r="E9" i="7"/>
  <c r="E8" i="7"/>
  <c r="E7" i="7"/>
  <c r="E6" i="7"/>
  <c r="E5" i="7"/>
  <c r="E4" i="7"/>
  <c r="E3" i="7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C23" i="6"/>
  <c r="E23" i="6" s="1"/>
  <c r="E22" i="6"/>
  <c r="D22" i="6"/>
  <c r="C21" i="6"/>
  <c r="E21" i="6" s="1"/>
  <c r="E20" i="6"/>
  <c r="D20" i="6"/>
  <c r="E19" i="6"/>
  <c r="D19" i="6"/>
  <c r="E18" i="6"/>
  <c r="D18" i="6"/>
  <c r="E17" i="6"/>
  <c r="D17" i="6"/>
  <c r="E16" i="6"/>
  <c r="D16" i="6"/>
  <c r="E15" i="6"/>
  <c r="D15" i="6"/>
  <c r="E12" i="6"/>
  <c r="E9" i="6"/>
  <c r="E8" i="6"/>
  <c r="E7" i="6"/>
  <c r="E6" i="6"/>
  <c r="E5" i="6"/>
  <c r="E4" i="6"/>
  <c r="E3" i="6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C24" i="5"/>
  <c r="E24" i="5" s="1"/>
  <c r="C23" i="5"/>
  <c r="E23" i="5" s="1"/>
  <c r="E22" i="5"/>
  <c r="D22" i="5"/>
  <c r="C21" i="5"/>
  <c r="E21" i="5" s="1"/>
  <c r="E20" i="5"/>
  <c r="D20" i="5"/>
  <c r="E19" i="5"/>
  <c r="D19" i="5"/>
  <c r="E18" i="5"/>
  <c r="D18" i="5"/>
  <c r="E17" i="5"/>
  <c r="D17" i="5"/>
  <c r="E16" i="5"/>
  <c r="D16" i="5"/>
  <c r="E15" i="5"/>
  <c r="D15" i="5"/>
  <c r="E12" i="5"/>
  <c r="E9" i="5"/>
  <c r="E8" i="5"/>
  <c r="E7" i="5"/>
  <c r="E6" i="5"/>
  <c r="E5" i="5"/>
  <c r="E4" i="5"/>
  <c r="E3" i="5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C24" i="4"/>
  <c r="D24" i="4" s="1"/>
  <c r="E23" i="4"/>
  <c r="D23" i="4"/>
  <c r="C23" i="4"/>
  <c r="E22" i="4"/>
  <c r="D22" i="4"/>
  <c r="E21" i="4"/>
  <c r="C21" i="4"/>
  <c r="D21" i="4" s="1"/>
  <c r="E20" i="4"/>
  <c r="D20" i="4"/>
  <c r="E19" i="4"/>
  <c r="D19" i="4"/>
  <c r="E18" i="4"/>
  <c r="D18" i="4"/>
  <c r="E17" i="4"/>
  <c r="D17" i="4"/>
  <c r="E16" i="4"/>
  <c r="D16" i="4"/>
  <c r="E15" i="4"/>
  <c r="D15" i="4"/>
  <c r="E12" i="4"/>
  <c r="E9" i="4"/>
  <c r="E34" i="4" s="1"/>
  <c r="E8" i="4"/>
  <c r="E7" i="4"/>
  <c r="E6" i="4"/>
  <c r="E5" i="4"/>
  <c r="E4" i="4"/>
  <c r="E3" i="4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D24" i="3"/>
  <c r="C24" i="3"/>
  <c r="E24" i="3" s="1"/>
  <c r="C23" i="3"/>
  <c r="D23" i="3" s="1"/>
  <c r="E22" i="3"/>
  <c r="D22" i="3"/>
  <c r="D21" i="3"/>
  <c r="C21" i="3"/>
  <c r="E21" i="3" s="1"/>
  <c r="E20" i="3"/>
  <c r="D20" i="3"/>
  <c r="E19" i="3"/>
  <c r="D19" i="3"/>
  <c r="E18" i="3"/>
  <c r="D18" i="3"/>
  <c r="E17" i="3"/>
  <c r="D17" i="3"/>
  <c r="E16" i="3"/>
  <c r="D16" i="3"/>
  <c r="E15" i="3"/>
  <c r="D15" i="3"/>
  <c r="E12" i="3"/>
  <c r="E9" i="3"/>
  <c r="E8" i="3"/>
  <c r="E7" i="3"/>
  <c r="E6" i="3"/>
  <c r="E5" i="3"/>
  <c r="E4" i="3"/>
  <c r="E3" i="3"/>
  <c r="E34" i="9" l="1"/>
  <c r="D23" i="9"/>
  <c r="E23" i="8"/>
  <c r="D23" i="8"/>
  <c r="E34" i="8"/>
  <c r="D21" i="8"/>
  <c r="E34" i="7"/>
  <c r="D21" i="7"/>
  <c r="E34" i="6"/>
  <c r="D23" i="6"/>
  <c r="D21" i="6"/>
  <c r="E34" i="5"/>
  <c r="D23" i="5"/>
  <c r="D21" i="5"/>
  <c r="D24" i="5"/>
  <c r="E34" i="3"/>
  <c r="E23" i="3"/>
  <c r="J10" i="2" l="1"/>
  <c r="I10" i="2"/>
  <c r="K10" i="2"/>
  <c r="E10" i="2"/>
  <c r="E9" i="2"/>
  <c r="E6" i="2"/>
  <c r="E7" i="2"/>
  <c r="E8" i="2"/>
  <c r="E5" i="2"/>
  <c r="E4" i="2"/>
  <c r="E3" i="2"/>
  <c r="D10" i="2"/>
  <c r="H18" i="1"/>
  <c r="H17" i="1"/>
  <c r="H16" i="1"/>
  <c r="H22" i="1"/>
  <c r="K37" i="1"/>
  <c r="J36" i="1"/>
  <c r="J34" i="1"/>
  <c r="K31" i="1"/>
  <c r="J31" i="1"/>
  <c r="K29" i="1"/>
  <c r="J29" i="1"/>
  <c r="J28" i="1"/>
  <c r="J26" i="1"/>
  <c r="K24" i="1"/>
  <c r="K32" i="1" s="1"/>
  <c r="J24" i="1"/>
  <c r="J37" i="1" s="1"/>
  <c r="G22" i="1"/>
  <c r="H21" i="1"/>
  <c r="H20" i="1"/>
  <c r="H19" i="1"/>
  <c r="G8" i="1"/>
  <c r="G9" i="1" s="1"/>
  <c r="G10" i="1" s="1"/>
  <c r="G12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3" i="1"/>
  <c r="K26" i="1" l="1"/>
  <c r="K34" i="1"/>
  <c r="J25" i="1"/>
  <c r="K28" i="1"/>
  <c r="J33" i="1"/>
  <c r="K36" i="1"/>
  <c r="G13" i="1"/>
  <c r="K25" i="1"/>
  <c r="J30" i="1"/>
  <c r="K33" i="1"/>
  <c r="J27" i="1"/>
  <c r="K30" i="1"/>
  <c r="J35" i="1"/>
  <c r="K27" i="1"/>
  <c r="J32" i="1"/>
  <c r="K35" i="1"/>
  <c r="C31" i="1" l="1"/>
  <c r="C10" i="1"/>
  <c r="C8" i="1"/>
  <c r="C42" i="1"/>
  <c r="C34" i="1"/>
  <c r="C26" i="1"/>
  <c r="C14" i="1"/>
  <c r="C12" i="1"/>
  <c r="C5" i="1"/>
  <c r="C30" i="1"/>
  <c r="C40" i="1"/>
  <c r="C21" i="1"/>
  <c r="C17" i="1"/>
  <c r="C39" i="1"/>
  <c r="C37" i="1"/>
  <c r="C29" i="1"/>
  <c r="C38" i="1"/>
  <c r="C36" i="1"/>
  <c r="C19" i="1"/>
  <c r="C32" i="1"/>
  <c r="C24" i="1"/>
  <c r="C22" i="1"/>
  <c r="C20" i="1"/>
  <c r="C18" i="1"/>
  <c r="C16" i="1"/>
  <c r="C7" i="1"/>
  <c r="C3" i="1"/>
  <c r="D3" i="1" s="1"/>
  <c r="D4" i="1" s="1"/>
  <c r="D5" i="1" s="1"/>
  <c r="C41" i="1"/>
  <c r="C35" i="1"/>
  <c r="C27" i="1"/>
  <c r="C11" i="1"/>
  <c r="C9" i="1"/>
  <c r="C4" i="1"/>
  <c r="C13" i="1"/>
  <c r="C28" i="1"/>
  <c r="C33" i="1"/>
  <c r="C25" i="1"/>
  <c r="C23" i="1"/>
  <c r="C15" i="1"/>
  <c r="C6" i="1"/>
  <c r="D6" i="1" l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</calcChain>
</file>

<file path=xl/sharedStrings.xml><?xml version="1.0" encoding="utf-8"?>
<sst xmlns="http://schemas.openxmlformats.org/spreadsheetml/2006/main" count="849" uniqueCount="184">
  <si>
    <t>ปีที่</t>
  </si>
  <si>
    <t>เงินออมรายปี</t>
  </si>
  <si>
    <t>ผลตอบแทนคาดหวัง</t>
  </si>
  <si>
    <t>แผน</t>
  </si>
  <si>
    <t>#</t>
  </si>
  <si>
    <t>Saving</t>
  </si>
  <si>
    <t>%Expect</t>
  </si>
  <si>
    <t>Plan</t>
  </si>
  <si>
    <t>อายุปัจจุบัน</t>
  </si>
  <si>
    <t>ตั้งเป้าเกษียณ</t>
  </si>
  <si>
    <t>เงินทุนเริ่มต้น</t>
  </si>
  <si>
    <t>ออมเงิน รายเดือน</t>
  </si>
  <si>
    <t>เป้าหมาย Passive Income หลังเกษียณ</t>
  </si>
  <si>
    <t>ระยะเวลาในการลงทุนแบบ Active</t>
  </si>
  <si>
    <t>เป้าหมาย Passive Income หลังเกษียณ + เงินเฟ้อ 2%</t>
  </si>
  <si>
    <t>รายได้ต่อปีที่ต้องการ</t>
  </si>
  <si>
    <t>ผลตอบแทนคาดหวังจากเงินปันผล</t>
  </si>
  <si>
    <t>เงินทุนที่ต้องมีในหุ้นก่อนเกษียณ</t>
  </si>
  <si>
    <t>ผลตอบแทนคาดหวังต่อปี</t>
  </si>
  <si>
    <t>ประเภทหุ้น</t>
  </si>
  <si>
    <t>Weighted</t>
  </si>
  <si>
    <t>1. โตช้า</t>
  </si>
  <si>
    <t>TTW, ADVANC, AOT</t>
  </si>
  <si>
    <t>สัดส่วนประเภทหุ้นสอดคล้องกับเป้าหมายนะครับ</t>
  </si>
  <si>
    <t>2. แข็งแกร่ง</t>
  </si>
  <si>
    <t>SABINA, TACC, COM7, DOHOME, HMPRO, NSL, MEGA, CPALL</t>
  </si>
  <si>
    <t>3. โตเร็ว</t>
  </si>
  <si>
    <t>GULF, IP</t>
  </si>
  <si>
    <t>4. วัฏจักร</t>
  </si>
  <si>
    <t>5. ฟื้นตัว</t>
  </si>
  <si>
    <t>6. ทรัพย์สินมาก</t>
  </si>
  <si>
    <t>รวม</t>
  </si>
  <si>
    <t>Initial</t>
  </si>
  <si>
    <t>M1+</t>
  </si>
  <si>
    <t>รายชื่อหุ้นที่น่าสนใจ</t>
  </si>
  <si>
    <t>ประเภท</t>
  </si>
  <si>
    <t>Investment</t>
  </si>
  <si>
    <t>TTW</t>
  </si>
  <si>
    <t>Resources</t>
  </si>
  <si>
    <t>ADVANC</t>
  </si>
  <si>
    <t>Technology</t>
  </si>
  <si>
    <t>AOT</t>
  </si>
  <si>
    <t>Services</t>
  </si>
  <si>
    <t>SABINA</t>
  </si>
  <si>
    <t>Consumer Products</t>
  </si>
  <si>
    <t>TACC</t>
  </si>
  <si>
    <t>Agro &amp; Food Industry</t>
  </si>
  <si>
    <t>COM7</t>
  </si>
  <si>
    <t>DOHOME</t>
  </si>
  <si>
    <t>HMPRO</t>
  </si>
  <si>
    <t>CPALL</t>
  </si>
  <si>
    <t>MEGA</t>
  </si>
  <si>
    <t>Good???</t>
  </si>
  <si>
    <t>NSL</t>
  </si>
  <si>
    <t>GULF</t>
  </si>
  <si>
    <t>IP</t>
  </si>
  <si>
    <t>กรอกเฉพาะช่องสีเหลืองเท่านั้น !!!</t>
  </si>
  <si>
    <t>NO</t>
  </si>
  <si>
    <t>โตช้า</t>
  </si>
  <si>
    <t>โตเร็ว</t>
  </si>
  <si>
    <t>โตกลาง</t>
  </si>
  <si>
    <t>STOCK</t>
  </si>
  <si>
    <t>RPH</t>
  </si>
  <si>
    <t>Portion</t>
  </si>
  <si>
    <t>Total</t>
  </si>
  <si>
    <t>Five Force Model</t>
  </si>
  <si>
    <t>Score 83</t>
  </si>
  <si>
    <t>Score 78</t>
  </si>
  <si>
    <t>Score 82</t>
  </si>
  <si>
    <t>Score 95</t>
  </si>
  <si>
    <t>Score 64</t>
  </si>
  <si>
    <t>MOS P/BV
(19 Dec 2022)</t>
  </si>
  <si>
    <t>Score 75</t>
  </si>
  <si>
    <t>Score 87</t>
  </si>
  <si>
    <t>Potential Expected Return</t>
  </si>
  <si>
    <t>MOS P/E
(Dashboard อาจารย์ประพาส)</t>
  </si>
  <si>
    <t>โอกาสผลตอบแทนจากตาราง MOS vs Growth
อ้างอิง P/E MOS
(ถ้าถือ 10 ปี)</t>
  </si>
  <si>
    <t>โอกาสผลตอบแทนจากตาราง MOS vs Growth
อ้างอิง P/E MOS
(ถ้าถือ 3 ปี)</t>
  </si>
  <si>
    <t>โอกาสผลตอบแทนจากตาราง MOS vs Growth
อ้างอิง P/E MOS
(ถ้าถือ 5 ปี)</t>
  </si>
  <si>
    <t>Average</t>
  </si>
  <si>
    <t>Description</t>
  </si>
  <si>
    <t>Data</t>
  </si>
  <si>
    <t>Score</t>
  </si>
  <si>
    <t>Note</t>
  </si>
  <si>
    <t>Remark</t>
  </si>
  <si>
    <t>Business Model</t>
  </si>
  <si>
    <t>50 Pts.</t>
  </si>
  <si>
    <t>สินค้า / บริการ</t>
  </si>
  <si>
    <t>ประเภทธุรกิจ</t>
  </si>
  <si>
    <t>Trading</t>
  </si>
  <si>
    <t>Services &amp; Trading is Great</t>
  </si>
  <si>
    <t>56-1</t>
  </si>
  <si>
    <t>ประเภทสินค้า</t>
  </si>
  <si>
    <t>Semi-Durable</t>
  </si>
  <si>
    <t>FMCG is Great</t>
  </si>
  <si>
    <t>Commodity</t>
  </si>
  <si>
    <t>No</t>
  </si>
  <si>
    <t>Commodity is fluctuate</t>
  </si>
  <si>
    <t>ลูกค้า</t>
  </si>
  <si>
    <t>B2B / B2C / B2B2C</t>
  </si>
  <si>
    <t>B2C</t>
  </si>
  <si>
    <t>B2C is Great</t>
  </si>
  <si>
    <t>56-1 ระบุ B2B คือ OEM ให้ต่างประเทศ ในประเทศส่วนใหญ่เป็น B2C</t>
  </si>
  <si>
    <t>รายได้</t>
  </si>
  <si>
    <t>Recurring/Non-Recurring</t>
  </si>
  <si>
    <t>Recurring</t>
  </si>
  <si>
    <t>Recurring is Great</t>
  </si>
  <si>
    <t>Cash / Credit</t>
  </si>
  <si>
    <t>Cash</t>
  </si>
  <si>
    <t>Cash is Great</t>
  </si>
  <si>
    <t>ช่องทางการขาย</t>
  </si>
  <si>
    <t>Own Branches / Distributors / Company</t>
  </si>
  <si>
    <t>Own Branches</t>
  </si>
  <si>
    <t>Own is Great</t>
  </si>
  <si>
    <t>56-1 ขายตามห้าง ช่องทาง NSR และ OEM</t>
  </si>
  <si>
    <t>ตลาด</t>
  </si>
  <si>
    <t>ขนาดตลาด (ลบ.)</t>
  </si>
  <si>
    <t>&gt; 10,000 is Good, &gt; 100,000 is Great</t>
  </si>
  <si>
    <t>http://sabina.listedcompany.com/misc/analyst-research/20190805-sabina-tsc-th.pdf</t>
  </si>
  <si>
    <t>เติบโต (%)</t>
  </si>
  <si>
    <t>&gt; 3% is Good, &gt; 8% is Great</t>
  </si>
  <si>
    <t>56-1 ระบุ Revenue Growth 5-10 % (Average 7.5%) Page 4</t>
  </si>
  <si>
    <t>ส่วนแบ่งตลาด (%)</t>
  </si>
  <si>
    <t>Leader (&gt; 30% is Good, &gt;50% Is Great)</t>
  </si>
  <si>
    <t>จำนวนคู่แข่ง (นัยยะสำคัญ)</t>
  </si>
  <si>
    <t>&gt; 6 = High</t>
  </si>
  <si>
    <t>Wacoal 38%, Triumph 4%</t>
  </si>
  <si>
    <t>5-Forces Model</t>
  </si>
  <si>
    <t>อำนาจการต่อรองของลูกค้า</t>
  </si>
  <si>
    <t>ปริมาณลูกค้า</t>
  </si>
  <si>
    <t>Many</t>
  </si>
  <si>
    <r>
      <rPr>
        <b/>
        <sz val="11"/>
        <color rgb="FF00B050"/>
        <rFont val="Century Gothic"/>
        <family val="2"/>
      </rPr>
      <t>Many</t>
    </r>
    <r>
      <rPr>
        <b/>
        <sz val="11"/>
        <color theme="1"/>
        <rFont val="Century Gothic"/>
        <family val="2"/>
      </rPr>
      <t xml:space="preserve"> - </t>
    </r>
    <r>
      <rPr>
        <b/>
        <sz val="11"/>
        <color rgb="FFFF0000"/>
        <rFont val="Century Gothic"/>
        <family val="2"/>
      </rPr>
      <t>Few</t>
    </r>
  </si>
  <si>
    <t>ปริมาณที่ซื้อ</t>
  </si>
  <si>
    <t>Few</t>
  </si>
  <si>
    <r>
      <rPr>
        <b/>
        <sz val="11"/>
        <color rgb="FF00B050"/>
        <rFont val="Century Gothic"/>
        <family val="2"/>
      </rPr>
      <t>Few</t>
    </r>
    <r>
      <rPr>
        <b/>
        <sz val="11"/>
        <color theme="1"/>
        <rFont val="Century Gothic"/>
        <family val="2"/>
      </rPr>
      <t xml:space="preserve"> - </t>
    </r>
    <r>
      <rPr>
        <b/>
        <sz val="11"/>
        <color rgb="FFFF0000"/>
        <rFont val="Century Gothic"/>
        <family val="2"/>
      </rPr>
      <t>Many</t>
    </r>
  </si>
  <si>
    <t>Switching Cost</t>
  </si>
  <si>
    <t>Low</t>
  </si>
  <si>
    <r>
      <rPr>
        <b/>
        <sz val="11"/>
        <color rgb="FF00B050"/>
        <rFont val="Century Gothic"/>
        <family val="2"/>
      </rPr>
      <t>High</t>
    </r>
    <r>
      <rPr>
        <b/>
        <sz val="11"/>
        <color theme="1"/>
        <rFont val="Century Gothic"/>
        <family val="2"/>
      </rPr>
      <t xml:space="preserve"> - </t>
    </r>
    <r>
      <rPr>
        <b/>
        <sz val="11"/>
        <color rgb="FFFF0000"/>
        <rFont val="Century Gothic"/>
        <family val="2"/>
      </rPr>
      <t>Low</t>
    </r>
  </si>
  <si>
    <t>อำนาจการต่อรองของ Supplier</t>
  </si>
  <si>
    <t>จำนวน Supplier</t>
  </si>
  <si>
    <t>ขนาด Supplier</t>
  </si>
  <si>
    <t>Medium</t>
  </si>
  <si>
    <r>
      <rPr>
        <b/>
        <sz val="11"/>
        <color rgb="FF00B050"/>
        <rFont val="Century Gothic"/>
        <family val="2"/>
      </rPr>
      <t>Small</t>
    </r>
    <r>
      <rPr>
        <b/>
        <sz val="11"/>
        <color theme="1"/>
        <rFont val="Century Gothic"/>
        <family val="2"/>
      </rPr>
      <t xml:space="preserve"> - </t>
    </r>
    <r>
      <rPr>
        <b/>
        <sz val="11"/>
        <color rgb="FFFF0000"/>
        <rFont val="Century Gothic"/>
        <family val="2"/>
      </rPr>
      <t>Big</t>
    </r>
  </si>
  <si>
    <r>
      <rPr>
        <b/>
        <sz val="11"/>
        <color rgb="FF00B050"/>
        <rFont val="Century Gothic"/>
        <family val="2"/>
      </rPr>
      <t>Low</t>
    </r>
    <r>
      <rPr>
        <b/>
        <sz val="11"/>
        <color theme="1"/>
        <rFont val="Century Gothic"/>
        <family val="2"/>
      </rPr>
      <t xml:space="preserve"> - </t>
    </r>
    <r>
      <rPr>
        <b/>
        <sz val="11"/>
        <color rgb="FFFF0000"/>
        <rFont val="Century Gothic"/>
        <family val="2"/>
      </rPr>
      <t>High</t>
    </r>
  </si>
  <si>
    <t>ภัยจากการแข่งขันในอุตสาหกรรม</t>
  </si>
  <si>
    <r>
      <rPr>
        <b/>
        <sz val="11"/>
        <color rgb="FF00B050"/>
        <rFont val="Century Gothic"/>
        <family val="2"/>
      </rPr>
      <t>Few</t>
    </r>
    <r>
      <rPr>
        <b/>
        <sz val="11"/>
        <color theme="1"/>
        <rFont val="Century Gothic"/>
        <family val="2"/>
      </rPr>
      <t xml:space="preserve"> - </t>
    </r>
    <r>
      <rPr>
        <b/>
        <sz val="11"/>
        <color rgb="FFFF0000"/>
        <rFont val="Century Gothic"/>
        <family val="2"/>
      </rPr>
      <t>Many (&gt; 6 = Many)</t>
    </r>
  </si>
  <si>
    <t>ขนาดคู่แข่ง</t>
  </si>
  <si>
    <t>Big</t>
  </si>
  <si>
    <t>***คำถามถึงอาจารย์ประพาส</t>
  </si>
  <si>
    <t>ขนาดตลาด</t>
  </si>
  <si>
    <r>
      <rPr>
        <b/>
        <sz val="11"/>
        <color rgb="FF00B050"/>
        <rFont val="Century Gothic"/>
        <family val="2"/>
      </rPr>
      <t xml:space="preserve">Big - </t>
    </r>
    <r>
      <rPr>
        <b/>
        <sz val="11"/>
        <color rgb="FFFF0000"/>
        <rFont val="Century Gothic"/>
        <family val="2"/>
      </rPr>
      <t>Small</t>
    </r>
    <r>
      <rPr>
        <b/>
        <sz val="11"/>
        <color rgb="FF00B050"/>
        <rFont val="Century Gothic"/>
        <family val="2"/>
      </rPr>
      <t xml:space="preserve"> (100,000+ MB</t>
    </r>
    <r>
      <rPr>
        <b/>
        <sz val="11"/>
        <color theme="1"/>
        <rFont val="Century Gothic"/>
        <family val="2"/>
      </rPr>
      <t>, 10,000+ MB,</t>
    </r>
    <r>
      <rPr>
        <b/>
        <sz val="11"/>
        <color rgb="FFFF0000"/>
        <rFont val="Century Gothic"/>
        <family val="2"/>
      </rPr>
      <t xml:space="preserve"> 1,000+ MB)</t>
    </r>
  </si>
  <si>
    <t>ผมสนใจหุ้นตัวนี้จากคำแนะนำหุ้นปันผลที่มีโอกาส Growth ต่อ 5-10% ต่อปี เพื่อพิจารณาจัดพอร์ตให้ภรรยา</t>
  </si>
  <si>
    <t>การเติบโตตลาด</t>
  </si>
  <si>
    <r>
      <rPr>
        <b/>
        <sz val="11"/>
        <color rgb="FF00B050"/>
        <rFont val="Century Gothic"/>
        <family val="2"/>
      </rPr>
      <t xml:space="preserve">High </t>
    </r>
    <r>
      <rPr>
        <b/>
        <sz val="11"/>
        <color theme="1"/>
        <rFont val="Century Gothic"/>
        <family val="2"/>
      </rPr>
      <t xml:space="preserve">- </t>
    </r>
    <r>
      <rPr>
        <b/>
        <sz val="11"/>
        <color rgb="FFFF0000"/>
        <rFont val="Century Gothic"/>
        <family val="2"/>
      </rPr>
      <t>Low</t>
    </r>
    <r>
      <rPr>
        <b/>
        <sz val="11"/>
        <color theme="1"/>
        <rFont val="Century Gothic"/>
        <family val="2"/>
      </rPr>
      <t xml:space="preserve"> (</t>
    </r>
    <r>
      <rPr>
        <b/>
        <sz val="11"/>
        <color rgb="FF00B050"/>
        <rFont val="Century Gothic"/>
        <family val="2"/>
      </rPr>
      <t>8%+</t>
    </r>
    <r>
      <rPr>
        <b/>
        <sz val="11"/>
        <color theme="1"/>
        <rFont val="Century Gothic"/>
        <family val="2"/>
      </rPr>
      <t xml:space="preserve">, 3%+, </t>
    </r>
    <r>
      <rPr>
        <b/>
        <sz val="11"/>
        <color rgb="FFFF0000"/>
        <rFont val="Century Gothic"/>
        <family val="2"/>
      </rPr>
      <t>0%+/-</t>
    </r>
    <r>
      <rPr>
        <b/>
        <sz val="11"/>
        <color theme="1"/>
        <rFont val="Century Gothic"/>
        <family val="2"/>
      </rPr>
      <t>)</t>
    </r>
  </si>
  <si>
    <t>แต่พอเห็นตัวเลขอัตราการจ่ายเงินปันผลพบว่า จ่ายปันผลแทบจะมากกว่า 100% ถ้าจ่ายหนักขนาดนี้บริษัทจะนำเงินที่ไหนไปขยายกิจการครับ</t>
  </si>
  <si>
    <t>ภัยจากสินค้าทดแทน</t>
  </si>
  <si>
    <t>ความสมบูรณ์ในการทดแทน</t>
  </si>
  <si>
    <t>ผมเข้าใจว่าบริษัทที่ยังมี Growth ไม่ควรจะจ่ายปันผลเยอะมากกว่า 40%</t>
  </si>
  <si>
    <t>ระดับราคาของสินค้าทดแทน</t>
  </si>
  <si>
    <r>
      <rPr>
        <b/>
        <sz val="11"/>
        <color rgb="FF00B050"/>
        <rFont val="Century Gothic"/>
        <family val="2"/>
      </rPr>
      <t xml:space="preserve">High </t>
    </r>
    <r>
      <rPr>
        <b/>
        <sz val="11"/>
        <color theme="1"/>
        <rFont val="Century Gothic"/>
        <family val="2"/>
      </rPr>
      <t xml:space="preserve">- </t>
    </r>
    <r>
      <rPr>
        <b/>
        <sz val="11"/>
        <color rgb="FFFF0000"/>
        <rFont val="Century Gothic"/>
        <family val="2"/>
      </rPr>
      <t>Low</t>
    </r>
  </si>
  <si>
    <t>รบกวนขอความเห็นอาจารย์ครับ</t>
  </si>
  <si>
    <t>Technology (Disruption)</t>
  </si>
  <si>
    <t>ต้องเข้าใจโครงสร้างธุรกิจของ Sabina และงบการเงินอย่างละเอียดครับ</t>
  </si>
  <si>
    <t>ภัยจากคู่แข่งรายใหม่</t>
  </si>
  <si>
    <t>เงินลงทุน หรือทรัพยากร</t>
  </si>
  <si>
    <t>ธุรกิจที่จ่ายปันผลบางส่วน แล้วนำเงินบางส่วนไปลงทุนเพื่อขยายกิจการนั้น เพราะเค้าจำเป็นต้องลงทุนใน "Fixed Assets" ซึ่งใช้เงินก้อนใหญ่ แล้วค่อยๆทะยอยรับรู้ค่าเสื่อมครับ</t>
  </si>
  <si>
    <t>ความเชี่ยวชาญ ประสบการณ์</t>
  </si>
  <si>
    <t>High</t>
  </si>
  <si>
    <t>ในขณะที่ Sabina นั้นไม่มีความจำเป็นต้อง "ลงทุน" ใน Fixed Assets เลย เนื่องจากโตด้วย "Marketing Strategy" ซึ่งจัดเป็น "รายจ่าย" ทั้งหมดในงบการเงินแล้ว จึงไม่จำเป็นต้องสำรองเงินไว้ครับ</t>
  </si>
  <si>
    <t>ความจงรักภักดีลูกค้า</t>
  </si>
  <si>
    <t>จาก 56-1 ส่วนของการลดต้นทุนอธิบายความสามารถในการต่อรองกับ Supplier จากการเป็นลูกค้ารายใหญ่ และกระจายหา Supplier หลายเจ้าเพื่อป้องกันความเสี่ยง</t>
  </si>
  <si>
    <t>นโยบายภาครัฐ</t>
  </si>
  <si>
    <t>Open</t>
  </si>
  <si>
    <r>
      <rPr>
        <b/>
        <sz val="11"/>
        <color rgb="FF00B050"/>
        <rFont val="Century Gothic"/>
        <family val="2"/>
      </rPr>
      <t xml:space="preserve">Limit </t>
    </r>
    <r>
      <rPr>
        <b/>
        <sz val="11"/>
        <color theme="1"/>
        <rFont val="Century Gothic"/>
        <family val="2"/>
      </rPr>
      <t xml:space="preserve">- </t>
    </r>
    <r>
      <rPr>
        <b/>
        <sz val="11"/>
        <color rgb="FFFF0000"/>
        <rFont val="Century Gothic"/>
        <family val="2"/>
      </rPr>
      <t>Open</t>
    </r>
  </si>
  <si>
    <t>ประหยัดต่อขนาด</t>
  </si>
  <si>
    <t>บริษัทมีการทำเรื่อง Lean และ Operational Excellence มานาน น่าจะมีข้อได้เปรียบกว่าคู่แข่งรายใหม่ทางด้านต้นทุนและการผลิต</t>
  </si>
  <si>
    <r>
      <rPr>
        <b/>
        <sz val="11"/>
        <color rgb="FF00B050"/>
        <rFont val="Century Gothic"/>
        <family val="2"/>
      </rPr>
      <t>&gt; 80% is Super</t>
    </r>
    <r>
      <rPr>
        <b/>
        <sz val="11"/>
        <color theme="1"/>
        <rFont val="Century Gothic"/>
        <family val="2"/>
      </rPr>
      <t xml:space="preserve"> | </t>
    </r>
    <r>
      <rPr>
        <b/>
        <sz val="11"/>
        <color rgb="FF92D050"/>
        <rFont val="Century Gothic"/>
        <family val="2"/>
      </rPr>
      <t>&gt; 70% is Great</t>
    </r>
    <r>
      <rPr>
        <b/>
        <sz val="11"/>
        <color theme="1"/>
        <rFont val="Century Gothic"/>
        <family val="2"/>
      </rPr>
      <t xml:space="preserve"> | </t>
    </r>
    <r>
      <rPr>
        <b/>
        <sz val="11"/>
        <color rgb="FFFFC000"/>
        <rFont val="Century Gothic"/>
        <family val="2"/>
      </rPr>
      <t>&gt; 60% is Good</t>
    </r>
  </si>
  <si>
    <t>กรอก หรือ เลือกเฉพาะช่องสีเหลืองเท่านั้น !!!</t>
  </si>
  <si>
    <t>Manufacturer</t>
  </si>
  <si>
    <t>FMCG</t>
  </si>
  <si>
    <t>B2B</t>
  </si>
  <si>
    <t>Company</t>
  </si>
  <si>
    <t>Small</t>
  </si>
  <si>
    <t>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</si>
</sst>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0.0%"/>
    <numFmt numFmtId="166" formatCode="0.00000%"/>
  </numFmts>
  <fonts count="28" x14ac:knownFonts="1">
    <font>
      <sz val="11"/>
      <color theme="1"/>
      <name val="Century Gothic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sz val="11"/>
      <color rgb="FFFF0000"/>
      <name val="Century Gothic"/>
      <family val="2"/>
      <scheme val="minor"/>
    </font>
    <font>
      <b/>
      <sz val="12"/>
      <color rgb="FFFFFFFF"/>
      <name val="Century Gothic"/>
      <family val="2"/>
    </font>
    <font>
      <b/>
      <sz val="12"/>
      <color rgb="FFFF0000"/>
      <name val="Century Gothic"/>
      <family val="2"/>
    </font>
    <font>
      <b/>
      <sz val="12"/>
      <color rgb="FF0000FF"/>
      <name val="Century Gothic"/>
      <family val="2"/>
    </font>
    <font>
      <sz val="12"/>
      <color rgb="FF0000FF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name val="Calibri"/>
      <family val="2"/>
    </font>
    <font>
      <b/>
      <sz val="11"/>
      <color theme="1"/>
      <name val="Century Gothic"/>
      <family val="2"/>
    </font>
    <font>
      <b/>
      <sz val="11"/>
      <color rgb="FF0000FF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FF0000"/>
      <name val="Century Gothic"/>
      <family val="2"/>
    </font>
    <font>
      <u/>
      <sz val="11"/>
      <color rgb="FF000000"/>
      <name val="Roboto"/>
    </font>
    <font>
      <u/>
      <sz val="11"/>
      <color rgb="FF0000FF"/>
      <name val="Century Gothic"/>
      <family val="2"/>
    </font>
    <font>
      <b/>
      <sz val="14"/>
      <color rgb="FF0000FF"/>
      <name val="Century Gothic"/>
      <family val="2"/>
    </font>
    <font>
      <sz val="11"/>
      <color rgb="FF0000FF"/>
      <name val="Century Gothic"/>
      <family val="2"/>
    </font>
    <font>
      <sz val="11"/>
      <color rgb="FFFF0000"/>
      <name val="Century Gothic"/>
      <family val="2"/>
    </font>
    <font>
      <b/>
      <sz val="11"/>
      <color rgb="FF92D050"/>
      <name val="Century Gothic"/>
      <family val="2"/>
    </font>
    <font>
      <b/>
      <sz val="11"/>
      <color rgb="FFFFC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 applyFont="1" applyAlignment="1"/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10" fontId="5" fillId="0" borderId="0" xfId="0" applyNumberFormat="1" applyFont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/>
    <xf numFmtId="164" fontId="6" fillId="0" borderId="0" xfId="0" applyNumberFormat="1" applyFont="1" applyAlignment="1"/>
    <xf numFmtId="164" fontId="6" fillId="0" borderId="0" xfId="0" applyNumberFormat="1" applyFont="1"/>
    <xf numFmtId="0" fontId="7" fillId="0" borderId="0" xfId="0" applyFont="1" applyAlignment="1"/>
    <xf numFmtId="0" fontId="7" fillId="0" borderId="0" xfId="0" applyFont="1"/>
    <xf numFmtId="164" fontId="4" fillId="4" borderId="1" xfId="0" applyNumberFormat="1" applyFont="1" applyFill="1" applyBorder="1"/>
    <xf numFmtId="164" fontId="8" fillId="4" borderId="1" xfId="0" applyNumberFormat="1" applyFont="1" applyFill="1" applyBorder="1" applyAlignment="1"/>
    <xf numFmtId="164" fontId="3" fillId="0" borderId="1" xfId="0" applyNumberFormat="1" applyFont="1" applyBorder="1"/>
    <xf numFmtId="164" fontId="3" fillId="0" borderId="1" xfId="0" applyNumberFormat="1" applyFont="1" applyBorder="1" applyAlignment="1"/>
    <xf numFmtId="164" fontId="9" fillId="0" borderId="0" xfId="0" applyNumberFormat="1" applyFont="1"/>
    <xf numFmtId="165" fontId="3" fillId="0" borderId="1" xfId="0" applyNumberFormat="1" applyFont="1" applyBorder="1" applyAlignment="1"/>
    <xf numFmtId="164" fontId="10" fillId="0" borderId="0" xfId="0" applyNumberFormat="1" applyFont="1" applyAlignment="1"/>
    <xf numFmtId="10" fontId="4" fillId="4" borderId="1" xfId="0" applyNumberFormat="1" applyFont="1" applyFill="1" applyBorder="1" applyAlignment="1">
      <alignment horizontal="right"/>
    </xf>
    <xf numFmtId="164" fontId="11" fillId="0" borderId="0" xfId="0" applyNumberFormat="1" applyFont="1" applyAlignment="1"/>
    <xf numFmtId="164" fontId="9" fillId="0" borderId="0" xfId="0" applyNumberFormat="1" applyFont="1" applyAlignment="1"/>
    <xf numFmtId="164" fontId="4" fillId="2" borderId="1" xfId="0" applyNumberFormat="1" applyFont="1" applyFill="1" applyBorder="1"/>
    <xf numFmtId="164" fontId="5" fillId="0" borderId="1" xfId="0" applyNumberFormat="1" applyFont="1" applyBorder="1"/>
    <xf numFmtId="9" fontId="3" fillId="3" borderId="1" xfId="0" applyNumberFormat="1" applyFont="1" applyFill="1" applyBorder="1" applyAlignment="1"/>
    <xf numFmtId="10" fontId="3" fillId="0" borderId="1" xfId="0" applyNumberFormat="1" applyFont="1" applyBorder="1"/>
    <xf numFmtId="164" fontId="3" fillId="0" borderId="0" xfId="0" applyNumberFormat="1" applyFont="1" applyAlignment="1"/>
    <xf numFmtId="164" fontId="5" fillId="3" borderId="0" xfId="0" applyNumberFormat="1" applyFont="1" applyFill="1"/>
    <xf numFmtId="10" fontId="5" fillId="3" borderId="0" xfId="0" applyNumberFormat="1" applyFont="1" applyFill="1"/>
    <xf numFmtId="9" fontId="3" fillId="0" borderId="1" xfId="0" applyNumberFormat="1" applyFont="1" applyBorder="1"/>
    <xf numFmtId="164" fontId="3" fillId="0" borderId="0" xfId="0" applyNumberFormat="1" applyFont="1" applyAlignment="1">
      <alignment horizontal="center"/>
    </xf>
    <xf numFmtId="164" fontId="3" fillId="5" borderId="0" xfId="0" applyNumberFormat="1" applyFont="1" applyFill="1" applyAlignment="1"/>
    <xf numFmtId="164" fontId="3" fillId="5" borderId="0" xfId="0" applyNumberFormat="1" applyFont="1" applyFill="1" applyAlignment="1">
      <alignment horizontal="center"/>
    </xf>
    <xf numFmtId="164" fontId="3" fillId="3" borderId="1" xfId="0" applyNumberFormat="1" applyFont="1" applyFill="1" applyBorder="1" applyAlignment="1"/>
    <xf numFmtId="164" fontId="3" fillId="3" borderId="3" xfId="0" applyNumberFormat="1" applyFont="1" applyFill="1" applyBorder="1" applyAlignment="1"/>
    <xf numFmtId="164" fontId="3" fillId="5" borderId="0" xfId="0" applyNumberFormat="1" applyFont="1" applyFill="1"/>
    <xf numFmtId="164" fontId="3" fillId="3" borderId="4" xfId="0" applyNumberFormat="1" applyFont="1" applyFill="1" applyBorder="1" applyAlignment="1"/>
    <xf numFmtId="164" fontId="3" fillId="3" borderId="5" xfId="0" applyNumberFormat="1" applyFont="1" applyFill="1" applyBorder="1" applyAlignment="1"/>
    <xf numFmtId="164" fontId="3" fillId="3" borderId="1" xfId="0" applyNumberFormat="1" applyFont="1" applyFill="1" applyBorder="1" applyAlignment="1"/>
    <xf numFmtId="10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166" fontId="0" fillId="0" borderId="0" xfId="0" applyNumberFormat="1" applyFont="1" applyAlignment="1"/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9" fontId="0" fillId="0" borderId="6" xfId="0" applyNumberFormat="1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10" fontId="0" fillId="0" borderId="6" xfId="0" applyNumberFormat="1" applyFont="1" applyBorder="1" applyAlignment="1">
      <alignment horizontal="center"/>
    </xf>
    <xf numFmtId="0" fontId="13" fillId="0" borderId="6" xfId="0" applyFont="1" applyBorder="1" applyAlignment="1"/>
    <xf numFmtId="9" fontId="13" fillId="0" borderId="6" xfId="0" applyNumberFormat="1" applyFont="1" applyBorder="1" applyAlignment="1">
      <alignment horizontal="center"/>
    </xf>
    <xf numFmtId="10" fontId="13" fillId="0" borderId="0" xfId="0" applyNumberFormat="1" applyFont="1" applyAlignment="1">
      <alignment horizontal="center"/>
    </xf>
    <xf numFmtId="10" fontId="13" fillId="6" borderId="0" xfId="0" applyNumberFormat="1" applyFont="1" applyFill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12" fillId="0" borderId="3" xfId="0" applyFont="1" applyBorder="1"/>
    <xf numFmtId="164" fontId="3" fillId="3" borderId="2" xfId="0" applyNumberFormat="1" applyFont="1" applyFill="1" applyBorder="1" applyAlignment="1">
      <alignment horizontal="center"/>
    </xf>
    <xf numFmtId="0" fontId="15" fillId="2" borderId="7" xfId="1" applyFont="1" applyFill="1" applyBorder="1" applyAlignment="1">
      <alignment horizontal="center" vertical="center"/>
    </xf>
    <xf numFmtId="0" fontId="16" fillId="0" borderId="8" xfId="1" applyFont="1" applyBorder="1"/>
    <xf numFmtId="0" fontId="15" fillId="2" borderId="9" xfId="1" applyFont="1" applyFill="1" applyBorder="1" applyAlignment="1">
      <alignment vertical="center"/>
    </xf>
    <xf numFmtId="0" fontId="17" fillId="2" borderId="0" xfId="1" applyFont="1" applyFill="1" applyBorder="1" applyAlignment="1">
      <alignment vertical="center"/>
    </xf>
    <xf numFmtId="164" fontId="15" fillId="2" borderId="9" xfId="1" applyNumberFormat="1" applyFont="1" applyFill="1" applyBorder="1" applyAlignment="1">
      <alignment vertical="center"/>
    </xf>
    <xf numFmtId="49" fontId="15" fillId="2" borderId="9" xfId="1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" fillId="0" borderId="0" xfId="1" applyFont="1" applyAlignment="1"/>
    <xf numFmtId="0" fontId="15" fillId="7" borderId="10" xfId="1" applyFont="1" applyFill="1" applyBorder="1" applyAlignment="1">
      <alignment horizontal="center" vertical="center"/>
    </xf>
    <xf numFmtId="0" fontId="16" fillId="0" borderId="11" xfId="1" applyFont="1" applyBorder="1"/>
    <xf numFmtId="0" fontId="16" fillId="0" borderId="12" xfId="1" applyFont="1" applyBorder="1"/>
    <xf numFmtId="0" fontId="17" fillId="8" borderId="13" xfId="1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7" fillId="3" borderId="1" xfId="1" applyFont="1" applyFill="1" applyBorder="1" applyAlignment="1">
      <alignment vertical="center"/>
    </xf>
    <xf numFmtId="164" fontId="17" fillId="0" borderId="0" xfId="1" applyNumberFormat="1" applyFont="1" applyAlignment="1">
      <alignment vertical="center"/>
    </xf>
    <xf numFmtId="49" fontId="19" fillId="0" borderId="14" xfId="1" applyNumberFormat="1" applyFont="1" applyBorder="1" applyAlignment="1">
      <alignment vertical="center"/>
    </xf>
    <xf numFmtId="0" fontId="16" fillId="0" borderId="15" xfId="1" applyFont="1" applyBorder="1"/>
    <xf numFmtId="0" fontId="16" fillId="0" borderId="4" xfId="1" applyFont="1" applyBorder="1"/>
    <xf numFmtId="49" fontId="20" fillId="0" borderId="14" xfId="1" applyNumberFormat="1" applyFont="1" applyBorder="1" applyAlignment="1">
      <alignment vertical="center"/>
    </xf>
    <xf numFmtId="0" fontId="17" fillId="0" borderId="1" xfId="1" applyFont="1" applyBorder="1" applyAlignment="1">
      <alignment horizontal="center" vertical="center"/>
    </xf>
    <xf numFmtId="164" fontId="17" fillId="3" borderId="1" xfId="1" applyNumberFormat="1" applyFont="1" applyFill="1" applyBorder="1" applyAlignment="1">
      <alignment vertical="center"/>
    </xf>
    <xf numFmtId="0" fontId="21" fillId="0" borderId="0" xfId="1" applyFont="1" applyAlignment="1"/>
    <xf numFmtId="165" fontId="17" fillId="3" borderId="1" xfId="1" applyNumberFormat="1" applyFont="1" applyFill="1" applyBorder="1" applyAlignment="1">
      <alignment vertical="center"/>
    </xf>
    <xf numFmtId="9" fontId="17" fillId="3" borderId="1" xfId="1" applyNumberFormat="1" applyFont="1" applyFill="1" applyBorder="1" applyAlignment="1">
      <alignment vertical="center"/>
    </xf>
    <xf numFmtId="3" fontId="17" fillId="3" borderId="1" xfId="1" applyNumberFormat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15" fillId="7" borderId="2" xfId="1" applyFont="1" applyFill="1" applyBorder="1" applyAlignment="1">
      <alignment horizontal="center" vertical="center"/>
    </xf>
    <xf numFmtId="0" fontId="16" fillId="0" borderId="16" xfId="1" applyFont="1" applyBorder="1"/>
    <xf numFmtId="0" fontId="16" fillId="0" borderId="3" xfId="1" applyFont="1" applyBorder="1"/>
    <xf numFmtId="0" fontId="17" fillId="8" borderId="3" xfId="1" applyFont="1" applyFill="1" applyBorder="1" applyAlignment="1">
      <alignment vertical="center"/>
    </xf>
    <xf numFmtId="164" fontId="17" fillId="3" borderId="3" xfId="1" applyNumberFormat="1" applyFont="1" applyFill="1" applyBorder="1" applyAlignment="1">
      <alignment vertical="center"/>
    </xf>
    <xf numFmtId="164" fontId="17" fillId="0" borderId="9" xfId="1" applyNumberFormat="1" applyFont="1" applyBorder="1" applyAlignment="1">
      <alignment vertical="center"/>
    </xf>
    <xf numFmtId="49" fontId="17" fillId="0" borderId="8" xfId="1" applyNumberFormat="1" applyFont="1" applyBorder="1" applyAlignment="1">
      <alignment vertical="center"/>
    </xf>
    <xf numFmtId="0" fontId="17" fillId="0" borderId="1" xfId="1" applyFont="1" applyBorder="1" applyAlignment="1">
      <alignment horizontal="left" vertical="center"/>
    </xf>
    <xf numFmtId="164" fontId="17" fillId="0" borderId="15" xfId="1" applyNumberFormat="1" applyFont="1" applyBorder="1" applyAlignment="1">
      <alignment vertical="center"/>
    </xf>
    <xf numFmtId="49" fontId="17" fillId="0" borderId="14" xfId="1" applyNumberFormat="1" applyFont="1" applyBorder="1" applyAlignment="1">
      <alignment vertical="center"/>
    </xf>
    <xf numFmtId="164" fontId="17" fillId="0" borderId="4" xfId="1" applyNumberFormat="1" applyFont="1" applyBorder="1" applyAlignment="1">
      <alignment vertical="center"/>
    </xf>
    <xf numFmtId="49" fontId="17" fillId="0" borderId="5" xfId="1" applyNumberFormat="1" applyFont="1" applyBorder="1" applyAlignment="1">
      <alignment vertical="center"/>
    </xf>
    <xf numFmtId="0" fontId="17" fillId="0" borderId="15" xfId="1" applyFont="1" applyBorder="1" applyAlignment="1">
      <alignment horizontal="center" vertical="center"/>
    </xf>
    <xf numFmtId="0" fontId="17" fillId="0" borderId="4" xfId="1" applyFont="1" applyBorder="1" applyAlignment="1">
      <alignment vertical="center"/>
    </xf>
    <xf numFmtId="164" fontId="17" fillId="3" borderId="5" xfId="1" applyNumberFormat="1" applyFont="1" applyFill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9" xfId="1" applyFont="1" applyBorder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164" fontId="17" fillId="3" borderId="8" xfId="1" applyNumberFormat="1" applyFont="1" applyFill="1" applyBorder="1" applyAlignment="1">
      <alignment vertical="center"/>
    </xf>
    <xf numFmtId="0" fontId="25" fillId="0" borderId="0" xfId="1" applyFont="1" applyAlignment="1">
      <alignment vertical="center"/>
    </xf>
    <xf numFmtId="49" fontId="17" fillId="0" borderId="0" xfId="1" applyNumberFormat="1" applyFont="1" applyAlignment="1">
      <alignment vertical="center"/>
    </xf>
    <xf numFmtId="164" fontId="17" fillId="0" borderId="1" xfId="1" applyNumberFormat="1" applyFont="1" applyBorder="1" applyAlignment="1">
      <alignment vertical="center"/>
    </xf>
    <xf numFmtId="49" fontId="17" fillId="0" borderId="1" xfId="1" applyNumberFormat="1" applyFont="1" applyBorder="1" applyAlignment="1">
      <alignment vertical="center"/>
    </xf>
    <xf numFmtId="0" fontId="17" fillId="3" borderId="2" xfId="1" applyFont="1" applyFill="1" applyBorder="1" applyAlignment="1">
      <alignment horizontal="center" vertical="center"/>
    </xf>
    <xf numFmtId="164" fontId="17" fillId="9" borderId="3" xfId="1" applyNumberFormat="1" applyFont="1" applyFill="1" applyBorder="1" applyAlignment="1">
      <alignment vertical="center"/>
    </xf>
  </cellXfs>
  <cellStyles count="2">
    <cellStyle name="Normal" xfId="0" builtinId="0"/>
    <cellStyle name="Normal 2" xfId="1" xr:uid="{5B3F9972-B90F-4B27-B581-877B5A72C90B}"/>
  </cellStyles>
  <dxfs count="71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685800</xdr:colOff>
      <xdr:row>13</xdr:row>
      <xdr:rowOff>209550</xdr:rowOff>
    </xdr:from>
    <xdr:ext cx="3371850" cy="1295400"/>
    <xdr:pic>
      <xdr:nvPicPr>
        <xdr:cNvPr id="2" name="image1.png" title="รูปภาพ">
          <a:extLst>
            <a:ext uri="{FF2B5EF4-FFF2-40B4-BE49-F238E27FC236}">
              <a16:creationId xmlns:a16="http://schemas.microsoft.com/office/drawing/2014/main" id="{773921BD-7A90-4B22-BFA9-E1226546D7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00" y="2876550"/>
          <a:ext cx="3371850" cy="1295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abina.listedcompany.com/misc/analyst-research/20190805-sabina-tsc-th.pdf" TargetMode="External"/><Relationship Id="rId2" Type="http://schemas.openxmlformats.org/officeDocument/2006/relationships/hyperlink" Target="http://sabina.listedcompany.com/misc/analyst-research/20190805-sabina-tsc-th.pdf" TargetMode="External"/><Relationship Id="rId1" Type="http://schemas.openxmlformats.org/officeDocument/2006/relationships/hyperlink" Target="http://sabina.listedcompany.com/misc/analyst-research/20190805-sabina-tsc-th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0"/>
  <sheetViews>
    <sheetView workbookViewId="0">
      <pane ySplit="2" topLeftCell="A3" activePane="bottomLeft" state="frozen"/>
      <selection pane="bottomLeft" activeCell="I9" sqref="I9"/>
    </sheetView>
  </sheetViews>
  <sheetFormatPr defaultColWidth="12.59765625" defaultRowHeight="15" customHeight="1" x14ac:dyDescent="0.25"/>
  <cols>
    <col min="1" max="1" width="5.5" customWidth="1"/>
    <col min="2" max="2" width="14.59765625" customWidth="1"/>
    <col min="3" max="3" width="19.69921875" customWidth="1"/>
    <col min="4" max="4" width="17.8984375" customWidth="1"/>
    <col min="5" max="5" width="4.8984375" customWidth="1"/>
    <col min="6" max="6" width="51.09765625" customWidth="1"/>
    <col min="7" max="7" width="17.09765625" customWidth="1"/>
    <col min="8" max="8" width="11.59765625" customWidth="1"/>
    <col min="9" max="9" width="18.3984375" customWidth="1"/>
    <col min="10" max="26" width="10.59765625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1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" t="s">
        <v>4</v>
      </c>
      <c r="B2" s="3" t="s">
        <v>5</v>
      </c>
      <c r="C2" s="4" t="s">
        <v>6</v>
      </c>
      <c r="D2" s="3" t="s">
        <v>7</v>
      </c>
      <c r="E2" s="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6">
        <v>1</v>
      </c>
      <c r="B3" s="6">
        <f>+G5+(G6*12)</f>
        <v>1600000</v>
      </c>
      <c r="C3" s="7">
        <f t="shared" ref="C3:C42" si="0">$G$13</f>
        <v>0.14012694241570123</v>
      </c>
      <c r="D3" s="6">
        <f>(B3)*(1+C3)</f>
        <v>1824203.1078651219</v>
      </c>
      <c r="E3" s="7"/>
      <c r="F3" s="8" t="s">
        <v>8</v>
      </c>
      <c r="G3" s="9">
        <v>38</v>
      </c>
      <c r="H3" s="6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6"/>
      <c r="U3" s="6"/>
      <c r="V3" s="6"/>
      <c r="W3" s="6"/>
      <c r="X3" s="6"/>
      <c r="Y3" s="6"/>
      <c r="Z3" s="6"/>
    </row>
    <row r="4" spans="1:26" x14ac:dyDescent="0.25">
      <c r="A4" s="6">
        <v>2</v>
      </c>
      <c r="B4" s="6">
        <f>+G6*12</f>
        <v>600000</v>
      </c>
      <c r="C4" s="7">
        <f t="shared" si="0"/>
        <v>0.14012694241570123</v>
      </c>
      <c r="D4" s="6">
        <f t="shared" ref="D4:D42" si="1">(D3+$B4)*(1+$C4)</f>
        <v>2763899.2771649021</v>
      </c>
      <c r="E4" s="7"/>
      <c r="F4" s="8" t="s">
        <v>9</v>
      </c>
      <c r="G4" s="9">
        <v>55</v>
      </c>
      <c r="H4" s="6"/>
      <c r="I4" s="12"/>
      <c r="J4" s="11"/>
      <c r="K4" s="11"/>
      <c r="L4" s="11"/>
      <c r="M4" s="11"/>
      <c r="N4" s="11"/>
      <c r="O4" s="11"/>
      <c r="P4" s="11"/>
      <c r="Q4" s="11"/>
      <c r="R4" s="11"/>
      <c r="S4" s="11"/>
      <c r="T4" s="6"/>
      <c r="U4" s="6"/>
      <c r="V4" s="6"/>
      <c r="W4" s="6"/>
      <c r="X4" s="6"/>
      <c r="Y4" s="6"/>
      <c r="Z4" s="6"/>
    </row>
    <row r="5" spans="1:26" x14ac:dyDescent="0.25">
      <c r="A5" s="6">
        <v>3</v>
      </c>
      <c r="B5" s="6">
        <f t="shared" ref="B5:B42" si="2">+B4</f>
        <v>600000</v>
      </c>
      <c r="C5" s="7">
        <f t="shared" si="0"/>
        <v>0.14012694241570123</v>
      </c>
      <c r="D5" s="6">
        <f t="shared" si="1"/>
        <v>3835272.1974684075</v>
      </c>
      <c r="E5" s="7"/>
      <c r="F5" s="8" t="s">
        <v>10</v>
      </c>
      <c r="G5" s="9">
        <v>1000000</v>
      </c>
      <c r="H5" s="6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6"/>
      <c r="U5" s="6"/>
      <c r="V5" s="6"/>
      <c r="W5" s="6"/>
      <c r="X5" s="6"/>
      <c r="Y5" s="6"/>
      <c r="Z5" s="6"/>
    </row>
    <row r="6" spans="1:26" x14ac:dyDescent="0.25">
      <c r="A6" s="6">
        <v>4</v>
      </c>
      <c r="B6" s="6">
        <f t="shared" si="2"/>
        <v>600000</v>
      </c>
      <c r="C6" s="7">
        <f t="shared" si="0"/>
        <v>0.14012694241570123</v>
      </c>
      <c r="D6" s="6">
        <f t="shared" si="1"/>
        <v>5056773.3292810237</v>
      </c>
      <c r="E6" s="5"/>
      <c r="F6" s="8" t="s">
        <v>11</v>
      </c>
      <c r="G6" s="9">
        <v>50000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5">
      <c r="A7" s="6">
        <v>5</v>
      </c>
      <c r="B7" s="6">
        <f t="shared" si="2"/>
        <v>600000</v>
      </c>
      <c r="C7" s="7">
        <f t="shared" si="0"/>
        <v>0.14012694241570123</v>
      </c>
      <c r="D7" s="6">
        <f t="shared" si="1"/>
        <v>6449439.6798518598</v>
      </c>
      <c r="E7" s="5"/>
      <c r="F7" s="14" t="s">
        <v>12</v>
      </c>
      <c r="G7" s="15">
        <v>120000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6">
        <v>6</v>
      </c>
      <c r="B8" s="6">
        <f t="shared" si="2"/>
        <v>600000</v>
      </c>
      <c r="C8" s="7">
        <f t="shared" si="0"/>
        <v>0.14012694241570123</v>
      </c>
      <c r="D8" s="6">
        <f t="shared" si="1"/>
        <v>8037256.1079334207</v>
      </c>
      <c r="E8" s="5"/>
      <c r="F8" s="16" t="s">
        <v>13</v>
      </c>
      <c r="G8" s="17">
        <f>+G4-G3</f>
        <v>17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5">
      <c r="A9" s="6">
        <v>7</v>
      </c>
      <c r="B9" s="6">
        <f t="shared" si="2"/>
        <v>600000</v>
      </c>
      <c r="C9" s="7">
        <f t="shared" si="0"/>
        <v>0.14012694241570123</v>
      </c>
      <c r="D9" s="6">
        <f t="shared" si="1"/>
        <v>9847568.3971994705</v>
      </c>
      <c r="E9" s="5"/>
      <c r="F9" s="16" t="s">
        <v>14</v>
      </c>
      <c r="G9" s="16">
        <f>G7*(1.02^G8)</f>
        <v>168028.97030309093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5">
      <c r="A10" s="6">
        <v>8</v>
      </c>
      <c r="B10" s="6">
        <f t="shared" si="2"/>
        <v>600000</v>
      </c>
      <c r="C10" s="7">
        <f t="shared" si="0"/>
        <v>0.14012694241570123</v>
      </c>
      <c r="D10" s="6">
        <f t="shared" si="1"/>
        <v>11911554.212377941</v>
      </c>
      <c r="E10" s="5"/>
      <c r="F10" s="16" t="s">
        <v>15</v>
      </c>
      <c r="G10" s="16">
        <f>G9*12</f>
        <v>2016347.6436370912</v>
      </c>
      <c r="H10" s="1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6">
        <v>9</v>
      </c>
      <c r="B11" s="6">
        <f t="shared" si="2"/>
        <v>600000</v>
      </c>
      <c r="C11" s="7">
        <f t="shared" si="0"/>
        <v>0.14012694241570123</v>
      </c>
      <c r="D11" s="6">
        <f t="shared" si="1"/>
        <v>14264760.04902675</v>
      </c>
      <c r="E11" s="5"/>
      <c r="F11" s="16" t="s">
        <v>16</v>
      </c>
      <c r="G11" s="19">
        <v>4.4999999999999998E-2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6">
        <v>10</v>
      </c>
      <c r="B12" s="6">
        <f t="shared" si="2"/>
        <v>600000</v>
      </c>
      <c r="C12" s="7">
        <f t="shared" si="0"/>
        <v>0.14012694241570123</v>
      </c>
      <c r="D12" s="6">
        <f t="shared" si="1"/>
        <v>16947713.424439937</v>
      </c>
      <c r="E12" s="5"/>
      <c r="F12" s="14" t="s">
        <v>17</v>
      </c>
      <c r="G12" s="15">
        <f>G10/G11</f>
        <v>44807725.414157584</v>
      </c>
      <c r="H12" s="5"/>
      <c r="I12" s="2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6">
        <v>11</v>
      </c>
      <c r="B13" s="6">
        <f t="shared" si="2"/>
        <v>600000</v>
      </c>
      <c r="C13" s="7">
        <f t="shared" si="0"/>
        <v>0.14012694241570123</v>
      </c>
      <c r="D13" s="6">
        <f t="shared" si="1"/>
        <v>20006620.85299366</v>
      </c>
      <c r="E13" s="5"/>
      <c r="F13" s="14" t="s">
        <v>18</v>
      </c>
      <c r="G13" s="21">
        <f>IFERROR(RATE(G8,-(G6*12),-G5,G12),"สูตร หรือกรอกเอง")</f>
        <v>0.14012694241570123</v>
      </c>
      <c r="H13" s="5"/>
      <c r="I13" s="2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5">
      <c r="A14" s="6">
        <v>12</v>
      </c>
      <c r="B14" s="6">
        <f t="shared" si="2"/>
        <v>600000</v>
      </c>
      <c r="C14" s="7">
        <f t="shared" si="0"/>
        <v>0.14012694241570123</v>
      </c>
      <c r="D14" s="6">
        <f t="shared" si="1"/>
        <v>23494163.626643289</v>
      </c>
      <c r="E14" s="5"/>
      <c r="F14" s="5"/>
      <c r="G14" s="5"/>
      <c r="H14" s="5"/>
      <c r="I14" s="23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6">
        <v>13</v>
      </c>
      <c r="B15" s="6">
        <f t="shared" si="2"/>
        <v>600000</v>
      </c>
      <c r="C15" s="7">
        <f t="shared" si="0"/>
        <v>0.14012694241570123</v>
      </c>
      <c r="D15" s="6">
        <f t="shared" si="1"/>
        <v>27470405.105708417</v>
      </c>
      <c r="E15" s="5"/>
      <c r="F15" s="59" t="s">
        <v>19</v>
      </c>
      <c r="G15" s="60"/>
      <c r="H15" s="24" t="s">
        <v>20</v>
      </c>
      <c r="I15" s="23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5">
      <c r="A16" s="6">
        <v>14</v>
      </c>
      <c r="B16" s="6">
        <f t="shared" si="2"/>
        <v>600000</v>
      </c>
      <c r="C16" s="7">
        <f t="shared" si="0"/>
        <v>0.14012694241570123</v>
      </c>
      <c r="D16" s="6">
        <f t="shared" si="1"/>
        <v>32003825.145541426</v>
      </c>
      <c r="E16" s="5"/>
      <c r="F16" s="25" t="s">
        <v>21</v>
      </c>
      <c r="G16" s="26">
        <v>0.1</v>
      </c>
      <c r="H16" s="27">
        <f>+G16*8%</f>
        <v>8.0000000000000002E-3</v>
      </c>
      <c r="I16" s="28" t="s">
        <v>22</v>
      </c>
      <c r="J16" s="5"/>
      <c r="K16" s="5"/>
      <c r="L16" s="5"/>
      <c r="M16" s="5"/>
      <c r="N16" s="23" t="s">
        <v>23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6">
        <v>15</v>
      </c>
      <c r="B17" s="6">
        <f t="shared" si="2"/>
        <v>600000</v>
      </c>
      <c r="C17" s="7">
        <f t="shared" si="0"/>
        <v>0.14012694241570123</v>
      </c>
      <c r="D17" s="6">
        <f t="shared" si="1"/>
        <v>37172499.4742423</v>
      </c>
      <c r="E17" s="5"/>
      <c r="F17" s="25" t="s">
        <v>24</v>
      </c>
      <c r="G17" s="26">
        <v>0.8</v>
      </c>
      <c r="H17" s="27">
        <f>+G17*15%</f>
        <v>0.12</v>
      </c>
      <c r="I17" s="28" t="s">
        <v>25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5">
      <c r="A18" s="6">
        <v>16</v>
      </c>
      <c r="B18" s="6">
        <f t="shared" si="2"/>
        <v>600000</v>
      </c>
      <c r="C18" s="7">
        <f t="shared" si="0"/>
        <v>0.14012694241570123</v>
      </c>
      <c r="D18" s="6">
        <f t="shared" si="1"/>
        <v>43065444.332966559</v>
      </c>
      <c r="E18" s="5"/>
      <c r="F18" s="25" t="s">
        <v>26</v>
      </c>
      <c r="G18" s="26">
        <v>0.1</v>
      </c>
      <c r="H18" s="27">
        <f>+G18*20%</f>
        <v>2.0000000000000004E-2</v>
      </c>
      <c r="I18" s="28" t="s">
        <v>27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29">
        <v>17</v>
      </c>
      <c r="B19" s="29">
        <f t="shared" si="2"/>
        <v>600000</v>
      </c>
      <c r="C19" s="30">
        <f t="shared" si="0"/>
        <v>0.14012694241570123</v>
      </c>
      <c r="D19" s="29">
        <f t="shared" si="1"/>
        <v>49784149.536568172</v>
      </c>
      <c r="E19" s="5"/>
      <c r="F19" s="25" t="s">
        <v>28</v>
      </c>
      <c r="G19" s="26">
        <v>0</v>
      </c>
      <c r="H19" s="27">
        <f t="shared" ref="H19:H21" si="3">+G19*20%</f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5">
      <c r="A20" s="6">
        <v>18</v>
      </c>
      <c r="B20" s="6">
        <f t="shared" si="2"/>
        <v>600000</v>
      </c>
      <c r="C20" s="7">
        <f t="shared" si="0"/>
        <v>0.14012694241570123</v>
      </c>
      <c r="D20" s="6">
        <f t="shared" si="1"/>
        <v>57444326.357342944</v>
      </c>
      <c r="E20" s="5"/>
      <c r="F20" s="25" t="s">
        <v>29</v>
      </c>
      <c r="G20" s="26">
        <v>0</v>
      </c>
      <c r="H20" s="27">
        <f t="shared" si="3"/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6">
        <v>19</v>
      </c>
      <c r="B21" s="6">
        <f t="shared" si="2"/>
        <v>600000</v>
      </c>
      <c r="C21" s="7">
        <f t="shared" si="0"/>
        <v>0.14012694241570123</v>
      </c>
      <c r="D21" s="6">
        <f t="shared" si="1"/>
        <v>66177900.334376507</v>
      </c>
      <c r="E21" s="5"/>
      <c r="F21" s="25" t="s">
        <v>30</v>
      </c>
      <c r="G21" s="26">
        <v>0</v>
      </c>
      <c r="H21" s="27">
        <f t="shared" si="3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6">
        <v>20</v>
      </c>
      <c r="B22" s="6">
        <f t="shared" si="2"/>
        <v>600000</v>
      </c>
      <c r="C22" s="7">
        <f t="shared" si="0"/>
        <v>0.14012694241570123</v>
      </c>
      <c r="D22" s="6">
        <f t="shared" si="1"/>
        <v>76135283.329173118</v>
      </c>
      <c r="E22" s="5"/>
      <c r="F22" s="16" t="s">
        <v>31</v>
      </c>
      <c r="G22" s="31">
        <f t="shared" ref="G22" si="4">SUM(G16:G21)</f>
        <v>1</v>
      </c>
      <c r="H22" s="27">
        <f>SUM(H16:H21)</f>
        <v>0.14800000000000002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6">
        <v>21</v>
      </c>
      <c r="B23" s="6">
        <f t="shared" si="2"/>
        <v>600000</v>
      </c>
      <c r="C23" s="7">
        <f t="shared" si="0"/>
        <v>0.14012694241570123</v>
      </c>
      <c r="D23" s="6">
        <f t="shared" si="1"/>
        <v>87487963.957492679</v>
      </c>
      <c r="E23" s="5"/>
      <c r="F23" s="5"/>
      <c r="G23" s="5"/>
      <c r="H23" s="5"/>
      <c r="I23" s="5"/>
      <c r="J23" s="32" t="s">
        <v>32</v>
      </c>
      <c r="K23" s="32" t="s">
        <v>33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6">
        <v>22</v>
      </c>
      <c r="B24" s="6">
        <f t="shared" si="2"/>
        <v>600000</v>
      </c>
      <c r="C24" s="7">
        <f t="shared" si="0"/>
        <v>0.14012694241570123</v>
      </c>
      <c r="D24" s="6">
        <f t="shared" si="1"/>
        <v>100431461.01048063</v>
      </c>
      <c r="E24" s="5"/>
      <c r="F24" s="3" t="s">
        <v>34</v>
      </c>
      <c r="G24" s="3" t="s">
        <v>35</v>
      </c>
      <c r="H24" s="5"/>
      <c r="I24" s="28" t="s">
        <v>36</v>
      </c>
      <c r="J24" s="1">
        <f>G5</f>
        <v>1000000</v>
      </c>
      <c r="K24" s="1">
        <f>G6</f>
        <v>50000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6">
        <v>23</v>
      </c>
      <c r="B25" s="6">
        <f t="shared" si="2"/>
        <v>600000</v>
      </c>
      <c r="C25" s="7">
        <f t="shared" si="0"/>
        <v>0.14012694241570123</v>
      </c>
      <c r="D25" s="6">
        <f t="shared" si="1"/>
        <v>115188690.72967041</v>
      </c>
      <c r="E25" s="5"/>
      <c r="F25" s="9" t="s">
        <v>37</v>
      </c>
      <c r="G25" s="9" t="s">
        <v>38</v>
      </c>
      <c r="H25" s="5"/>
      <c r="I25" s="33" t="s">
        <v>37</v>
      </c>
      <c r="J25" s="34">
        <f t="shared" ref="J25:J27" si="5">$J$24*$G$16/3</f>
        <v>33333.333333333336</v>
      </c>
      <c r="K25" s="34">
        <f t="shared" ref="K25:K27" si="6">$K$24*$G$16/3</f>
        <v>1666.6666666666667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6">
        <v>24</v>
      </c>
      <c r="B26" s="6">
        <f t="shared" si="2"/>
        <v>600000</v>
      </c>
      <c r="C26" s="7">
        <f t="shared" si="0"/>
        <v>0.14012694241570123</v>
      </c>
      <c r="D26" s="6">
        <f t="shared" si="1"/>
        <v>132013805.92793638</v>
      </c>
      <c r="E26" s="5"/>
      <c r="F26" s="9" t="s">
        <v>39</v>
      </c>
      <c r="G26" s="9" t="s">
        <v>40</v>
      </c>
      <c r="H26" s="5"/>
      <c r="I26" s="33" t="s">
        <v>39</v>
      </c>
      <c r="J26" s="34">
        <f t="shared" si="5"/>
        <v>33333.333333333336</v>
      </c>
      <c r="K26" s="34">
        <f t="shared" si="6"/>
        <v>1666.6666666666667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6">
        <v>25</v>
      </c>
      <c r="B27" s="6">
        <f t="shared" si="2"/>
        <v>600000</v>
      </c>
      <c r="C27" s="7">
        <f t="shared" si="0"/>
        <v>0.14012694241570123</v>
      </c>
      <c r="D27" s="6">
        <f t="shared" si="1"/>
        <v>151196573.0747273</v>
      </c>
      <c r="E27" s="5"/>
      <c r="F27" s="9" t="s">
        <v>41</v>
      </c>
      <c r="G27" s="9" t="s">
        <v>42</v>
      </c>
      <c r="H27" s="5"/>
      <c r="I27" s="33" t="s">
        <v>41</v>
      </c>
      <c r="J27" s="34">
        <f t="shared" si="5"/>
        <v>33333.333333333336</v>
      </c>
      <c r="K27" s="34">
        <f t="shared" si="6"/>
        <v>1666.6666666666667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6">
        <v>26</v>
      </c>
      <c r="B28" s="6">
        <f t="shared" si="2"/>
        <v>600000</v>
      </c>
      <c r="C28" s="7">
        <f t="shared" si="0"/>
        <v>0.14012694241570123</v>
      </c>
      <c r="D28" s="6">
        <f t="shared" si="1"/>
        <v>173067362.72887039</v>
      </c>
      <c r="E28" s="5"/>
      <c r="F28" s="9" t="s">
        <v>43</v>
      </c>
      <c r="G28" s="9" t="s">
        <v>44</v>
      </c>
      <c r="H28" s="5"/>
      <c r="I28" s="33" t="s">
        <v>43</v>
      </c>
      <c r="J28" s="34">
        <f t="shared" ref="J28:J35" si="7">$J$24*$G$17/8</f>
        <v>100000</v>
      </c>
      <c r="K28" s="34">
        <f t="shared" ref="K28:K35" si="8">$K$24*$G$17/8</f>
        <v>5000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6">
        <v>27</v>
      </c>
      <c r="B29" s="6">
        <f t="shared" si="2"/>
        <v>600000</v>
      </c>
      <c r="C29" s="7">
        <f t="shared" si="0"/>
        <v>0.14012694241570123</v>
      </c>
      <c r="D29" s="6">
        <f t="shared" si="1"/>
        <v>198002839.2654655</v>
      </c>
      <c r="E29" s="5"/>
      <c r="F29" s="9" t="s">
        <v>45</v>
      </c>
      <c r="G29" s="9" t="s">
        <v>46</v>
      </c>
      <c r="H29" s="5"/>
      <c r="I29" s="33" t="s">
        <v>45</v>
      </c>
      <c r="J29" s="34">
        <f t="shared" si="7"/>
        <v>100000</v>
      </c>
      <c r="K29" s="34">
        <f t="shared" si="8"/>
        <v>5000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6">
        <v>28</v>
      </c>
      <c r="B30" s="6">
        <f t="shared" si="2"/>
        <v>600000</v>
      </c>
      <c r="C30" s="7">
        <f t="shared" si="0"/>
        <v>0.14012694241570123</v>
      </c>
      <c r="D30" s="6">
        <f t="shared" si="1"/>
        <v>226432447.88681215</v>
      </c>
      <c r="E30" s="5"/>
      <c r="F30" s="9" t="s">
        <v>47</v>
      </c>
      <c r="G30" s="9" t="s">
        <v>42</v>
      </c>
      <c r="H30" s="5"/>
      <c r="I30" s="33" t="s">
        <v>47</v>
      </c>
      <c r="J30" s="34">
        <f t="shared" si="7"/>
        <v>100000</v>
      </c>
      <c r="K30" s="34">
        <f t="shared" si="8"/>
        <v>5000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6">
        <v>29</v>
      </c>
      <c r="B31" s="6">
        <f t="shared" si="2"/>
        <v>600000</v>
      </c>
      <c r="C31" s="7">
        <f t="shared" si="0"/>
        <v>0.14012694241570123</v>
      </c>
      <c r="D31" s="6">
        <f t="shared" si="1"/>
        <v>258845810.63834316</v>
      </c>
      <c r="E31" s="5"/>
      <c r="F31" s="35" t="s">
        <v>48</v>
      </c>
      <c r="G31" s="36" t="s">
        <v>42</v>
      </c>
      <c r="H31" s="5"/>
      <c r="I31" s="37" t="s">
        <v>48</v>
      </c>
      <c r="J31" s="34">
        <f t="shared" si="7"/>
        <v>100000</v>
      </c>
      <c r="K31" s="34">
        <f t="shared" si="8"/>
        <v>5000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6">
        <v>30</v>
      </c>
      <c r="B32" s="6">
        <f t="shared" si="2"/>
        <v>600000</v>
      </c>
      <c r="C32" s="7">
        <f t="shared" si="0"/>
        <v>0.14012694241570123</v>
      </c>
      <c r="D32" s="6">
        <f t="shared" si="1"/>
        <v>295801158.80565721</v>
      </c>
      <c r="E32" s="5"/>
      <c r="F32" s="38" t="s">
        <v>49</v>
      </c>
      <c r="G32" s="39" t="s">
        <v>42</v>
      </c>
      <c r="H32" s="5"/>
      <c r="I32" s="37" t="s">
        <v>49</v>
      </c>
      <c r="J32" s="34">
        <f t="shared" si="7"/>
        <v>100000</v>
      </c>
      <c r="K32" s="34">
        <f t="shared" si="8"/>
        <v>5000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6">
        <v>31</v>
      </c>
      <c r="B33" s="6">
        <f t="shared" si="2"/>
        <v>600000</v>
      </c>
      <c r="C33" s="7">
        <f t="shared" si="0"/>
        <v>0.14012694241570123</v>
      </c>
      <c r="D33" s="6">
        <f t="shared" si="1"/>
        <v>337934946.91756463</v>
      </c>
      <c r="E33" s="5"/>
      <c r="F33" s="40" t="s">
        <v>50</v>
      </c>
      <c r="G33" s="39" t="s">
        <v>42</v>
      </c>
      <c r="H33" s="5"/>
      <c r="I33" s="33" t="s">
        <v>50</v>
      </c>
      <c r="J33" s="34">
        <f t="shared" si="7"/>
        <v>100000</v>
      </c>
      <c r="K33" s="34">
        <f t="shared" si="8"/>
        <v>5000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6">
        <v>32</v>
      </c>
      <c r="B34" s="6">
        <f t="shared" si="2"/>
        <v>600000</v>
      </c>
      <c r="C34" s="7">
        <f t="shared" si="0"/>
        <v>0.14012694241570123</v>
      </c>
      <c r="D34" s="6">
        <f t="shared" si="1"/>
        <v>385972813.92998469</v>
      </c>
      <c r="E34" s="5"/>
      <c r="F34" s="38" t="s">
        <v>51</v>
      </c>
      <c r="G34" s="39" t="s">
        <v>42</v>
      </c>
      <c r="H34" s="28" t="s">
        <v>52</v>
      </c>
      <c r="I34" s="37" t="s">
        <v>51</v>
      </c>
      <c r="J34" s="34">
        <f t="shared" si="7"/>
        <v>100000</v>
      </c>
      <c r="K34" s="34">
        <f t="shared" si="8"/>
        <v>5000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6">
        <v>33</v>
      </c>
      <c r="B35" s="6">
        <f t="shared" si="2"/>
        <v>600000</v>
      </c>
      <c r="C35" s="7">
        <f t="shared" si="0"/>
        <v>0.14012694241570123</v>
      </c>
      <c r="D35" s="6">
        <f t="shared" si="1"/>
        <v>440742080.36702722</v>
      </c>
      <c r="E35" s="5"/>
      <c r="F35" s="9" t="s">
        <v>53</v>
      </c>
      <c r="G35" s="9" t="s">
        <v>46</v>
      </c>
      <c r="H35" s="28" t="s">
        <v>52</v>
      </c>
      <c r="I35" s="33" t="s">
        <v>53</v>
      </c>
      <c r="J35" s="34">
        <f t="shared" si="7"/>
        <v>100000</v>
      </c>
      <c r="K35" s="34">
        <f t="shared" si="8"/>
        <v>5000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6">
        <v>34</v>
      </c>
      <c r="B36" s="6">
        <f t="shared" si="2"/>
        <v>600000</v>
      </c>
      <c r="C36" s="7">
        <f t="shared" si="0"/>
        <v>0.14012694241570123</v>
      </c>
      <c r="D36" s="6">
        <f t="shared" si="1"/>
        <v>503185996.64824343</v>
      </c>
      <c r="E36" s="5"/>
      <c r="F36" s="9" t="s">
        <v>54</v>
      </c>
      <c r="G36" s="9" t="s">
        <v>38</v>
      </c>
      <c r="H36" s="28" t="s">
        <v>52</v>
      </c>
      <c r="I36" s="33" t="s">
        <v>54</v>
      </c>
      <c r="J36" s="34">
        <f t="shared" ref="J36:J37" si="9">$J$24*$G$18/2</f>
        <v>50000</v>
      </c>
      <c r="K36" s="34">
        <f t="shared" ref="K36:K37" si="10">$K$24*$G$18/2</f>
        <v>2500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6">
        <v>35</v>
      </c>
      <c r="B37" s="6">
        <f t="shared" si="2"/>
        <v>600000</v>
      </c>
      <c r="C37" s="7">
        <f t="shared" si="0"/>
        <v>0.14012694241570123</v>
      </c>
      <c r="D37" s="6">
        <f t="shared" si="1"/>
        <v>574379987.99040854</v>
      </c>
      <c r="E37" s="5"/>
      <c r="F37" s="9" t="s">
        <v>55</v>
      </c>
      <c r="G37" s="9" t="s">
        <v>44</v>
      </c>
      <c r="H37" s="28" t="s">
        <v>52</v>
      </c>
      <c r="I37" s="33" t="s">
        <v>55</v>
      </c>
      <c r="J37" s="34">
        <f t="shared" si="9"/>
        <v>50000</v>
      </c>
      <c r="K37" s="34">
        <f t="shared" si="10"/>
        <v>2500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6">
        <v>36</v>
      </c>
      <c r="B38" s="6">
        <f t="shared" si="2"/>
        <v>600000</v>
      </c>
      <c r="C38" s="7">
        <f t="shared" si="0"/>
        <v>0.14012694241570123</v>
      </c>
      <c r="D38" s="6">
        <f t="shared" si="1"/>
        <v>655550175.65772104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6">
        <v>37</v>
      </c>
      <c r="B39" s="6">
        <f t="shared" si="2"/>
        <v>600000</v>
      </c>
      <c r="C39" s="7">
        <f t="shared" si="0"/>
        <v>0.14012694241570123</v>
      </c>
      <c r="D39" s="6">
        <f t="shared" si="1"/>
        <v>748094493.53816271</v>
      </c>
      <c r="E39" s="5"/>
      <c r="F39" s="61" t="s">
        <v>56</v>
      </c>
      <c r="G39" s="6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6">
        <v>38</v>
      </c>
      <c r="B40" s="6">
        <f t="shared" si="2"/>
        <v>600000</v>
      </c>
      <c r="C40" s="7">
        <f t="shared" si="0"/>
        <v>0.14012694241570123</v>
      </c>
      <c r="D40" s="6">
        <f t="shared" si="1"/>
        <v>853606763.7211374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6">
        <v>39</v>
      </c>
      <c r="B41" s="6">
        <f t="shared" si="2"/>
        <v>600000</v>
      </c>
      <c r="C41" s="7">
        <f t="shared" si="0"/>
        <v>0.14012694241570123</v>
      </c>
      <c r="D41" s="6">
        <f t="shared" si="1"/>
        <v>973904145.7121917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6">
        <v>40</v>
      </c>
      <c r="B42" s="6">
        <f t="shared" si="2"/>
        <v>600000</v>
      </c>
      <c r="C42" s="7">
        <f t="shared" si="0"/>
        <v>0.14012694241570123</v>
      </c>
      <c r="D42" s="6">
        <f t="shared" si="1"/>
        <v>1111058432.0222661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5"/>
      <c r="C43" s="4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5"/>
      <c r="C44" s="4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5"/>
      <c r="C45" s="4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5"/>
      <c r="C46" s="4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5"/>
      <c r="C47" s="4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4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4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4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4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4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4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4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5"/>
      <c r="C56" s="4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5"/>
      <c r="C57" s="4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5"/>
      <c r="C58" s="4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5"/>
      <c r="C59" s="4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5"/>
      <c r="C60" s="4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5"/>
      <c r="C61" s="4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5"/>
      <c r="C62" s="4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5"/>
      <c r="C63" s="4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5"/>
      <c r="C64" s="4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5"/>
      <c r="C65" s="4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5"/>
      <c r="C66" s="4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5"/>
      <c r="C67" s="4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5"/>
      <c r="C68" s="4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5"/>
      <c r="C69" s="4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5"/>
      <c r="C70" s="4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5"/>
      <c r="C71" s="4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5"/>
      <c r="C72" s="4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4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4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4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4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4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4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4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4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4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4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4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4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4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4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4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4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4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4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41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4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41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41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41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41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41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41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4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4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4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4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4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4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4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4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4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4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41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41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41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41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41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41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41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41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41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41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41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41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41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41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41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41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41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41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41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41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41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41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41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41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41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41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41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41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41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41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41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41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41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41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41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41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41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41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41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41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41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41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41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41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41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41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41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41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41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41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41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41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41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41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41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41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41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41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41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41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41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41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41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41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41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41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41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41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41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41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41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41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41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41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41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41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41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41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41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41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41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41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41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41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41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41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41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41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41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41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41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41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41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41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41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41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41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41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41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41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41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41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41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41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41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41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41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41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41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41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41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41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41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41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41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41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41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41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41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41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41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41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41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41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41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41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41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41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41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41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41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41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41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41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41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41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41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41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41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41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41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41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41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41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41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41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41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41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41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41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41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41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41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41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41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41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41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41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41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41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41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41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41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41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41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41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41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41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41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41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41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41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41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41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41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41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41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41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41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41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41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41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41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41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41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41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41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41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41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41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41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41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41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41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41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41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41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41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41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41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41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41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41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41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41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41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41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41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41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41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41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41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41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41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41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41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41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41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41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41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41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41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41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41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41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41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41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41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41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41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41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41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41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41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41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41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41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41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41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41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41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41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41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41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41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41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41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41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41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41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41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41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41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41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41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41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41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41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41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41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41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41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41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41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41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41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41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41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41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41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41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41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41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41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41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41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41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41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41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41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41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41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41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41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41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41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41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41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41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41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41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41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41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41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41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41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41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41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41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41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41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41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41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41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41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41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41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41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41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41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41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41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41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41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41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41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41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41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41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41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41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41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41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41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41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41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41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41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41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41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41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41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41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41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41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41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41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41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41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41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41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41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41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41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41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41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41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41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41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41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41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41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41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41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41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41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41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41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41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41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41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41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41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41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41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41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41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41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41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41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41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41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41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41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41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41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41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41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41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41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41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41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41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41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41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41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41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41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41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41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41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41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41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41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41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41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41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41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41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41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41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41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41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41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41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41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41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41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41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41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41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41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41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41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41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41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41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41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41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41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41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41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41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41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41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41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41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41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41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41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41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41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41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41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41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41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41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41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41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41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41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41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41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41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41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41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41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41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41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41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41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41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41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41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41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41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41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41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41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41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41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41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41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41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41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41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41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41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41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41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41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41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41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41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41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41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41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41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41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41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41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41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41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41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41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41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41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41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41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41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41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41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41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41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41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41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41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41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41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41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41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41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41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41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41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41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41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41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41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41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41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41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41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41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41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41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41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41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41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41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41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41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41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41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41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41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41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41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41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41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41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41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41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41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41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41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41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41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41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41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41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41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41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41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41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41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41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41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41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41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41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41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41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41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41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41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41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41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41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41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41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41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41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41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41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41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41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41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41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41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41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41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41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41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41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41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41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41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41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41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41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41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41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41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41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41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41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41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41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41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41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41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41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41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41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41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41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41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41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41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41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41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41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41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41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41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41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41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41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41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41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41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41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41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41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41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41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41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41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41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41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41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41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41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41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41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41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41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41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41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41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41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41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41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41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41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41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41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41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41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41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41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41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41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41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41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41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41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41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41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41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41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41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41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41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41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41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41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41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41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41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41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41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41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41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41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41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41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41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41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41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41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41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41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41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41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41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41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41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41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41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41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41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41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41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41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41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41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41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41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41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41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41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41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41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41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41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41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41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41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41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41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41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41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41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41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41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41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41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41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41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41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41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41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41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41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41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41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41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41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41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41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41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41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41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41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41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41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41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41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41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41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41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41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41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41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41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41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41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41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41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41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41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41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41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41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41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41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41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41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41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41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41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41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41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41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41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41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41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41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41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41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41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41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41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41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41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41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41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41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41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41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41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41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41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41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41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41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41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41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41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41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41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41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41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41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41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41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41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41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41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41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41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41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41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41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41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41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41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41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41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41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41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41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41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41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41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41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41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41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41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41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41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41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41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41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41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41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41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41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41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41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41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41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41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41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41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41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41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41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41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41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41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41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41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41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41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41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41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41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41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41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41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41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41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41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41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41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41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41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41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41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41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41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41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41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41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41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41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41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41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41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41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41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41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41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41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41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41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41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41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41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41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41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41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41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41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41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41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41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41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41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41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41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41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41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41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41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41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41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41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41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F15:G15"/>
    <mergeCell ref="F39:G39"/>
  </mergeCells>
  <conditionalFormatting sqref="B1:B1000 E2:E5">
    <cfRule type="cellIs" dxfId="70" priority="1" operator="lessThan">
      <formula>0</formula>
    </cfRule>
  </conditionalFormatting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A4A0-7A8E-4C2F-A145-7ADC01F060C8}">
  <sheetPr codeName="Sheet2"/>
  <dimension ref="A2:L10"/>
  <sheetViews>
    <sheetView tabSelected="1" workbookViewId="0">
      <selection activeCell="E12" sqref="E12"/>
    </sheetView>
  </sheetViews>
  <sheetFormatPr defaultRowHeight="13.8" x14ac:dyDescent="0.25"/>
  <cols>
    <col min="1" max="1" width="8.796875" style="43"/>
    <col min="2" max="2" width="11" style="43" customWidth="1"/>
    <col min="3" max="3" width="11.796875" customWidth="1"/>
    <col min="4" max="4" width="8.796875" style="43"/>
    <col min="5" max="5" width="24.3984375" style="43" customWidth="1"/>
    <col min="6" max="6" width="18.59765625" style="43" customWidth="1"/>
    <col min="7" max="7" width="13.296875" customWidth="1"/>
    <col min="8" max="8" width="14.09765625" customWidth="1"/>
    <col min="9" max="10" width="22.5" customWidth="1"/>
    <col min="11" max="11" width="22.5" style="43" customWidth="1"/>
    <col min="12" max="12" width="11.796875" customWidth="1"/>
  </cols>
  <sheetData>
    <row r="2" spans="1:12" s="45" customFormat="1" ht="55.2" x14ac:dyDescent="0.25">
      <c r="A2" s="47" t="s">
        <v>57</v>
      </c>
      <c r="B2" s="47" t="s">
        <v>19</v>
      </c>
      <c r="C2" s="47" t="s">
        <v>61</v>
      </c>
      <c r="D2" s="47" t="s">
        <v>63</v>
      </c>
      <c r="E2" s="47" t="s">
        <v>74</v>
      </c>
      <c r="F2" s="48" t="s">
        <v>75</v>
      </c>
      <c r="G2" s="48" t="s">
        <v>71</v>
      </c>
      <c r="H2" s="48" t="s">
        <v>65</v>
      </c>
      <c r="I2" s="48" t="s">
        <v>77</v>
      </c>
      <c r="J2" s="48" t="s">
        <v>78</v>
      </c>
      <c r="K2" s="48" t="s">
        <v>76</v>
      </c>
    </row>
    <row r="3" spans="1:12" x14ac:dyDescent="0.25">
      <c r="A3" s="49">
        <v>1</v>
      </c>
      <c r="B3" s="50" t="s">
        <v>58</v>
      </c>
      <c r="C3" s="51" t="s">
        <v>39</v>
      </c>
      <c r="D3" s="52">
        <v>0.15</v>
      </c>
      <c r="E3" s="53">
        <f>8%*D3</f>
        <v>1.2E-2</v>
      </c>
      <c r="F3" s="49">
        <v>11.8</v>
      </c>
      <c r="G3" s="52">
        <v>0.21</v>
      </c>
      <c r="H3" s="50" t="s">
        <v>66</v>
      </c>
      <c r="I3" s="54">
        <v>8.7999999999999995E-2</v>
      </c>
      <c r="J3" s="54">
        <v>7.1999999999999995E-2</v>
      </c>
      <c r="K3" s="54">
        <v>6.0999999999999999E-2</v>
      </c>
      <c r="L3" s="46"/>
    </row>
    <row r="4" spans="1:12" x14ac:dyDescent="0.25">
      <c r="A4" s="49">
        <v>2</v>
      </c>
      <c r="B4" s="50" t="s">
        <v>58</v>
      </c>
      <c r="C4" s="51" t="s">
        <v>37</v>
      </c>
      <c r="D4" s="52">
        <v>0.05</v>
      </c>
      <c r="E4" s="53">
        <f>8%*D4</f>
        <v>4.0000000000000001E-3</v>
      </c>
      <c r="F4" s="49">
        <v>36.4</v>
      </c>
      <c r="G4" s="52">
        <v>0.33</v>
      </c>
      <c r="H4" s="50" t="s">
        <v>73</v>
      </c>
      <c r="I4" s="54">
        <v>0.183</v>
      </c>
      <c r="J4" s="54">
        <v>0.128</v>
      </c>
      <c r="K4" s="54">
        <v>8.7999999999999995E-2</v>
      </c>
      <c r="L4" s="46"/>
    </row>
    <row r="5" spans="1:12" x14ac:dyDescent="0.25">
      <c r="A5" s="49">
        <v>3</v>
      </c>
      <c r="B5" s="50" t="s">
        <v>60</v>
      </c>
      <c r="C5" s="51" t="s">
        <v>43</v>
      </c>
      <c r="D5" s="52">
        <v>0.1</v>
      </c>
      <c r="E5" s="53">
        <f>15%*D5</f>
        <v>1.4999999999999999E-2</v>
      </c>
      <c r="F5" s="49">
        <v>23</v>
      </c>
      <c r="G5" s="52">
        <v>-0.01</v>
      </c>
      <c r="H5" s="50" t="s">
        <v>67</v>
      </c>
      <c r="I5" s="54">
        <v>0.185</v>
      </c>
      <c r="J5" s="52">
        <v>0.15</v>
      </c>
      <c r="K5" s="54">
        <v>0.125</v>
      </c>
      <c r="L5" s="46"/>
    </row>
    <row r="6" spans="1:12" x14ac:dyDescent="0.25">
      <c r="A6" s="49">
        <v>4</v>
      </c>
      <c r="B6" s="50" t="s">
        <v>60</v>
      </c>
      <c r="C6" s="51" t="s">
        <v>45</v>
      </c>
      <c r="D6" s="52">
        <v>0.1</v>
      </c>
      <c r="E6" s="53">
        <f t="shared" ref="E6:E8" si="0">15%*D6</f>
        <v>1.4999999999999999E-2</v>
      </c>
      <c r="F6" s="49">
        <v>29.1</v>
      </c>
      <c r="G6" s="52">
        <v>-0.02</v>
      </c>
      <c r="H6" s="50" t="s">
        <v>70</v>
      </c>
      <c r="I6" s="54">
        <v>0.185</v>
      </c>
      <c r="J6" s="52">
        <v>0.15</v>
      </c>
      <c r="K6" s="54">
        <v>0.125</v>
      </c>
      <c r="L6" s="46"/>
    </row>
    <row r="7" spans="1:12" x14ac:dyDescent="0.25">
      <c r="A7" s="49">
        <v>5</v>
      </c>
      <c r="B7" s="50" t="s">
        <v>60</v>
      </c>
      <c r="C7" s="51" t="s">
        <v>50</v>
      </c>
      <c r="D7" s="52">
        <v>0.2</v>
      </c>
      <c r="E7" s="53">
        <f t="shared" si="0"/>
        <v>0.03</v>
      </c>
      <c r="F7" s="49">
        <v>25.7</v>
      </c>
      <c r="G7" s="52">
        <v>0.24</v>
      </c>
      <c r="H7" s="50" t="s">
        <v>69</v>
      </c>
      <c r="I7" s="54">
        <v>0.185</v>
      </c>
      <c r="J7" s="52">
        <v>0.15</v>
      </c>
      <c r="K7" s="54">
        <v>0.125</v>
      </c>
      <c r="L7" s="46"/>
    </row>
    <row r="8" spans="1:12" x14ac:dyDescent="0.25">
      <c r="A8" s="49">
        <v>6</v>
      </c>
      <c r="B8" s="50" t="s">
        <v>60</v>
      </c>
      <c r="C8" s="51" t="s">
        <v>62</v>
      </c>
      <c r="D8" s="52">
        <v>0.2</v>
      </c>
      <c r="E8" s="53">
        <f t="shared" si="0"/>
        <v>0.03</v>
      </c>
      <c r="F8" s="49">
        <v>26.4</v>
      </c>
      <c r="G8" s="52">
        <v>0.08</v>
      </c>
      <c r="H8" s="50" t="s">
        <v>68</v>
      </c>
      <c r="I8" s="54">
        <v>0.185</v>
      </c>
      <c r="J8" s="52">
        <v>0.15</v>
      </c>
      <c r="K8" s="54">
        <v>0.125</v>
      </c>
      <c r="L8" s="46"/>
    </row>
    <row r="9" spans="1:12" x14ac:dyDescent="0.25">
      <c r="A9" s="49">
        <v>7</v>
      </c>
      <c r="B9" s="50" t="s">
        <v>59</v>
      </c>
      <c r="C9" s="51" t="s">
        <v>48</v>
      </c>
      <c r="D9" s="52">
        <v>0.2</v>
      </c>
      <c r="E9" s="53">
        <f>20%*D9</f>
        <v>4.0000000000000008E-2</v>
      </c>
      <c r="F9" s="49">
        <v>16.2</v>
      </c>
      <c r="G9" s="52">
        <v>0.12</v>
      </c>
      <c r="H9" s="50" t="s">
        <v>72</v>
      </c>
      <c r="I9" s="54">
        <v>0.23899999999999999</v>
      </c>
      <c r="J9" s="54">
        <v>0.20200000000000001</v>
      </c>
      <c r="K9" s="54">
        <v>0.17599999999999999</v>
      </c>
      <c r="L9" s="46"/>
    </row>
    <row r="10" spans="1:12" x14ac:dyDescent="0.25">
      <c r="B10" s="42"/>
      <c r="C10" s="55" t="s">
        <v>64</v>
      </c>
      <c r="D10" s="56">
        <f>SUM(D3:D9)</f>
        <v>1</v>
      </c>
      <c r="E10" s="56">
        <f>SUM(E3:E9)</f>
        <v>0.14600000000000002</v>
      </c>
      <c r="H10" s="44" t="s">
        <v>79</v>
      </c>
      <c r="I10" s="58">
        <f>($D$3*I3)+($D$4*I4)+($D$5*I5)+($D$6*I6)+($D$7*I7)+($D$8*I8)+($D$9*I9)</f>
        <v>0.18115000000000001</v>
      </c>
      <c r="J10" s="58">
        <f>($D$3*J3)+($D$4*J4)+($D$5*J5)+($D$6*J6)+($D$7*J7)+($D$8*J8)+($D$9*J9)</f>
        <v>0.14760000000000001</v>
      </c>
      <c r="K10" s="57">
        <f>($D$3*K3)+($D$4*K4)+($D$5*K5)+($D$6*K6)+($D$7*K7)+($D$8*K8)+($D$9*K9)</f>
        <v>0.12375</v>
      </c>
      <c r="L10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B3B0-671C-488A-A655-42B6823F156E}">
  <dimension ref="A1:Z1000"/>
  <sheetViews>
    <sheetView workbookViewId="0">
      <selection activeCell="F33" sqref="F33"/>
    </sheetView>
  </sheetViews>
  <sheetFormatPr defaultColWidth="13" defaultRowHeight="15" customHeight="1" x14ac:dyDescent="0.25"/>
  <cols>
    <col min="1" max="1" width="30.09765625" style="70" customWidth="1"/>
    <col min="2" max="2" width="39" style="70" customWidth="1"/>
    <col min="3" max="3" width="14.69921875" style="70" customWidth="1"/>
    <col min="4" max="4" width="8.69921875" style="70" customWidth="1"/>
    <col min="5" max="5" width="9.296875" style="70" customWidth="1"/>
    <col min="6" max="6" width="49.19921875" style="70" customWidth="1"/>
    <col min="7" max="26" width="9.296875" style="70" customWidth="1"/>
    <col min="27" max="16384" width="13" style="70"/>
  </cols>
  <sheetData>
    <row r="1" spans="1:26" ht="16.5" customHeight="1" thickBot="1" x14ac:dyDescent="0.35">
      <c r="A1" s="62" t="s">
        <v>80</v>
      </c>
      <c r="B1" s="63"/>
      <c r="C1" s="64" t="s">
        <v>81</v>
      </c>
      <c r="D1" s="65"/>
      <c r="E1" s="66" t="s">
        <v>82</v>
      </c>
      <c r="F1" s="67" t="s">
        <v>83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6.5" customHeight="1" x14ac:dyDescent="0.3">
      <c r="A2" s="71" t="s">
        <v>85</v>
      </c>
      <c r="B2" s="72"/>
      <c r="C2" s="72"/>
      <c r="D2" s="72"/>
      <c r="E2" s="73"/>
      <c r="F2" s="74" t="s">
        <v>86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6.5" customHeight="1" x14ac:dyDescent="0.25">
      <c r="A3" s="76" t="s">
        <v>87</v>
      </c>
      <c r="B3" s="77" t="s">
        <v>88</v>
      </c>
      <c r="C3" s="78" t="s">
        <v>42</v>
      </c>
      <c r="D3" s="69"/>
      <c r="E3" s="79">
        <f>IF(C3="Services",4,IF(C3="Trading",4,IF(C3="Manufacturer",1,0)))</f>
        <v>4</v>
      </c>
      <c r="F3" s="80" t="s">
        <v>90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6.5" customHeight="1" x14ac:dyDescent="0.25">
      <c r="A4" s="81"/>
      <c r="B4" s="77" t="s">
        <v>92</v>
      </c>
      <c r="C4" s="78" t="s">
        <v>179</v>
      </c>
      <c r="D4" s="69"/>
      <c r="E4" s="79">
        <f>IF(C4="FMCG",8,IF(C4="Semi-Durable",4,IF(C4="Durable",1,0)))</f>
        <v>8</v>
      </c>
      <c r="F4" s="80" t="s">
        <v>94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6.5" customHeight="1" x14ac:dyDescent="0.25">
      <c r="A5" s="82"/>
      <c r="B5" s="77" t="s">
        <v>95</v>
      </c>
      <c r="C5" s="78" t="s">
        <v>96</v>
      </c>
      <c r="D5" s="69"/>
      <c r="E5" s="79">
        <f>IF(C5="Yes",-4,IF(C5="No",2,0))</f>
        <v>2</v>
      </c>
      <c r="F5" s="83" t="s">
        <v>97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6.5" customHeight="1" x14ac:dyDescent="0.25">
      <c r="A6" s="84" t="s">
        <v>98</v>
      </c>
      <c r="B6" s="77" t="s">
        <v>99</v>
      </c>
      <c r="C6" s="78" t="s">
        <v>100</v>
      </c>
      <c r="D6" s="69"/>
      <c r="E6" s="79">
        <f>IF(C6="B2C",8,IF(C6="B2B",1,IF(C6="B2B2C",4,0)))</f>
        <v>8</v>
      </c>
      <c r="F6" s="80" t="s">
        <v>101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6.5" customHeight="1" x14ac:dyDescent="0.25">
      <c r="A7" s="76" t="s">
        <v>103</v>
      </c>
      <c r="B7" s="77" t="s">
        <v>104</v>
      </c>
      <c r="C7" s="78" t="s">
        <v>105</v>
      </c>
      <c r="D7" s="69"/>
      <c r="E7" s="79">
        <f>IF(C7="Recurring",8,IF(C7="Non-Recurring",1,0))</f>
        <v>8</v>
      </c>
      <c r="F7" s="80" t="s">
        <v>106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6.5" customHeight="1" x14ac:dyDescent="0.25">
      <c r="A8" s="82"/>
      <c r="B8" s="77" t="s">
        <v>107</v>
      </c>
      <c r="C8" s="78" t="s">
        <v>108</v>
      </c>
      <c r="D8" s="69"/>
      <c r="E8" s="79">
        <f>IF(C8="Cash",8,IF(C8="Credit",2,0))</f>
        <v>8</v>
      </c>
      <c r="F8" s="80" t="s">
        <v>109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6.5" customHeight="1" x14ac:dyDescent="0.25">
      <c r="A9" s="84" t="s">
        <v>110</v>
      </c>
      <c r="B9" s="77" t="s">
        <v>111</v>
      </c>
      <c r="C9" s="78" t="s">
        <v>112</v>
      </c>
      <c r="D9" s="69"/>
      <c r="E9" s="79">
        <f>IF(C9="Own Branches",8,IF(C9="Distributors",4,IF(C9="Company",2,0)))</f>
        <v>8</v>
      </c>
      <c r="F9" s="80" t="s">
        <v>113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6.5" customHeight="1" x14ac:dyDescent="0.25">
      <c r="A10" s="76" t="s">
        <v>115</v>
      </c>
      <c r="B10" s="77" t="s">
        <v>116</v>
      </c>
      <c r="C10" s="85">
        <v>100000</v>
      </c>
      <c r="D10" s="69"/>
      <c r="E10" s="79"/>
      <c r="F10" s="80" t="s">
        <v>117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6.5" customHeight="1" x14ac:dyDescent="0.25">
      <c r="A11" s="81"/>
      <c r="B11" s="77" t="s">
        <v>119</v>
      </c>
      <c r="C11" s="87">
        <v>0.03</v>
      </c>
      <c r="D11" s="69"/>
      <c r="E11" s="79"/>
      <c r="F11" s="80" t="s">
        <v>120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6.5" customHeight="1" x14ac:dyDescent="0.25">
      <c r="A12" s="81"/>
      <c r="B12" s="77" t="s">
        <v>122</v>
      </c>
      <c r="C12" s="88">
        <v>1</v>
      </c>
      <c r="D12" s="69"/>
      <c r="E12" s="79">
        <f>IF(C12&gt;=50%,4,IF(C12&gt;=30%,2,0))</f>
        <v>4</v>
      </c>
      <c r="F12" s="80" t="s">
        <v>123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6.5" customHeight="1" x14ac:dyDescent="0.25">
      <c r="A13" s="82"/>
      <c r="B13" s="77" t="s">
        <v>124</v>
      </c>
      <c r="C13" s="85">
        <v>1</v>
      </c>
      <c r="D13" s="69"/>
      <c r="E13" s="79"/>
      <c r="F13" s="83" t="s">
        <v>125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6.5" customHeight="1" x14ac:dyDescent="0.3">
      <c r="A14" s="91" t="s">
        <v>127</v>
      </c>
      <c r="B14" s="92"/>
      <c r="C14" s="92"/>
      <c r="D14" s="92"/>
      <c r="E14" s="93"/>
      <c r="F14" s="94" t="s">
        <v>86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6.5" customHeight="1" x14ac:dyDescent="0.25">
      <c r="A15" s="76" t="s">
        <v>128</v>
      </c>
      <c r="B15" s="77" t="s">
        <v>129</v>
      </c>
      <c r="C15" s="95" t="s">
        <v>130</v>
      </c>
      <c r="D15" s="69" t="str">
        <f>IF(C15="Many","Low",IF(C15="Medium","Medium",IF(C15="Few","High","")))</f>
        <v>Low</v>
      </c>
      <c r="E15" s="96">
        <f>IF(C15="Many",4,IF(C15="Medium",2,IF(C15="Few",1,0)))</f>
        <v>4</v>
      </c>
      <c r="F15" s="97" t="s">
        <v>131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6.5" customHeight="1" x14ac:dyDescent="0.25">
      <c r="A16" s="81"/>
      <c r="B16" s="98" t="s">
        <v>132</v>
      </c>
      <c r="C16" s="95" t="s">
        <v>141</v>
      </c>
      <c r="D16" s="69" t="str">
        <f>IF(C16="Few","Low",IF(C16="Medium","Medium",IF(C16="Many","High","")))</f>
        <v>Medium</v>
      </c>
      <c r="E16" s="99">
        <f>IF(C16="Few",4,IF(C16="Medium",2,IF(C16="Many",1,0)))</f>
        <v>2</v>
      </c>
      <c r="F16" s="100" t="s">
        <v>134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6.5" customHeight="1" x14ac:dyDescent="0.25">
      <c r="A17" s="82"/>
      <c r="B17" s="98" t="s">
        <v>135</v>
      </c>
      <c r="C17" s="95" t="s">
        <v>167</v>
      </c>
      <c r="D17" s="69" t="str">
        <f>IF(C17="High","Low",IF(C17="Medium","Medium",IF(C17="Low","High","")))</f>
        <v>Low</v>
      </c>
      <c r="E17" s="101">
        <f>IF(C17="Low",0,IF(C17="Medium",1,IF(C17="High",2,0)))</f>
        <v>2</v>
      </c>
      <c r="F17" s="102" t="s">
        <v>137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6.5" customHeight="1" x14ac:dyDescent="0.25">
      <c r="A18" s="103" t="s">
        <v>138</v>
      </c>
      <c r="B18" s="104" t="s">
        <v>139</v>
      </c>
      <c r="C18" s="105" t="s">
        <v>133</v>
      </c>
      <c r="D18" s="106" t="str">
        <f>IF(C18="Many","Low",IF(C18="Medium","Medium",IF(C18="Few","High","")))</f>
        <v>High</v>
      </c>
      <c r="E18" s="99">
        <f>IF(C18="Many",4,IF(C18="Medium",3,IF(C18="Few",2,0)))</f>
        <v>2</v>
      </c>
      <c r="F18" s="100" t="s">
        <v>131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6.5" customHeight="1" x14ac:dyDescent="0.25">
      <c r="A19" s="81"/>
      <c r="B19" s="98" t="s">
        <v>140</v>
      </c>
      <c r="C19" s="95" t="s">
        <v>141</v>
      </c>
      <c r="D19" s="107" t="str">
        <f>IF(C19="Small","Low",IF(C19="Medium","Medium",IF(C19="Big","High","")))</f>
        <v>Medium</v>
      </c>
      <c r="E19" s="99">
        <f>IF(C19="Small",3,IF(C19="Medium",2,IF(C19="Big",1,0)))</f>
        <v>2</v>
      </c>
      <c r="F19" s="100" t="s">
        <v>142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6.5" customHeight="1" x14ac:dyDescent="0.25">
      <c r="A20" s="82"/>
      <c r="B20" s="108" t="s">
        <v>135</v>
      </c>
      <c r="C20" s="95" t="s">
        <v>141</v>
      </c>
      <c r="D20" s="104" t="str">
        <f>IF(C20="High","High",IF(C20="Medium","Medium",IF(C20="Low","Low","")))</f>
        <v>Medium</v>
      </c>
      <c r="E20" s="101">
        <f>IF(C20="Low",3,IF(C20="Medium",2,IF(C20="High",1,0)))</f>
        <v>2</v>
      </c>
      <c r="F20" s="100" t="s">
        <v>143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6.5" customHeight="1" x14ac:dyDescent="0.25">
      <c r="A21" s="76" t="s">
        <v>144</v>
      </c>
      <c r="B21" s="77" t="s">
        <v>124</v>
      </c>
      <c r="C21" s="95" t="str">
        <f>IF(C13&lt;4,"Few",IF(C13&lt;7,"Medium",IF(C13&gt;6,"Many","")))</f>
        <v>Few</v>
      </c>
      <c r="D21" s="106" t="str">
        <f>IF(C21="Many","High",IF(C21="Medium","Medium",IF(C21="Few","Low","")))</f>
        <v>Low</v>
      </c>
      <c r="E21" s="96">
        <f>IF(C21="Few",2,IF(C21="Medium",1,IF(C21="Many",0,0)))</f>
        <v>2</v>
      </c>
      <c r="F21" s="97" t="s">
        <v>145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6.5" customHeight="1" x14ac:dyDescent="0.25">
      <c r="A22" s="81"/>
      <c r="B22" s="77" t="s">
        <v>146</v>
      </c>
      <c r="C22" s="95" t="s">
        <v>147</v>
      </c>
      <c r="D22" s="107" t="str">
        <f>IF(C22="Small","Low",IF(C22="Medium","Medium",IF(C22="Big","High","")))</f>
        <v>High</v>
      </c>
      <c r="E22" s="99">
        <f>IF(C22="Small",3,IF(C22="Medium",2,IF(C22="Big",1,0)))</f>
        <v>1</v>
      </c>
      <c r="F22" s="100" t="s">
        <v>142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6.5" customHeight="1" x14ac:dyDescent="0.25">
      <c r="A23" s="81"/>
      <c r="B23" s="77" t="s">
        <v>149</v>
      </c>
      <c r="C23" s="95" t="str">
        <f>IF(C10&gt;100000,"Big",IF(C10&gt;10000,"Medium",IF(C10&gt;1000,"Small","")))</f>
        <v>Medium</v>
      </c>
      <c r="D23" s="107" t="str">
        <f>IF(C23="Small","High",IF(C23="Medium","Medium",IF(C23="Big","Low","")))</f>
        <v>Medium</v>
      </c>
      <c r="E23" s="99">
        <f>IF(C23="Big",2,IF(C23="Medium",1,IF(C23="Small",0,0)))</f>
        <v>1</v>
      </c>
      <c r="F23" s="100" t="s">
        <v>150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6.5" customHeight="1" x14ac:dyDescent="0.25">
      <c r="A24" s="82"/>
      <c r="B24" s="77" t="s">
        <v>152</v>
      </c>
      <c r="C24" s="95" t="s">
        <v>136</v>
      </c>
      <c r="D24" s="104" t="str">
        <f>IF(C24="High","Low",IF(C24="Medium","Medium",IF(C24="Low","High","")))</f>
        <v>High</v>
      </c>
      <c r="E24" s="101">
        <f>IF(C24="High",3,IF(C24="Medium",2,IF(C24="Low",1,0)))</f>
        <v>1</v>
      </c>
      <c r="F24" s="102" t="s">
        <v>153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6.5" customHeight="1" x14ac:dyDescent="0.25">
      <c r="A25" s="103" t="s">
        <v>155</v>
      </c>
      <c r="B25" s="104" t="s">
        <v>156</v>
      </c>
      <c r="C25" s="105" t="s">
        <v>136</v>
      </c>
      <c r="D25" s="69" t="str">
        <f>IF(C25="High","High",IF(C25="Medium","Medium",IF(C25="Low","Low","")))</f>
        <v>Low</v>
      </c>
      <c r="E25" s="99">
        <f>IF(C25="Low",3,IF(C25="Medium",2,IF(C25="High",1,0)))</f>
        <v>3</v>
      </c>
      <c r="F25" s="100" t="s">
        <v>143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6.5" customHeight="1" x14ac:dyDescent="0.25">
      <c r="A26" s="81"/>
      <c r="B26" s="77" t="s">
        <v>158</v>
      </c>
      <c r="C26" s="95" t="s">
        <v>136</v>
      </c>
      <c r="D26" s="69" t="str">
        <f>IF(C26="High","Low",IF(C26="Medium","Medium",IF(C26="Low","High","")))</f>
        <v>High</v>
      </c>
      <c r="E26" s="99">
        <f>IF(C26="Low",1,IF(C26="Medium",2,IF(C26="High",3,0)))</f>
        <v>1</v>
      </c>
      <c r="F26" s="100" t="s">
        <v>159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6.5" customHeight="1" x14ac:dyDescent="0.25">
      <c r="A27" s="82"/>
      <c r="B27" s="106" t="s">
        <v>161</v>
      </c>
      <c r="C27" s="111" t="s">
        <v>136</v>
      </c>
      <c r="D27" s="69" t="str">
        <f>IF(C27="High","High",IF(C27="Medium","Medium",IF(C27="Low","Low","")))</f>
        <v>Low</v>
      </c>
      <c r="E27" s="99">
        <f>IF(C27="Low",4,IF(C27="Medium",2,IF(C27="High",1,0)))</f>
        <v>4</v>
      </c>
      <c r="F27" s="100" t="s">
        <v>143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6.5" customHeight="1" x14ac:dyDescent="0.25">
      <c r="A28" s="76" t="s">
        <v>163</v>
      </c>
      <c r="B28" s="77" t="s">
        <v>164</v>
      </c>
      <c r="C28" s="95" t="s">
        <v>167</v>
      </c>
      <c r="D28" s="106" t="str">
        <f t="shared" ref="D28:D30" si="0">IF(C28="High","Low",IF(C28="Medium","Medium",IF(C28="Low","High","")))</f>
        <v>Low</v>
      </c>
      <c r="E28" s="96">
        <f t="shared" ref="E28:E30" si="1">IF(C28="High",2,IF(C28="Medium",1,IF(C28="Low",0,0)))</f>
        <v>2</v>
      </c>
      <c r="F28" s="97" t="s">
        <v>159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6.5" customHeight="1" x14ac:dyDescent="0.25">
      <c r="A29" s="81"/>
      <c r="B29" s="77" t="s">
        <v>166</v>
      </c>
      <c r="C29" s="95" t="s">
        <v>167</v>
      </c>
      <c r="D29" s="107" t="str">
        <f t="shared" si="0"/>
        <v>Low</v>
      </c>
      <c r="E29" s="99">
        <f t="shared" si="1"/>
        <v>2</v>
      </c>
      <c r="F29" s="100" t="s">
        <v>159</v>
      </c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6.5" customHeight="1" x14ac:dyDescent="0.25">
      <c r="A30" s="81"/>
      <c r="B30" s="77" t="s">
        <v>169</v>
      </c>
      <c r="C30" s="95" t="s">
        <v>167</v>
      </c>
      <c r="D30" s="107" t="str">
        <f t="shared" si="0"/>
        <v>Low</v>
      </c>
      <c r="E30" s="99">
        <f t="shared" si="1"/>
        <v>2</v>
      </c>
      <c r="F30" s="100" t="s">
        <v>159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6.5" customHeight="1" x14ac:dyDescent="0.25">
      <c r="A31" s="81"/>
      <c r="B31" s="77" t="s">
        <v>171</v>
      </c>
      <c r="C31" s="95" t="s">
        <v>183</v>
      </c>
      <c r="D31" s="107" t="str">
        <f>IF(C31="Limit","Low",IF(C31="Medium","Medium",IF(C31="Open","High","")))</f>
        <v>Low</v>
      </c>
      <c r="E31" s="99">
        <f>IF(C31="Limit",2,IF(C31="Medium",1,IF(C31="Open",0,0)))</f>
        <v>2</v>
      </c>
      <c r="F31" s="100" t="s">
        <v>173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6.5" customHeight="1" x14ac:dyDescent="0.25">
      <c r="A32" s="82"/>
      <c r="B32" s="77" t="s">
        <v>174</v>
      </c>
      <c r="C32" s="95" t="s">
        <v>167</v>
      </c>
      <c r="D32" s="104" t="str">
        <f>IF(C32="High","Low",IF(C32="Medium","Medium",IF(C32="Low","High","")))</f>
        <v>Low</v>
      </c>
      <c r="E32" s="101">
        <f>IF(C32="High",2,IF(C32="Medium",1,IF(C32="Low",0,0)))</f>
        <v>2</v>
      </c>
      <c r="F32" s="102" t="s">
        <v>159</v>
      </c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6.5" customHeight="1" x14ac:dyDescent="0.25">
      <c r="A33" s="69"/>
      <c r="B33" s="69"/>
      <c r="C33" s="69"/>
      <c r="D33" s="69"/>
      <c r="E33" s="79"/>
      <c r="F33" s="113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6.5" customHeight="1" x14ac:dyDescent="0.3">
      <c r="A34" s="91" t="s">
        <v>64</v>
      </c>
      <c r="B34" s="92"/>
      <c r="C34" s="92"/>
      <c r="D34" s="93"/>
      <c r="E34" s="114">
        <f>SUM(E2:E33)</f>
        <v>87</v>
      </c>
      <c r="F34" s="115" t="s">
        <v>176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6.5" customHeight="1" x14ac:dyDescent="0.25">
      <c r="A35" s="69"/>
      <c r="B35" s="69"/>
      <c r="C35" s="69"/>
      <c r="D35" s="69"/>
      <c r="E35" s="79"/>
      <c r="F35" s="113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6.5" customHeight="1" x14ac:dyDescent="0.3">
      <c r="A36" s="116" t="s">
        <v>177</v>
      </c>
      <c r="B36" s="92"/>
      <c r="C36" s="92"/>
      <c r="D36" s="92"/>
      <c r="E36" s="92"/>
      <c r="F36" s="93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6.5" customHeight="1" x14ac:dyDescent="0.25">
      <c r="A37" s="69"/>
      <c r="B37" s="69"/>
      <c r="C37" s="69"/>
      <c r="D37" s="69"/>
      <c r="E37" s="79"/>
      <c r="F37" s="113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6.5" customHeight="1" x14ac:dyDescent="0.25">
      <c r="A38" s="69"/>
      <c r="B38" s="69"/>
      <c r="C38" s="69"/>
      <c r="D38" s="69"/>
      <c r="E38" s="79"/>
      <c r="F38" s="113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6.5" customHeight="1" x14ac:dyDescent="0.25">
      <c r="A39" s="69"/>
      <c r="B39" s="69"/>
      <c r="C39" s="69"/>
      <c r="D39" s="69"/>
      <c r="E39" s="79"/>
      <c r="F39" s="113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6.5" customHeight="1" x14ac:dyDescent="0.25">
      <c r="A40" s="69"/>
      <c r="B40" s="69"/>
      <c r="C40" s="69"/>
      <c r="D40" s="69"/>
      <c r="E40" s="79"/>
      <c r="F40" s="113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6.5" customHeight="1" x14ac:dyDescent="0.25">
      <c r="A41" s="69"/>
      <c r="B41" s="69"/>
      <c r="C41" s="69"/>
      <c r="D41" s="69"/>
      <c r="E41" s="79"/>
      <c r="F41" s="113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6.5" customHeight="1" x14ac:dyDescent="0.25">
      <c r="A42" s="69"/>
      <c r="B42" s="69"/>
      <c r="C42" s="69"/>
      <c r="D42" s="69"/>
      <c r="E42" s="79"/>
      <c r="F42" s="113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6.5" customHeight="1" x14ac:dyDescent="0.25">
      <c r="A43" s="69"/>
      <c r="B43" s="69"/>
      <c r="C43" s="69"/>
      <c r="D43" s="69"/>
      <c r="E43" s="79"/>
      <c r="F43" s="113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6.5" customHeight="1" x14ac:dyDescent="0.25">
      <c r="A44" s="69"/>
      <c r="B44" s="69"/>
      <c r="C44" s="69"/>
      <c r="D44" s="69"/>
      <c r="E44" s="79"/>
      <c r="F44" s="113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6.5" customHeight="1" x14ac:dyDescent="0.25">
      <c r="A45" s="69"/>
      <c r="B45" s="69"/>
      <c r="C45" s="69"/>
      <c r="D45" s="69"/>
      <c r="E45" s="79"/>
      <c r="F45" s="113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6.5" customHeight="1" x14ac:dyDescent="0.25">
      <c r="A46" s="69"/>
      <c r="B46" s="69"/>
      <c r="C46" s="69"/>
      <c r="D46" s="69"/>
      <c r="E46" s="79"/>
      <c r="F46" s="113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6.5" customHeight="1" x14ac:dyDescent="0.25">
      <c r="A47" s="69"/>
      <c r="B47" s="69"/>
      <c r="C47" s="69"/>
      <c r="D47" s="69"/>
      <c r="E47" s="79"/>
      <c r="F47" s="11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6.5" customHeight="1" x14ac:dyDescent="0.25">
      <c r="A48" s="69"/>
      <c r="B48" s="69"/>
      <c r="C48" s="69"/>
      <c r="D48" s="69"/>
      <c r="E48" s="79"/>
      <c r="F48" s="113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6.5" customHeight="1" x14ac:dyDescent="0.25">
      <c r="A49" s="69"/>
      <c r="B49" s="69"/>
      <c r="C49" s="69"/>
      <c r="D49" s="69"/>
      <c r="E49" s="79"/>
      <c r="F49" s="113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6.5" customHeight="1" x14ac:dyDescent="0.25">
      <c r="A50" s="69"/>
      <c r="B50" s="69"/>
      <c r="C50" s="69"/>
      <c r="D50" s="69"/>
      <c r="E50" s="79"/>
      <c r="F50" s="113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customHeight="1" x14ac:dyDescent="0.25">
      <c r="A51" s="69"/>
      <c r="B51" s="69"/>
      <c r="C51" s="69"/>
      <c r="D51" s="69"/>
      <c r="E51" s="79"/>
      <c r="F51" s="11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customHeight="1" x14ac:dyDescent="0.25">
      <c r="A52" s="69"/>
      <c r="B52" s="69"/>
      <c r="C52" s="69"/>
      <c r="D52" s="69"/>
      <c r="E52" s="79"/>
      <c r="F52" s="113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6.5" customHeight="1" x14ac:dyDescent="0.25">
      <c r="A53" s="69"/>
      <c r="B53" s="69"/>
      <c r="C53" s="69"/>
      <c r="D53" s="69"/>
      <c r="E53" s="79"/>
      <c r="F53" s="1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6.5" customHeight="1" x14ac:dyDescent="0.25">
      <c r="A54" s="69"/>
      <c r="B54" s="69"/>
      <c r="C54" s="69"/>
      <c r="D54" s="69"/>
      <c r="E54" s="79"/>
      <c r="F54" s="1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6.5" customHeight="1" x14ac:dyDescent="0.25">
      <c r="A55" s="69"/>
      <c r="B55" s="69"/>
      <c r="C55" s="69"/>
      <c r="D55" s="69"/>
      <c r="E55" s="79"/>
      <c r="F55" s="1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6.5" customHeight="1" x14ac:dyDescent="0.25">
      <c r="A56" s="69"/>
      <c r="B56" s="69"/>
      <c r="C56" s="69"/>
      <c r="D56" s="69"/>
      <c r="E56" s="79"/>
      <c r="F56" s="113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6.5" customHeight="1" x14ac:dyDescent="0.25">
      <c r="A57" s="69"/>
      <c r="B57" s="69"/>
      <c r="C57" s="69"/>
      <c r="D57" s="69"/>
      <c r="E57" s="79"/>
      <c r="F57" s="113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6.5" customHeight="1" x14ac:dyDescent="0.25">
      <c r="A58" s="69"/>
      <c r="B58" s="69"/>
      <c r="C58" s="69"/>
      <c r="D58" s="69"/>
      <c r="E58" s="79"/>
      <c r="F58" s="113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6.5" customHeight="1" x14ac:dyDescent="0.25">
      <c r="A59" s="69"/>
      <c r="B59" s="69"/>
      <c r="C59" s="69"/>
      <c r="D59" s="69"/>
      <c r="E59" s="79"/>
      <c r="F59" s="113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6.5" customHeight="1" x14ac:dyDescent="0.25">
      <c r="A60" s="69"/>
      <c r="B60" s="69"/>
      <c r="C60" s="69"/>
      <c r="D60" s="69"/>
      <c r="E60" s="79"/>
      <c r="F60" s="113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6.5" customHeight="1" x14ac:dyDescent="0.25">
      <c r="A61" s="69"/>
      <c r="B61" s="69"/>
      <c r="C61" s="69"/>
      <c r="D61" s="69"/>
      <c r="E61" s="79"/>
      <c r="F61" s="113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6.5" customHeight="1" x14ac:dyDescent="0.25">
      <c r="A62" s="69"/>
      <c r="B62" s="69"/>
      <c r="C62" s="69"/>
      <c r="D62" s="69"/>
      <c r="E62" s="79"/>
      <c r="F62" s="113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6.5" customHeight="1" x14ac:dyDescent="0.25">
      <c r="A63" s="69"/>
      <c r="B63" s="69"/>
      <c r="C63" s="69"/>
      <c r="D63" s="69"/>
      <c r="E63" s="79"/>
      <c r="F63" s="113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6.5" customHeight="1" x14ac:dyDescent="0.25">
      <c r="A64" s="69"/>
      <c r="B64" s="69"/>
      <c r="C64" s="69"/>
      <c r="D64" s="69"/>
      <c r="E64" s="79"/>
      <c r="F64" s="113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6.5" customHeight="1" x14ac:dyDescent="0.25">
      <c r="A65" s="69"/>
      <c r="B65" s="69"/>
      <c r="C65" s="69"/>
      <c r="D65" s="69"/>
      <c r="E65" s="79"/>
      <c r="F65" s="11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6.5" customHeight="1" x14ac:dyDescent="0.25">
      <c r="A66" s="69"/>
      <c r="B66" s="69"/>
      <c r="C66" s="69"/>
      <c r="D66" s="69"/>
      <c r="E66" s="79"/>
      <c r="F66" s="113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6.5" customHeight="1" x14ac:dyDescent="0.25">
      <c r="A67" s="69"/>
      <c r="B67" s="69"/>
      <c r="C67" s="69"/>
      <c r="D67" s="69"/>
      <c r="E67" s="79"/>
      <c r="F67" s="113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6.5" customHeight="1" x14ac:dyDescent="0.25">
      <c r="A68" s="69"/>
      <c r="B68" s="69"/>
      <c r="C68" s="69"/>
      <c r="D68" s="69"/>
      <c r="E68" s="79"/>
      <c r="F68" s="113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6.5" customHeight="1" x14ac:dyDescent="0.25">
      <c r="A69" s="69"/>
      <c r="B69" s="69"/>
      <c r="C69" s="69"/>
      <c r="D69" s="69"/>
      <c r="E69" s="79"/>
      <c r="F69" s="113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6.5" customHeight="1" x14ac:dyDescent="0.25">
      <c r="A70" s="69"/>
      <c r="B70" s="69"/>
      <c r="C70" s="69"/>
      <c r="D70" s="69"/>
      <c r="E70" s="79"/>
      <c r="F70" s="113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6.5" customHeight="1" x14ac:dyDescent="0.25">
      <c r="A71" s="69"/>
      <c r="B71" s="69"/>
      <c r="C71" s="69"/>
      <c r="D71" s="69"/>
      <c r="E71" s="79"/>
      <c r="F71" s="113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6.5" customHeight="1" x14ac:dyDescent="0.25">
      <c r="A72" s="69"/>
      <c r="B72" s="69"/>
      <c r="C72" s="69"/>
      <c r="D72" s="69"/>
      <c r="E72" s="79"/>
      <c r="F72" s="113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6.5" customHeight="1" x14ac:dyDescent="0.25">
      <c r="A73" s="69"/>
      <c r="B73" s="69"/>
      <c r="C73" s="69"/>
      <c r="D73" s="69"/>
      <c r="E73" s="79"/>
      <c r="F73" s="113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6.5" customHeight="1" x14ac:dyDescent="0.25">
      <c r="A74" s="69"/>
      <c r="B74" s="69"/>
      <c r="C74" s="69"/>
      <c r="D74" s="69"/>
      <c r="E74" s="79"/>
      <c r="F74" s="113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6.5" customHeight="1" x14ac:dyDescent="0.25">
      <c r="A75" s="69"/>
      <c r="B75" s="69"/>
      <c r="C75" s="69"/>
      <c r="D75" s="69"/>
      <c r="E75" s="79"/>
      <c r="F75" s="113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6.5" customHeight="1" x14ac:dyDescent="0.25">
      <c r="A76" s="69"/>
      <c r="B76" s="69"/>
      <c r="C76" s="69"/>
      <c r="D76" s="69"/>
      <c r="E76" s="79"/>
      <c r="F76" s="113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6.5" customHeight="1" x14ac:dyDescent="0.25">
      <c r="A77" s="69"/>
      <c r="B77" s="69"/>
      <c r="C77" s="69"/>
      <c r="D77" s="69"/>
      <c r="E77" s="79"/>
      <c r="F77" s="113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6.5" customHeight="1" x14ac:dyDescent="0.25">
      <c r="A78" s="69"/>
      <c r="B78" s="69"/>
      <c r="C78" s="69"/>
      <c r="D78" s="69"/>
      <c r="E78" s="79"/>
      <c r="F78" s="113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6.5" customHeight="1" x14ac:dyDescent="0.25">
      <c r="A79" s="69"/>
      <c r="B79" s="69"/>
      <c r="C79" s="69"/>
      <c r="D79" s="69"/>
      <c r="E79" s="79"/>
      <c r="F79" s="113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6.5" customHeight="1" x14ac:dyDescent="0.25">
      <c r="A80" s="69"/>
      <c r="B80" s="69"/>
      <c r="C80" s="69"/>
      <c r="D80" s="69"/>
      <c r="E80" s="79"/>
      <c r="F80" s="113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customHeight="1" x14ac:dyDescent="0.25">
      <c r="A81" s="69"/>
      <c r="B81" s="69"/>
      <c r="C81" s="69"/>
      <c r="D81" s="69"/>
      <c r="E81" s="79"/>
      <c r="F81" s="113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customHeight="1" x14ac:dyDescent="0.25">
      <c r="A82" s="69"/>
      <c r="B82" s="69"/>
      <c r="C82" s="69"/>
      <c r="D82" s="69"/>
      <c r="E82" s="79"/>
      <c r="F82" s="113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6.5" customHeight="1" x14ac:dyDescent="0.25">
      <c r="A83" s="69"/>
      <c r="B83" s="69"/>
      <c r="C83" s="69"/>
      <c r="D83" s="69"/>
      <c r="E83" s="79"/>
      <c r="F83" s="113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6.5" customHeight="1" x14ac:dyDescent="0.25">
      <c r="A84" s="69"/>
      <c r="B84" s="69"/>
      <c r="C84" s="69"/>
      <c r="D84" s="69"/>
      <c r="E84" s="79"/>
      <c r="F84" s="113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6.5" customHeight="1" x14ac:dyDescent="0.25">
      <c r="A85" s="69"/>
      <c r="B85" s="69"/>
      <c r="C85" s="69"/>
      <c r="D85" s="69"/>
      <c r="E85" s="79"/>
      <c r="F85" s="113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6.5" customHeight="1" x14ac:dyDescent="0.25">
      <c r="A86" s="69"/>
      <c r="B86" s="69"/>
      <c r="C86" s="69"/>
      <c r="D86" s="69"/>
      <c r="E86" s="79"/>
      <c r="F86" s="113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6.5" customHeight="1" x14ac:dyDescent="0.25">
      <c r="A87" s="69"/>
      <c r="B87" s="69"/>
      <c r="C87" s="69"/>
      <c r="D87" s="69"/>
      <c r="E87" s="79"/>
      <c r="F87" s="113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6.5" customHeight="1" x14ac:dyDescent="0.25">
      <c r="A88" s="69"/>
      <c r="B88" s="69"/>
      <c r="C88" s="69"/>
      <c r="D88" s="69"/>
      <c r="E88" s="79"/>
      <c r="F88" s="113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6.5" customHeight="1" x14ac:dyDescent="0.25">
      <c r="A89" s="69"/>
      <c r="B89" s="69"/>
      <c r="C89" s="69"/>
      <c r="D89" s="69"/>
      <c r="E89" s="79"/>
      <c r="F89" s="113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6.5" customHeight="1" x14ac:dyDescent="0.25">
      <c r="A90" s="69"/>
      <c r="B90" s="69"/>
      <c r="C90" s="69"/>
      <c r="D90" s="69"/>
      <c r="E90" s="79"/>
      <c r="F90" s="113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6.5" customHeight="1" x14ac:dyDescent="0.25">
      <c r="A91" s="69"/>
      <c r="B91" s="69"/>
      <c r="C91" s="69"/>
      <c r="D91" s="69"/>
      <c r="E91" s="79"/>
      <c r="F91" s="113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6.5" customHeight="1" x14ac:dyDescent="0.25">
      <c r="A92" s="69"/>
      <c r="B92" s="69"/>
      <c r="C92" s="69"/>
      <c r="D92" s="69"/>
      <c r="E92" s="79"/>
      <c r="F92" s="113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6.5" customHeight="1" x14ac:dyDescent="0.25">
      <c r="A93" s="69"/>
      <c r="B93" s="69"/>
      <c r="C93" s="69"/>
      <c r="D93" s="69"/>
      <c r="E93" s="79"/>
      <c r="F93" s="113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6.5" customHeight="1" x14ac:dyDescent="0.25">
      <c r="A94" s="69"/>
      <c r="B94" s="69"/>
      <c r="C94" s="69"/>
      <c r="D94" s="69"/>
      <c r="E94" s="79"/>
      <c r="F94" s="113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customHeight="1" x14ac:dyDescent="0.25">
      <c r="A95" s="69"/>
      <c r="B95" s="69"/>
      <c r="C95" s="69"/>
      <c r="D95" s="69"/>
      <c r="E95" s="79"/>
      <c r="F95" s="113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customHeight="1" x14ac:dyDescent="0.25">
      <c r="A96" s="69"/>
      <c r="B96" s="69"/>
      <c r="C96" s="69"/>
      <c r="D96" s="69"/>
      <c r="E96" s="79"/>
      <c r="F96" s="113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6.5" customHeight="1" x14ac:dyDescent="0.25">
      <c r="A97" s="69"/>
      <c r="B97" s="69"/>
      <c r="C97" s="69"/>
      <c r="D97" s="69"/>
      <c r="E97" s="79"/>
      <c r="F97" s="113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6.5" customHeight="1" x14ac:dyDescent="0.25">
      <c r="A98" s="69"/>
      <c r="B98" s="69"/>
      <c r="C98" s="69"/>
      <c r="D98" s="69"/>
      <c r="E98" s="79"/>
      <c r="F98" s="113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6.5" customHeight="1" x14ac:dyDescent="0.25">
      <c r="A99" s="69"/>
      <c r="B99" s="69"/>
      <c r="C99" s="69"/>
      <c r="D99" s="69"/>
      <c r="E99" s="79"/>
      <c r="F99" s="113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6.5" customHeight="1" x14ac:dyDescent="0.25">
      <c r="A100" s="69"/>
      <c r="B100" s="69"/>
      <c r="C100" s="69"/>
      <c r="D100" s="69"/>
      <c r="E100" s="79"/>
      <c r="F100" s="113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6.5" customHeight="1" x14ac:dyDescent="0.25">
      <c r="A101" s="69"/>
      <c r="B101" s="69"/>
      <c r="C101" s="69"/>
      <c r="D101" s="69"/>
      <c r="E101" s="79"/>
      <c r="F101" s="113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6.5" customHeight="1" x14ac:dyDescent="0.25">
      <c r="A102" s="69"/>
      <c r="B102" s="69"/>
      <c r="C102" s="69"/>
      <c r="D102" s="69"/>
      <c r="E102" s="79"/>
      <c r="F102" s="113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6.5" customHeight="1" x14ac:dyDescent="0.25">
      <c r="A103" s="69"/>
      <c r="B103" s="69"/>
      <c r="C103" s="69"/>
      <c r="D103" s="69"/>
      <c r="E103" s="79"/>
      <c r="F103" s="113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6.5" customHeight="1" x14ac:dyDescent="0.25">
      <c r="A104" s="69"/>
      <c r="B104" s="69"/>
      <c r="C104" s="69"/>
      <c r="D104" s="69"/>
      <c r="E104" s="79"/>
      <c r="F104" s="113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6.5" customHeight="1" x14ac:dyDescent="0.25">
      <c r="A105" s="69"/>
      <c r="B105" s="69"/>
      <c r="C105" s="69"/>
      <c r="D105" s="69"/>
      <c r="E105" s="79"/>
      <c r="F105" s="113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6.5" customHeight="1" x14ac:dyDescent="0.25">
      <c r="A106" s="69"/>
      <c r="B106" s="69"/>
      <c r="C106" s="69"/>
      <c r="D106" s="69"/>
      <c r="E106" s="79"/>
      <c r="F106" s="113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6.5" customHeight="1" x14ac:dyDescent="0.25">
      <c r="A107" s="69"/>
      <c r="B107" s="69"/>
      <c r="C107" s="69"/>
      <c r="D107" s="69"/>
      <c r="E107" s="79"/>
      <c r="F107" s="113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6.5" customHeight="1" x14ac:dyDescent="0.25">
      <c r="A108" s="69"/>
      <c r="B108" s="69"/>
      <c r="C108" s="69"/>
      <c r="D108" s="69"/>
      <c r="E108" s="79"/>
      <c r="F108" s="113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customHeight="1" x14ac:dyDescent="0.25">
      <c r="A109" s="69"/>
      <c r="B109" s="69"/>
      <c r="C109" s="69"/>
      <c r="D109" s="69"/>
      <c r="E109" s="79"/>
      <c r="F109" s="113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6.5" customHeight="1" x14ac:dyDescent="0.25">
      <c r="A110" s="69"/>
      <c r="B110" s="69"/>
      <c r="C110" s="69"/>
      <c r="D110" s="69"/>
      <c r="E110" s="79"/>
      <c r="F110" s="113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6.5" customHeight="1" x14ac:dyDescent="0.25">
      <c r="A111" s="69"/>
      <c r="B111" s="69"/>
      <c r="C111" s="69"/>
      <c r="D111" s="69"/>
      <c r="E111" s="79"/>
      <c r="F111" s="113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6.5" customHeight="1" x14ac:dyDescent="0.25">
      <c r="A112" s="69"/>
      <c r="B112" s="69"/>
      <c r="C112" s="69"/>
      <c r="D112" s="69"/>
      <c r="E112" s="79"/>
      <c r="F112" s="113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6.5" customHeight="1" x14ac:dyDescent="0.25">
      <c r="A113" s="69"/>
      <c r="B113" s="69"/>
      <c r="C113" s="69"/>
      <c r="D113" s="69"/>
      <c r="E113" s="79"/>
      <c r="F113" s="113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6.5" customHeight="1" x14ac:dyDescent="0.25">
      <c r="A114" s="69"/>
      <c r="B114" s="69"/>
      <c r="C114" s="69"/>
      <c r="D114" s="69"/>
      <c r="E114" s="79"/>
      <c r="F114" s="113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6.5" customHeight="1" x14ac:dyDescent="0.25">
      <c r="A115" s="69"/>
      <c r="B115" s="69"/>
      <c r="C115" s="69"/>
      <c r="D115" s="69"/>
      <c r="E115" s="79"/>
      <c r="F115" s="113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6.5" customHeight="1" x14ac:dyDescent="0.25">
      <c r="A116" s="69"/>
      <c r="B116" s="69"/>
      <c r="C116" s="69"/>
      <c r="D116" s="69"/>
      <c r="E116" s="79"/>
      <c r="F116" s="113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6.5" customHeight="1" x14ac:dyDescent="0.25">
      <c r="A117" s="69"/>
      <c r="B117" s="69"/>
      <c r="C117" s="69"/>
      <c r="D117" s="69"/>
      <c r="E117" s="79"/>
      <c r="F117" s="113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6.5" customHeight="1" x14ac:dyDescent="0.25">
      <c r="A118" s="69"/>
      <c r="B118" s="69"/>
      <c r="C118" s="69"/>
      <c r="D118" s="69"/>
      <c r="E118" s="79"/>
      <c r="F118" s="113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6.5" customHeight="1" x14ac:dyDescent="0.25">
      <c r="A119" s="69"/>
      <c r="B119" s="69"/>
      <c r="C119" s="69"/>
      <c r="D119" s="69"/>
      <c r="E119" s="79"/>
      <c r="F119" s="113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6.5" customHeight="1" x14ac:dyDescent="0.25">
      <c r="A120" s="69"/>
      <c r="B120" s="69"/>
      <c r="C120" s="69"/>
      <c r="D120" s="69"/>
      <c r="E120" s="79"/>
      <c r="F120" s="113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6.5" customHeight="1" x14ac:dyDescent="0.25">
      <c r="A121" s="69"/>
      <c r="B121" s="69"/>
      <c r="C121" s="69"/>
      <c r="D121" s="69"/>
      <c r="E121" s="79"/>
      <c r="F121" s="113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6.5" customHeight="1" x14ac:dyDescent="0.25">
      <c r="A122" s="69"/>
      <c r="B122" s="69"/>
      <c r="C122" s="69"/>
      <c r="D122" s="69"/>
      <c r="E122" s="79"/>
      <c r="F122" s="113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6.5" customHeight="1" x14ac:dyDescent="0.25">
      <c r="A123" s="69"/>
      <c r="B123" s="69"/>
      <c r="C123" s="69"/>
      <c r="D123" s="69"/>
      <c r="E123" s="79"/>
      <c r="F123" s="113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6.5" customHeight="1" x14ac:dyDescent="0.25">
      <c r="A124" s="69"/>
      <c r="B124" s="69"/>
      <c r="C124" s="69"/>
      <c r="D124" s="69"/>
      <c r="E124" s="79"/>
      <c r="F124" s="113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6.5" customHeight="1" x14ac:dyDescent="0.25">
      <c r="A125" s="69"/>
      <c r="B125" s="69"/>
      <c r="C125" s="69"/>
      <c r="D125" s="69"/>
      <c r="E125" s="79"/>
      <c r="F125" s="113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6.5" customHeight="1" x14ac:dyDescent="0.25">
      <c r="A126" s="69"/>
      <c r="B126" s="69"/>
      <c r="C126" s="69"/>
      <c r="D126" s="69"/>
      <c r="E126" s="79"/>
      <c r="F126" s="113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6.5" customHeight="1" x14ac:dyDescent="0.25">
      <c r="A127" s="69"/>
      <c r="B127" s="69"/>
      <c r="C127" s="69"/>
      <c r="D127" s="69"/>
      <c r="E127" s="79"/>
      <c r="F127" s="113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6.5" customHeight="1" x14ac:dyDescent="0.25">
      <c r="A128" s="69"/>
      <c r="B128" s="69"/>
      <c r="C128" s="69"/>
      <c r="D128" s="69"/>
      <c r="E128" s="79"/>
      <c r="F128" s="113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6.5" customHeight="1" x14ac:dyDescent="0.25">
      <c r="A129" s="69"/>
      <c r="B129" s="69"/>
      <c r="C129" s="69"/>
      <c r="D129" s="69"/>
      <c r="E129" s="79"/>
      <c r="F129" s="113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6.5" customHeight="1" x14ac:dyDescent="0.25">
      <c r="A130" s="69"/>
      <c r="B130" s="69"/>
      <c r="C130" s="69"/>
      <c r="D130" s="69"/>
      <c r="E130" s="79"/>
      <c r="F130" s="113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6.5" customHeight="1" x14ac:dyDescent="0.25">
      <c r="A131" s="69"/>
      <c r="B131" s="69"/>
      <c r="C131" s="69"/>
      <c r="D131" s="69"/>
      <c r="E131" s="79"/>
      <c r="F131" s="113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6.5" customHeight="1" x14ac:dyDescent="0.25">
      <c r="A132" s="69"/>
      <c r="B132" s="69"/>
      <c r="C132" s="69"/>
      <c r="D132" s="69"/>
      <c r="E132" s="79"/>
      <c r="F132" s="113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6.5" customHeight="1" x14ac:dyDescent="0.25">
      <c r="A133" s="69"/>
      <c r="B133" s="69"/>
      <c r="C133" s="69"/>
      <c r="D133" s="69"/>
      <c r="E133" s="79"/>
      <c r="F133" s="113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6.5" customHeight="1" x14ac:dyDescent="0.25">
      <c r="A134" s="69"/>
      <c r="B134" s="69"/>
      <c r="C134" s="69"/>
      <c r="D134" s="69"/>
      <c r="E134" s="79"/>
      <c r="F134" s="113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6.5" customHeight="1" x14ac:dyDescent="0.25">
      <c r="A135" s="69"/>
      <c r="B135" s="69"/>
      <c r="C135" s="69"/>
      <c r="D135" s="69"/>
      <c r="E135" s="79"/>
      <c r="F135" s="113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6.5" customHeight="1" x14ac:dyDescent="0.25">
      <c r="A136" s="69"/>
      <c r="B136" s="69"/>
      <c r="C136" s="69"/>
      <c r="D136" s="69"/>
      <c r="E136" s="79"/>
      <c r="F136" s="113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6.5" customHeight="1" x14ac:dyDescent="0.25">
      <c r="A137" s="69"/>
      <c r="B137" s="69"/>
      <c r="C137" s="69"/>
      <c r="D137" s="69"/>
      <c r="E137" s="79"/>
      <c r="F137" s="113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6.5" customHeight="1" x14ac:dyDescent="0.25">
      <c r="A138" s="69"/>
      <c r="B138" s="69"/>
      <c r="C138" s="69"/>
      <c r="D138" s="69"/>
      <c r="E138" s="79"/>
      <c r="F138" s="113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6.5" customHeight="1" x14ac:dyDescent="0.25">
      <c r="A139" s="69"/>
      <c r="B139" s="69"/>
      <c r="C139" s="69"/>
      <c r="D139" s="69"/>
      <c r="E139" s="79"/>
      <c r="F139" s="113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6.5" customHeight="1" x14ac:dyDescent="0.25">
      <c r="A140" s="69"/>
      <c r="B140" s="69"/>
      <c r="C140" s="69"/>
      <c r="D140" s="69"/>
      <c r="E140" s="79"/>
      <c r="F140" s="113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6.5" customHeight="1" x14ac:dyDescent="0.25">
      <c r="A141" s="69"/>
      <c r="B141" s="69"/>
      <c r="C141" s="69"/>
      <c r="D141" s="69"/>
      <c r="E141" s="79"/>
      <c r="F141" s="113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6.5" customHeight="1" x14ac:dyDescent="0.25">
      <c r="A142" s="69"/>
      <c r="B142" s="69"/>
      <c r="C142" s="69"/>
      <c r="D142" s="69"/>
      <c r="E142" s="79"/>
      <c r="F142" s="113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6.5" customHeight="1" x14ac:dyDescent="0.25">
      <c r="A143" s="69"/>
      <c r="B143" s="69"/>
      <c r="C143" s="69"/>
      <c r="D143" s="69"/>
      <c r="E143" s="79"/>
      <c r="F143" s="113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6.5" customHeight="1" x14ac:dyDescent="0.25">
      <c r="A144" s="69"/>
      <c r="B144" s="69"/>
      <c r="C144" s="69"/>
      <c r="D144" s="69"/>
      <c r="E144" s="79"/>
      <c r="F144" s="113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6.5" customHeight="1" x14ac:dyDescent="0.25">
      <c r="A145" s="69"/>
      <c r="B145" s="69"/>
      <c r="C145" s="69"/>
      <c r="D145" s="69"/>
      <c r="E145" s="79"/>
      <c r="F145" s="113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6.5" customHeight="1" x14ac:dyDescent="0.25">
      <c r="A146" s="69"/>
      <c r="B146" s="69"/>
      <c r="C146" s="69"/>
      <c r="D146" s="69"/>
      <c r="E146" s="79"/>
      <c r="F146" s="113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6.5" customHeight="1" x14ac:dyDescent="0.25">
      <c r="A147" s="69"/>
      <c r="B147" s="69"/>
      <c r="C147" s="69"/>
      <c r="D147" s="69"/>
      <c r="E147" s="79"/>
      <c r="F147" s="113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6.5" customHeight="1" x14ac:dyDescent="0.25">
      <c r="A148" s="69"/>
      <c r="B148" s="69"/>
      <c r="C148" s="69"/>
      <c r="D148" s="69"/>
      <c r="E148" s="79"/>
      <c r="F148" s="113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6.5" customHeight="1" x14ac:dyDescent="0.25">
      <c r="A149" s="69"/>
      <c r="B149" s="69"/>
      <c r="C149" s="69"/>
      <c r="D149" s="69"/>
      <c r="E149" s="79"/>
      <c r="F149" s="113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6.5" customHeight="1" x14ac:dyDescent="0.25">
      <c r="A150" s="69"/>
      <c r="B150" s="69"/>
      <c r="C150" s="69"/>
      <c r="D150" s="69"/>
      <c r="E150" s="79"/>
      <c r="F150" s="113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6.5" customHeight="1" x14ac:dyDescent="0.25">
      <c r="A151" s="69"/>
      <c r="B151" s="69"/>
      <c r="C151" s="69"/>
      <c r="D151" s="69"/>
      <c r="E151" s="79"/>
      <c r="F151" s="113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6.5" customHeight="1" x14ac:dyDescent="0.25">
      <c r="A152" s="69"/>
      <c r="B152" s="69"/>
      <c r="C152" s="69"/>
      <c r="D152" s="69"/>
      <c r="E152" s="79"/>
      <c r="F152" s="113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6.5" customHeight="1" x14ac:dyDescent="0.25">
      <c r="A153" s="69"/>
      <c r="B153" s="69"/>
      <c r="C153" s="69"/>
      <c r="D153" s="69"/>
      <c r="E153" s="79"/>
      <c r="F153" s="113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6.5" customHeight="1" x14ac:dyDescent="0.25">
      <c r="A154" s="69"/>
      <c r="B154" s="69"/>
      <c r="C154" s="69"/>
      <c r="D154" s="69"/>
      <c r="E154" s="79"/>
      <c r="F154" s="113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6.5" customHeight="1" x14ac:dyDescent="0.25">
      <c r="A155" s="69"/>
      <c r="B155" s="69"/>
      <c r="C155" s="69"/>
      <c r="D155" s="69"/>
      <c r="E155" s="79"/>
      <c r="F155" s="113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6.5" customHeight="1" x14ac:dyDescent="0.25">
      <c r="A156" s="69"/>
      <c r="B156" s="69"/>
      <c r="C156" s="69"/>
      <c r="D156" s="69"/>
      <c r="E156" s="79"/>
      <c r="F156" s="113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6.5" customHeight="1" x14ac:dyDescent="0.25">
      <c r="A157" s="69"/>
      <c r="B157" s="69"/>
      <c r="C157" s="69"/>
      <c r="D157" s="69"/>
      <c r="E157" s="79"/>
      <c r="F157" s="113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6.5" customHeight="1" x14ac:dyDescent="0.25">
      <c r="A158" s="69"/>
      <c r="B158" s="69"/>
      <c r="C158" s="69"/>
      <c r="D158" s="69"/>
      <c r="E158" s="79"/>
      <c r="F158" s="113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6.5" customHeight="1" x14ac:dyDescent="0.25">
      <c r="A159" s="69"/>
      <c r="B159" s="69"/>
      <c r="C159" s="69"/>
      <c r="D159" s="69"/>
      <c r="E159" s="79"/>
      <c r="F159" s="113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6.5" customHeight="1" x14ac:dyDescent="0.25">
      <c r="A160" s="69"/>
      <c r="B160" s="69"/>
      <c r="C160" s="69"/>
      <c r="D160" s="69"/>
      <c r="E160" s="79"/>
      <c r="F160" s="113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6.5" customHeight="1" x14ac:dyDescent="0.25">
      <c r="A161" s="69"/>
      <c r="B161" s="69"/>
      <c r="C161" s="69"/>
      <c r="D161" s="69"/>
      <c r="E161" s="79"/>
      <c r="F161" s="113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6.5" customHeight="1" x14ac:dyDescent="0.25">
      <c r="A162" s="69"/>
      <c r="B162" s="69"/>
      <c r="C162" s="69"/>
      <c r="D162" s="69"/>
      <c r="E162" s="79"/>
      <c r="F162" s="113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6.5" customHeight="1" x14ac:dyDescent="0.25">
      <c r="A163" s="69"/>
      <c r="B163" s="69"/>
      <c r="C163" s="69"/>
      <c r="D163" s="69"/>
      <c r="E163" s="79"/>
      <c r="F163" s="113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6.5" customHeight="1" x14ac:dyDescent="0.25">
      <c r="A164" s="69"/>
      <c r="B164" s="69"/>
      <c r="C164" s="69"/>
      <c r="D164" s="69"/>
      <c r="E164" s="79"/>
      <c r="F164" s="113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6.5" customHeight="1" x14ac:dyDescent="0.25">
      <c r="A165" s="69"/>
      <c r="B165" s="69"/>
      <c r="C165" s="69"/>
      <c r="D165" s="69"/>
      <c r="E165" s="79"/>
      <c r="F165" s="113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6.5" customHeight="1" x14ac:dyDescent="0.25">
      <c r="A166" s="69"/>
      <c r="B166" s="69"/>
      <c r="C166" s="69"/>
      <c r="D166" s="69"/>
      <c r="E166" s="79"/>
      <c r="F166" s="113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6.5" customHeight="1" x14ac:dyDescent="0.25">
      <c r="A167" s="69"/>
      <c r="B167" s="69"/>
      <c r="C167" s="69"/>
      <c r="D167" s="69"/>
      <c r="E167" s="79"/>
      <c r="F167" s="113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6.5" customHeight="1" x14ac:dyDescent="0.25">
      <c r="A168" s="69"/>
      <c r="B168" s="69"/>
      <c r="C168" s="69"/>
      <c r="D168" s="69"/>
      <c r="E168" s="79"/>
      <c r="F168" s="113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6.5" customHeight="1" x14ac:dyDescent="0.25">
      <c r="A169" s="69"/>
      <c r="B169" s="69"/>
      <c r="C169" s="69"/>
      <c r="D169" s="69"/>
      <c r="E169" s="79"/>
      <c r="F169" s="113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6.5" customHeight="1" x14ac:dyDescent="0.25">
      <c r="A170" s="69"/>
      <c r="B170" s="69"/>
      <c r="C170" s="69"/>
      <c r="D170" s="69"/>
      <c r="E170" s="79"/>
      <c r="F170" s="113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6.5" customHeight="1" x14ac:dyDescent="0.25">
      <c r="A171" s="69"/>
      <c r="B171" s="69"/>
      <c r="C171" s="69"/>
      <c r="D171" s="69"/>
      <c r="E171" s="79"/>
      <c r="F171" s="113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6.5" customHeight="1" x14ac:dyDescent="0.25">
      <c r="A172" s="69"/>
      <c r="B172" s="69"/>
      <c r="C172" s="69"/>
      <c r="D172" s="69"/>
      <c r="E172" s="79"/>
      <c r="F172" s="113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6.5" customHeight="1" x14ac:dyDescent="0.25">
      <c r="A173" s="69"/>
      <c r="B173" s="69"/>
      <c r="C173" s="69"/>
      <c r="D173" s="69"/>
      <c r="E173" s="79"/>
      <c r="F173" s="113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6.5" customHeight="1" x14ac:dyDescent="0.25">
      <c r="A174" s="69"/>
      <c r="B174" s="69"/>
      <c r="C174" s="69"/>
      <c r="D174" s="69"/>
      <c r="E174" s="79"/>
      <c r="F174" s="113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6.5" customHeight="1" x14ac:dyDescent="0.25">
      <c r="A175" s="69"/>
      <c r="B175" s="69"/>
      <c r="C175" s="69"/>
      <c r="D175" s="69"/>
      <c r="E175" s="79"/>
      <c r="F175" s="113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6.5" customHeight="1" x14ac:dyDescent="0.25">
      <c r="A176" s="69"/>
      <c r="B176" s="69"/>
      <c r="C176" s="69"/>
      <c r="D176" s="69"/>
      <c r="E176" s="79"/>
      <c r="F176" s="113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6.5" customHeight="1" x14ac:dyDescent="0.25">
      <c r="A177" s="69"/>
      <c r="B177" s="69"/>
      <c r="C177" s="69"/>
      <c r="D177" s="69"/>
      <c r="E177" s="79"/>
      <c r="F177" s="113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6.5" customHeight="1" x14ac:dyDescent="0.25">
      <c r="A178" s="69"/>
      <c r="B178" s="69"/>
      <c r="C178" s="69"/>
      <c r="D178" s="69"/>
      <c r="E178" s="79"/>
      <c r="F178" s="113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6.5" customHeight="1" x14ac:dyDescent="0.25">
      <c r="A179" s="69"/>
      <c r="B179" s="69"/>
      <c r="C179" s="69"/>
      <c r="D179" s="69"/>
      <c r="E179" s="79"/>
      <c r="F179" s="113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6.5" customHeight="1" x14ac:dyDescent="0.25">
      <c r="A180" s="69"/>
      <c r="B180" s="69"/>
      <c r="C180" s="69"/>
      <c r="D180" s="69"/>
      <c r="E180" s="79"/>
      <c r="F180" s="113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6.5" customHeight="1" x14ac:dyDescent="0.25">
      <c r="A181" s="69"/>
      <c r="B181" s="69"/>
      <c r="C181" s="69"/>
      <c r="D181" s="69"/>
      <c r="E181" s="79"/>
      <c r="F181" s="113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6.5" customHeight="1" x14ac:dyDescent="0.25">
      <c r="A182" s="69"/>
      <c r="B182" s="69"/>
      <c r="C182" s="69"/>
      <c r="D182" s="69"/>
      <c r="E182" s="79"/>
      <c r="F182" s="113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6.5" customHeight="1" x14ac:dyDescent="0.25">
      <c r="A183" s="69"/>
      <c r="B183" s="69"/>
      <c r="C183" s="69"/>
      <c r="D183" s="69"/>
      <c r="E183" s="79"/>
      <c r="F183" s="113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6.5" customHeight="1" x14ac:dyDescent="0.25">
      <c r="A184" s="69"/>
      <c r="B184" s="69"/>
      <c r="C184" s="69"/>
      <c r="D184" s="69"/>
      <c r="E184" s="79"/>
      <c r="F184" s="113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6.5" customHeight="1" x14ac:dyDescent="0.25">
      <c r="A185" s="69"/>
      <c r="B185" s="69"/>
      <c r="C185" s="69"/>
      <c r="D185" s="69"/>
      <c r="E185" s="79"/>
      <c r="F185" s="113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6.5" customHeight="1" x14ac:dyDescent="0.25">
      <c r="A186" s="69"/>
      <c r="B186" s="69"/>
      <c r="C186" s="69"/>
      <c r="D186" s="69"/>
      <c r="E186" s="79"/>
      <c r="F186" s="113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6.5" customHeight="1" x14ac:dyDescent="0.25">
      <c r="A187" s="69"/>
      <c r="B187" s="69"/>
      <c r="C187" s="69"/>
      <c r="D187" s="69"/>
      <c r="E187" s="79"/>
      <c r="F187" s="113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6.5" customHeight="1" x14ac:dyDescent="0.25">
      <c r="A188" s="69"/>
      <c r="B188" s="69"/>
      <c r="C188" s="69"/>
      <c r="D188" s="69"/>
      <c r="E188" s="79"/>
      <c r="F188" s="113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6.5" customHeight="1" x14ac:dyDescent="0.25">
      <c r="A189" s="69"/>
      <c r="B189" s="69"/>
      <c r="C189" s="69"/>
      <c r="D189" s="69"/>
      <c r="E189" s="79"/>
      <c r="F189" s="113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6.5" customHeight="1" x14ac:dyDescent="0.25">
      <c r="A190" s="69"/>
      <c r="B190" s="69"/>
      <c r="C190" s="69"/>
      <c r="D190" s="69"/>
      <c r="E190" s="79"/>
      <c r="F190" s="113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6.5" customHeight="1" x14ac:dyDescent="0.25">
      <c r="A191" s="69"/>
      <c r="B191" s="69"/>
      <c r="C191" s="69"/>
      <c r="D191" s="69"/>
      <c r="E191" s="79"/>
      <c r="F191" s="113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6.5" customHeight="1" x14ac:dyDescent="0.25">
      <c r="A192" s="69"/>
      <c r="B192" s="69"/>
      <c r="C192" s="69"/>
      <c r="D192" s="69"/>
      <c r="E192" s="79"/>
      <c r="F192" s="113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6.5" customHeight="1" x14ac:dyDescent="0.25">
      <c r="A193" s="69"/>
      <c r="B193" s="69"/>
      <c r="C193" s="69"/>
      <c r="D193" s="69"/>
      <c r="E193" s="79"/>
      <c r="F193" s="113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6.5" customHeight="1" x14ac:dyDescent="0.25">
      <c r="A194" s="69"/>
      <c r="B194" s="69"/>
      <c r="C194" s="69"/>
      <c r="D194" s="69"/>
      <c r="E194" s="79"/>
      <c r="F194" s="113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6.5" customHeight="1" x14ac:dyDescent="0.25">
      <c r="A195" s="69"/>
      <c r="B195" s="69"/>
      <c r="C195" s="69"/>
      <c r="D195" s="69"/>
      <c r="E195" s="79"/>
      <c r="F195" s="113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6.5" customHeight="1" x14ac:dyDescent="0.25">
      <c r="A196" s="69"/>
      <c r="B196" s="69"/>
      <c r="C196" s="69"/>
      <c r="D196" s="69"/>
      <c r="E196" s="79"/>
      <c r="F196" s="113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6.5" customHeight="1" x14ac:dyDescent="0.25">
      <c r="A197" s="69"/>
      <c r="B197" s="69"/>
      <c r="C197" s="69"/>
      <c r="D197" s="69"/>
      <c r="E197" s="79"/>
      <c r="F197" s="113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6.5" customHeight="1" x14ac:dyDescent="0.25">
      <c r="A198" s="69"/>
      <c r="B198" s="69"/>
      <c r="C198" s="69"/>
      <c r="D198" s="69"/>
      <c r="E198" s="79"/>
      <c r="F198" s="113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6.5" customHeight="1" x14ac:dyDescent="0.25">
      <c r="A199" s="69"/>
      <c r="B199" s="69"/>
      <c r="C199" s="69"/>
      <c r="D199" s="69"/>
      <c r="E199" s="79"/>
      <c r="F199" s="113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6.5" customHeight="1" x14ac:dyDescent="0.25">
      <c r="A200" s="69"/>
      <c r="B200" s="69"/>
      <c r="C200" s="69"/>
      <c r="D200" s="69"/>
      <c r="E200" s="79"/>
      <c r="F200" s="113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6.5" customHeight="1" x14ac:dyDescent="0.25">
      <c r="A201" s="69"/>
      <c r="B201" s="69"/>
      <c r="C201" s="69"/>
      <c r="D201" s="69"/>
      <c r="E201" s="79"/>
      <c r="F201" s="113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6.5" customHeight="1" x14ac:dyDescent="0.25">
      <c r="A202" s="69"/>
      <c r="B202" s="69"/>
      <c r="C202" s="69"/>
      <c r="D202" s="69"/>
      <c r="E202" s="79"/>
      <c r="F202" s="113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6.5" customHeight="1" x14ac:dyDescent="0.25">
      <c r="A203" s="69"/>
      <c r="B203" s="69"/>
      <c r="C203" s="69"/>
      <c r="D203" s="69"/>
      <c r="E203" s="79"/>
      <c r="F203" s="113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6.5" customHeight="1" x14ac:dyDescent="0.25">
      <c r="A204" s="69"/>
      <c r="B204" s="69"/>
      <c r="C204" s="69"/>
      <c r="D204" s="69"/>
      <c r="E204" s="79"/>
      <c r="F204" s="113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6.5" customHeight="1" x14ac:dyDescent="0.25">
      <c r="A205" s="69"/>
      <c r="B205" s="69"/>
      <c r="C205" s="69"/>
      <c r="D205" s="69"/>
      <c r="E205" s="79"/>
      <c r="F205" s="113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6.5" customHeight="1" x14ac:dyDescent="0.25">
      <c r="A206" s="69"/>
      <c r="B206" s="69"/>
      <c r="C206" s="69"/>
      <c r="D206" s="69"/>
      <c r="E206" s="79"/>
      <c r="F206" s="113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6.5" customHeight="1" x14ac:dyDescent="0.25">
      <c r="A207" s="69"/>
      <c r="B207" s="69"/>
      <c r="C207" s="69"/>
      <c r="D207" s="69"/>
      <c r="E207" s="79"/>
      <c r="F207" s="113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6.5" customHeight="1" x14ac:dyDescent="0.25">
      <c r="A208" s="69"/>
      <c r="B208" s="69"/>
      <c r="C208" s="69"/>
      <c r="D208" s="69"/>
      <c r="E208" s="79"/>
      <c r="F208" s="113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6.5" customHeight="1" x14ac:dyDescent="0.25">
      <c r="A209" s="69"/>
      <c r="B209" s="69"/>
      <c r="C209" s="69"/>
      <c r="D209" s="69"/>
      <c r="E209" s="79"/>
      <c r="F209" s="113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6.5" customHeight="1" x14ac:dyDescent="0.25">
      <c r="A210" s="69"/>
      <c r="B210" s="69"/>
      <c r="C210" s="69"/>
      <c r="D210" s="69"/>
      <c r="E210" s="79"/>
      <c r="F210" s="113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6.5" customHeight="1" x14ac:dyDescent="0.25">
      <c r="A211" s="69"/>
      <c r="B211" s="69"/>
      <c r="C211" s="69"/>
      <c r="D211" s="69"/>
      <c r="E211" s="79"/>
      <c r="F211" s="113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6.5" customHeight="1" x14ac:dyDescent="0.25">
      <c r="A212" s="69"/>
      <c r="B212" s="69"/>
      <c r="C212" s="69"/>
      <c r="D212" s="69"/>
      <c r="E212" s="79"/>
      <c r="F212" s="113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6.5" customHeight="1" x14ac:dyDescent="0.25">
      <c r="A213" s="69"/>
      <c r="B213" s="69"/>
      <c r="C213" s="69"/>
      <c r="D213" s="69"/>
      <c r="E213" s="79"/>
      <c r="F213" s="113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6.5" customHeight="1" x14ac:dyDescent="0.25">
      <c r="A214" s="69"/>
      <c r="B214" s="69"/>
      <c r="C214" s="69"/>
      <c r="D214" s="69"/>
      <c r="E214" s="79"/>
      <c r="F214" s="113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6.5" customHeight="1" x14ac:dyDescent="0.25">
      <c r="A215" s="69"/>
      <c r="B215" s="69"/>
      <c r="C215" s="69"/>
      <c r="D215" s="69"/>
      <c r="E215" s="79"/>
      <c r="F215" s="113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6.5" customHeight="1" x14ac:dyDescent="0.25">
      <c r="A216" s="69"/>
      <c r="B216" s="69"/>
      <c r="C216" s="69"/>
      <c r="D216" s="69"/>
      <c r="E216" s="79"/>
      <c r="F216" s="113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6.5" customHeight="1" x14ac:dyDescent="0.25">
      <c r="A217" s="69"/>
      <c r="B217" s="69"/>
      <c r="C217" s="69"/>
      <c r="D217" s="69"/>
      <c r="E217" s="79"/>
      <c r="F217" s="113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6.5" customHeight="1" x14ac:dyDescent="0.25">
      <c r="A218" s="69"/>
      <c r="B218" s="69"/>
      <c r="C218" s="69"/>
      <c r="D218" s="69"/>
      <c r="E218" s="79"/>
      <c r="F218" s="113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6.5" customHeight="1" x14ac:dyDescent="0.25">
      <c r="A219" s="69"/>
      <c r="B219" s="69"/>
      <c r="C219" s="69"/>
      <c r="D219" s="69"/>
      <c r="E219" s="79"/>
      <c r="F219" s="113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6.5" customHeight="1" x14ac:dyDescent="0.25">
      <c r="A220" s="69"/>
      <c r="B220" s="69"/>
      <c r="C220" s="69"/>
      <c r="D220" s="69"/>
      <c r="E220" s="79"/>
      <c r="F220" s="113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6.5" customHeight="1" x14ac:dyDescent="0.25">
      <c r="A221" s="69"/>
      <c r="B221" s="69"/>
      <c r="C221" s="69"/>
      <c r="D221" s="69"/>
      <c r="E221" s="79"/>
      <c r="F221" s="113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6.5" customHeight="1" x14ac:dyDescent="0.25">
      <c r="A222" s="69"/>
      <c r="B222" s="69"/>
      <c r="C222" s="69"/>
      <c r="D222" s="69"/>
      <c r="E222" s="79"/>
      <c r="F222" s="113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6.5" customHeight="1" x14ac:dyDescent="0.25">
      <c r="A223" s="69"/>
      <c r="B223" s="69"/>
      <c r="C223" s="69"/>
      <c r="D223" s="69"/>
      <c r="E223" s="79"/>
      <c r="F223" s="113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6.5" customHeight="1" x14ac:dyDescent="0.25">
      <c r="A224" s="69"/>
      <c r="B224" s="69"/>
      <c r="C224" s="69"/>
      <c r="D224" s="69"/>
      <c r="E224" s="79"/>
      <c r="F224" s="113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6.5" customHeight="1" x14ac:dyDescent="0.25">
      <c r="A225" s="69"/>
      <c r="B225" s="69"/>
      <c r="C225" s="69"/>
      <c r="D225" s="69"/>
      <c r="E225" s="79"/>
      <c r="F225" s="113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6.5" customHeight="1" x14ac:dyDescent="0.25">
      <c r="A226" s="69"/>
      <c r="B226" s="69"/>
      <c r="C226" s="69"/>
      <c r="D226" s="69"/>
      <c r="E226" s="79"/>
      <c r="F226" s="113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6.5" customHeight="1" x14ac:dyDescent="0.25">
      <c r="A227" s="69"/>
      <c r="B227" s="69"/>
      <c r="C227" s="69"/>
      <c r="D227" s="69"/>
      <c r="E227" s="79"/>
      <c r="F227" s="113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6.5" customHeight="1" x14ac:dyDescent="0.25">
      <c r="A228" s="69"/>
      <c r="B228" s="69"/>
      <c r="C228" s="69"/>
      <c r="D228" s="69"/>
      <c r="E228" s="79"/>
      <c r="F228" s="113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6.5" customHeight="1" x14ac:dyDescent="0.25">
      <c r="A229" s="69"/>
      <c r="B229" s="69"/>
      <c r="C229" s="69"/>
      <c r="D229" s="69"/>
      <c r="E229" s="79"/>
      <c r="F229" s="113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6.5" customHeight="1" x14ac:dyDescent="0.25">
      <c r="A230" s="69"/>
      <c r="B230" s="69"/>
      <c r="C230" s="69"/>
      <c r="D230" s="69"/>
      <c r="E230" s="79"/>
      <c r="F230" s="113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6.5" customHeight="1" x14ac:dyDescent="0.25">
      <c r="A231" s="69"/>
      <c r="B231" s="69"/>
      <c r="C231" s="69"/>
      <c r="D231" s="69"/>
      <c r="E231" s="79"/>
      <c r="F231" s="113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6.5" customHeight="1" x14ac:dyDescent="0.25">
      <c r="A232" s="69"/>
      <c r="B232" s="69"/>
      <c r="C232" s="69"/>
      <c r="D232" s="69"/>
      <c r="E232" s="79"/>
      <c r="F232" s="113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6.5" customHeight="1" x14ac:dyDescent="0.25">
      <c r="A233" s="69"/>
      <c r="B233" s="69"/>
      <c r="C233" s="69"/>
      <c r="D233" s="69"/>
      <c r="E233" s="79"/>
      <c r="F233" s="113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6.5" customHeight="1" x14ac:dyDescent="0.25">
      <c r="A234" s="69"/>
      <c r="B234" s="69"/>
      <c r="C234" s="69"/>
      <c r="D234" s="69"/>
      <c r="E234" s="79"/>
      <c r="F234" s="113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6.5" customHeight="1" x14ac:dyDescent="0.25">
      <c r="A235" s="69"/>
      <c r="B235" s="69"/>
      <c r="C235" s="69"/>
      <c r="D235" s="69"/>
      <c r="E235" s="79"/>
      <c r="F235" s="113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6.5" customHeight="1" x14ac:dyDescent="0.25">
      <c r="A236" s="69"/>
      <c r="B236" s="69"/>
      <c r="C236" s="69"/>
      <c r="D236" s="69"/>
      <c r="E236" s="79"/>
      <c r="F236" s="113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36:F36"/>
    <mergeCell ref="A15:A17"/>
    <mergeCell ref="A18:A20"/>
    <mergeCell ref="A21:A24"/>
    <mergeCell ref="A25:A27"/>
    <mergeCell ref="A28:A32"/>
    <mergeCell ref="A34:D34"/>
    <mergeCell ref="A1:B1"/>
    <mergeCell ref="A2:E2"/>
    <mergeCell ref="A3:A5"/>
    <mergeCell ref="A7:A8"/>
    <mergeCell ref="A10:A13"/>
    <mergeCell ref="A14:E14"/>
  </mergeCells>
  <conditionalFormatting sqref="E1 E6:E13 E15:E19 E25:E27 E33:E35 E37:E1000">
    <cfRule type="cellIs" dxfId="29" priority="1" operator="lessThan">
      <formula>0</formula>
    </cfRule>
  </conditionalFormatting>
  <conditionalFormatting sqref="E3">
    <cfRule type="cellIs" dxfId="28" priority="2" operator="lessThan">
      <formula>0</formula>
    </cfRule>
  </conditionalFormatting>
  <conditionalFormatting sqref="E4:E5">
    <cfRule type="cellIs" dxfId="27" priority="3" operator="lessThan">
      <formula>0</formula>
    </cfRule>
  </conditionalFormatting>
  <conditionalFormatting sqref="E21">
    <cfRule type="cellIs" dxfId="26" priority="4" operator="lessThan">
      <formula>0</formula>
    </cfRule>
  </conditionalFormatting>
  <conditionalFormatting sqref="E22">
    <cfRule type="cellIs" dxfId="25" priority="5" operator="lessThan">
      <formula>0</formula>
    </cfRule>
  </conditionalFormatting>
  <conditionalFormatting sqref="E23">
    <cfRule type="cellIs" dxfId="24" priority="6" operator="lessThan">
      <formula>0</formula>
    </cfRule>
  </conditionalFormatting>
  <conditionalFormatting sqref="E24">
    <cfRule type="cellIs" dxfId="23" priority="7" operator="lessThan">
      <formula>0</formula>
    </cfRule>
  </conditionalFormatting>
  <conditionalFormatting sqref="E28:E31">
    <cfRule type="cellIs" dxfId="22" priority="8" operator="lessThan">
      <formula>0</formula>
    </cfRule>
  </conditionalFormatting>
  <conditionalFormatting sqref="E32">
    <cfRule type="cellIs" dxfId="21" priority="9" operator="lessThan">
      <formula>0</formula>
    </cfRule>
  </conditionalFormatting>
  <conditionalFormatting sqref="E20">
    <cfRule type="cellIs" dxfId="20" priority="10" operator="lessThan">
      <formula>0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F07E71A8-EBED-4276-816A-B1B4A443EA0F}">
          <x14:formula1>
            <xm:f>'C:\Users\choosaki\Downloads\[วันที่ 2 วิเคราะห์คุณภาพธุรกิจ Checklist.xlsx]Data'!#REF!</xm:f>
          </x14:formula1>
          <xm:sqref>C17 C20 C24:C30 C32</xm:sqref>
        </x14:dataValidation>
        <x14:dataValidation type="list" allowBlank="1" showErrorMessage="1" xr:uid="{4EB4CBF0-7356-4C86-BE07-4813B70AB8D6}">
          <x14:formula1>
            <xm:f>'C:\Users\choosaki\Downloads\[วันที่ 2 วิเคราะห์คุณภาพธุรกิจ Checklist.xlsx]Data'!#REF!</xm:f>
          </x14:formula1>
          <xm:sqref>C8</xm:sqref>
        </x14:dataValidation>
        <x14:dataValidation type="list" allowBlank="1" showErrorMessage="1" xr:uid="{83C2A238-2727-4382-BC78-52BA3683DD49}">
          <x14:formula1>
            <xm:f>'C:\Users\choosaki\Downloads\[วันที่ 2 วิเคราะห์คุณภาพธุรกิจ Checklist.xlsx]Data'!#REF!</xm:f>
          </x14:formula1>
          <xm:sqref>C31</xm:sqref>
        </x14:dataValidation>
        <x14:dataValidation type="list" allowBlank="1" showErrorMessage="1" xr:uid="{AA86B5E8-1674-4B4A-AE6A-C561EDA07F84}">
          <x14:formula1>
            <xm:f>'C:\Users\choosaki\Downloads\[วันที่ 2 วิเคราะห์คุณภาพธุรกิจ Checklist.xlsx]Data'!#REF!</xm:f>
          </x14:formula1>
          <xm:sqref>C9</xm:sqref>
        </x14:dataValidation>
        <x14:dataValidation type="list" allowBlank="1" showErrorMessage="1" xr:uid="{37903639-5C1F-4771-9037-BD300FBB39E5}">
          <x14:formula1>
            <xm:f>'C:\Users\choosaki\Downloads\[วันที่ 2 วิเคราะห์คุณภาพธุรกิจ Checklist.xlsx]Data'!#REF!</xm:f>
          </x14:formula1>
          <xm:sqref>C6</xm:sqref>
        </x14:dataValidation>
        <x14:dataValidation type="list" allowBlank="1" showErrorMessage="1" xr:uid="{376FB53E-3934-4145-A67E-EDB0AFE27C73}">
          <x14:formula1>
            <xm:f>'C:\Users\choosaki\Downloads\[วันที่ 2 วิเคราะห์คุณภาพธุรกิจ Checklist.xlsx]Data'!#REF!</xm:f>
          </x14:formula1>
          <xm:sqref>C3</xm:sqref>
        </x14:dataValidation>
        <x14:dataValidation type="list" allowBlank="1" showErrorMessage="1" xr:uid="{55F5D386-FADB-4A25-BF87-1CC5F47AF97B}">
          <x14:formula1>
            <xm:f>'C:\Users\choosaki\Downloads\[วันที่ 2 วิเคราะห์คุณภาพธุรกิจ Checklist.xlsx]Data'!#REF!</xm:f>
          </x14:formula1>
          <xm:sqref>C15:C16 C18 C21</xm:sqref>
        </x14:dataValidation>
        <x14:dataValidation type="list" allowBlank="1" showErrorMessage="1" xr:uid="{0B2B5CD0-DE17-4566-9034-446C121BC5B4}">
          <x14:formula1>
            <xm:f>'C:\Users\choosaki\Downloads\[วันที่ 2 วิเคราะห์คุณภาพธุรกิจ Checklist.xlsx]Data'!#REF!</xm:f>
          </x14:formula1>
          <xm:sqref>C5</xm:sqref>
        </x14:dataValidation>
        <x14:dataValidation type="list" allowBlank="1" showErrorMessage="1" xr:uid="{0E5CF9A4-1C57-451D-B2BB-3366E91F840B}">
          <x14:formula1>
            <xm:f>'C:\Users\choosaki\Downloads\[วันที่ 2 วิเคราะห์คุณภาพธุรกิจ Checklist.xlsx]Data'!#REF!</xm:f>
          </x14:formula1>
          <xm:sqref>C7</xm:sqref>
        </x14:dataValidation>
        <x14:dataValidation type="list" allowBlank="1" showErrorMessage="1" xr:uid="{0D90E75A-1A55-4332-AB15-6512E1129C64}">
          <x14:formula1>
            <xm:f>'C:\Users\choosaki\Downloads\[วันที่ 2 วิเคราะห์คุณภาพธุรกิจ Checklist.xlsx]Data'!#REF!</xm:f>
          </x14:formula1>
          <xm:sqref>C19 C22:C23</xm:sqref>
        </x14:dataValidation>
        <x14:dataValidation type="list" allowBlank="1" showErrorMessage="1" xr:uid="{F1D58E88-C2CD-447B-A92A-B2BE3BE78D78}">
          <x14:formula1>
            <xm:f>'C:\Users\choosaki\Downloads\[วันที่ 2 วิเคราะห์คุณภาพธุรกิจ Checklist.xlsx]Data'!#REF!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2220-13CF-4ED1-9DEA-70A6970BE1D1}">
  <dimension ref="A1:Z1000"/>
  <sheetViews>
    <sheetView topLeftCell="A25" workbookViewId="0">
      <selection activeCell="F31" sqref="F31"/>
    </sheetView>
  </sheetViews>
  <sheetFormatPr defaultColWidth="13" defaultRowHeight="15" customHeight="1" x14ac:dyDescent="0.25"/>
  <cols>
    <col min="1" max="1" width="30.09765625" style="70" customWidth="1"/>
    <col min="2" max="2" width="39" style="70" customWidth="1"/>
    <col min="3" max="3" width="14.69921875" style="70" customWidth="1"/>
    <col min="4" max="4" width="8.69921875" style="70" customWidth="1"/>
    <col min="5" max="5" width="9.296875" style="70" customWidth="1"/>
    <col min="6" max="6" width="49.19921875" style="70" customWidth="1"/>
    <col min="7" max="26" width="9.296875" style="70" customWidth="1"/>
    <col min="27" max="16384" width="13" style="70"/>
  </cols>
  <sheetData>
    <row r="1" spans="1:26" ht="16.5" customHeight="1" thickBot="1" x14ac:dyDescent="0.35">
      <c r="A1" s="62" t="s">
        <v>80</v>
      </c>
      <c r="B1" s="63"/>
      <c r="C1" s="64" t="s">
        <v>81</v>
      </c>
      <c r="D1" s="65"/>
      <c r="E1" s="66" t="s">
        <v>82</v>
      </c>
      <c r="F1" s="67" t="s">
        <v>83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6.5" customHeight="1" x14ac:dyDescent="0.3">
      <c r="A2" s="71" t="s">
        <v>85</v>
      </c>
      <c r="B2" s="72"/>
      <c r="C2" s="72"/>
      <c r="D2" s="72"/>
      <c r="E2" s="73"/>
      <c r="F2" s="74" t="s">
        <v>86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6.5" customHeight="1" x14ac:dyDescent="0.25">
      <c r="A3" s="76" t="s">
        <v>87</v>
      </c>
      <c r="B3" s="77" t="s">
        <v>88</v>
      </c>
      <c r="C3" s="78" t="s">
        <v>42</v>
      </c>
      <c r="D3" s="69"/>
      <c r="E3" s="79">
        <f>IF(C3="Services",4,IF(C3="Trading",4,IF(C3="Manufacturer",1,0)))</f>
        <v>4</v>
      </c>
      <c r="F3" s="80" t="s">
        <v>90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6.5" customHeight="1" x14ac:dyDescent="0.25">
      <c r="A4" s="81"/>
      <c r="B4" s="77" t="s">
        <v>92</v>
      </c>
      <c r="C4" s="78" t="s">
        <v>179</v>
      </c>
      <c r="D4" s="69"/>
      <c r="E4" s="79">
        <f>IF(C4="FMCG",8,IF(C4="Semi-Durable",4,IF(C4="Durable",1,0)))</f>
        <v>8</v>
      </c>
      <c r="F4" s="80" t="s">
        <v>94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6.5" customHeight="1" x14ac:dyDescent="0.25">
      <c r="A5" s="82"/>
      <c r="B5" s="77" t="s">
        <v>95</v>
      </c>
      <c r="C5" s="78" t="s">
        <v>96</v>
      </c>
      <c r="D5" s="69"/>
      <c r="E5" s="79">
        <f>IF(C5="Yes",-4,IF(C5="No",2,0))</f>
        <v>2</v>
      </c>
      <c r="F5" s="83" t="s">
        <v>97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6.5" customHeight="1" x14ac:dyDescent="0.25">
      <c r="A6" s="84" t="s">
        <v>98</v>
      </c>
      <c r="B6" s="77" t="s">
        <v>99</v>
      </c>
      <c r="C6" s="78" t="s">
        <v>100</v>
      </c>
      <c r="D6" s="69"/>
      <c r="E6" s="79">
        <f>IF(C6="B2C",8,IF(C6="B2B",1,IF(C6="B2B2C",4,0)))</f>
        <v>8</v>
      </c>
      <c r="F6" s="80" t="s">
        <v>101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6.5" customHeight="1" x14ac:dyDescent="0.25">
      <c r="A7" s="76" t="s">
        <v>103</v>
      </c>
      <c r="B7" s="77" t="s">
        <v>104</v>
      </c>
      <c r="C7" s="78" t="s">
        <v>105</v>
      </c>
      <c r="D7" s="69"/>
      <c r="E7" s="79">
        <f>IF(C7="Recurring",8,IF(C7="Non-Recurring",1,0))</f>
        <v>8</v>
      </c>
      <c r="F7" s="80" t="s">
        <v>106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6.5" customHeight="1" x14ac:dyDescent="0.25">
      <c r="A8" s="82"/>
      <c r="B8" s="77" t="s">
        <v>107</v>
      </c>
      <c r="C8" s="78" t="s">
        <v>108</v>
      </c>
      <c r="D8" s="69"/>
      <c r="E8" s="79">
        <f>IF(C8="Cash",8,IF(C8="Credit",2,0))</f>
        <v>8</v>
      </c>
      <c r="F8" s="80" t="s">
        <v>109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6.5" customHeight="1" x14ac:dyDescent="0.25">
      <c r="A9" s="84" t="s">
        <v>110</v>
      </c>
      <c r="B9" s="77" t="s">
        <v>111</v>
      </c>
      <c r="C9" s="78" t="s">
        <v>112</v>
      </c>
      <c r="D9" s="69"/>
      <c r="E9" s="79">
        <f>IF(C9="Own Branches",8,IF(C9="Distributors",4,IF(C9="Company",2,0)))</f>
        <v>8</v>
      </c>
      <c r="F9" s="80" t="s">
        <v>113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6.5" customHeight="1" x14ac:dyDescent="0.25">
      <c r="A10" s="76" t="s">
        <v>115</v>
      </c>
      <c r="B10" s="77" t="s">
        <v>116</v>
      </c>
      <c r="C10" s="85">
        <v>610000</v>
      </c>
      <c r="D10" s="69"/>
      <c r="E10" s="79"/>
      <c r="F10" s="80" t="s">
        <v>117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6.5" customHeight="1" x14ac:dyDescent="0.25">
      <c r="A11" s="81"/>
      <c r="B11" s="77" t="s">
        <v>119</v>
      </c>
      <c r="C11" s="87">
        <v>0.05</v>
      </c>
      <c r="D11" s="69"/>
      <c r="E11" s="79"/>
      <c r="F11" s="80" t="s">
        <v>120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6.5" customHeight="1" x14ac:dyDescent="0.25">
      <c r="A12" s="81"/>
      <c r="B12" s="77" t="s">
        <v>122</v>
      </c>
      <c r="C12" s="88">
        <v>0.46</v>
      </c>
      <c r="D12" s="69"/>
      <c r="E12" s="79">
        <f>IF(C12&gt;=50%,4,IF(C12&gt;=30%,2,0))</f>
        <v>2</v>
      </c>
      <c r="F12" s="80" t="s">
        <v>123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6.5" customHeight="1" x14ac:dyDescent="0.25">
      <c r="A13" s="82"/>
      <c r="B13" s="77" t="s">
        <v>124</v>
      </c>
      <c r="C13" s="85">
        <v>2</v>
      </c>
      <c r="D13" s="69"/>
      <c r="E13" s="79"/>
      <c r="F13" s="83" t="s">
        <v>125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6.5" customHeight="1" x14ac:dyDescent="0.3">
      <c r="A14" s="91" t="s">
        <v>127</v>
      </c>
      <c r="B14" s="92"/>
      <c r="C14" s="92"/>
      <c r="D14" s="92"/>
      <c r="E14" s="93"/>
      <c r="F14" s="94" t="s">
        <v>86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6.5" customHeight="1" x14ac:dyDescent="0.25">
      <c r="A15" s="76" t="s">
        <v>128</v>
      </c>
      <c r="B15" s="77" t="s">
        <v>129</v>
      </c>
      <c r="C15" s="95" t="s">
        <v>130</v>
      </c>
      <c r="D15" s="69" t="str">
        <f>IF(C15="Many","Low",IF(C15="Medium","Medium",IF(C15="Few","High","")))</f>
        <v>Low</v>
      </c>
      <c r="E15" s="96">
        <f>IF(C15="Many",4,IF(C15="Medium",2,IF(C15="Few",1,0)))</f>
        <v>4</v>
      </c>
      <c r="F15" s="97" t="s">
        <v>131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6.5" customHeight="1" x14ac:dyDescent="0.25">
      <c r="A16" s="81"/>
      <c r="B16" s="98" t="s">
        <v>132</v>
      </c>
      <c r="C16" s="95" t="s">
        <v>141</v>
      </c>
      <c r="D16" s="69" t="str">
        <f>IF(C16="Few","Low",IF(C16="Medium","Medium",IF(C16="Many","High","")))</f>
        <v>Medium</v>
      </c>
      <c r="E16" s="99">
        <f>IF(C16="Few",4,IF(C16="Medium",2,IF(C16="Many",1,0)))</f>
        <v>2</v>
      </c>
      <c r="F16" s="100" t="s">
        <v>134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6.5" customHeight="1" x14ac:dyDescent="0.25">
      <c r="A17" s="82"/>
      <c r="B17" s="98" t="s">
        <v>135</v>
      </c>
      <c r="C17" s="95" t="s">
        <v>136</v>
      </c>
      <c r="D17" s="69" t="str">
        <f>IF(C17="High","Low",IF(C17="Medium","Medium",IF(C17="Low","High","")))</f>
        <v>High</v>
      </c>
      <c r="E17" s="101">
        <f>IF(C17="Low",0,IF(C17="Medium",1,IF(C17="High",2,0)))</f>
        <v>0</v>
      </c>
      <c r="F17" s="102" t="s">
        <v>137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6.5" customHeight="1" x14ac:dyDescent="0.25">
      <c r="A18" s="103" t="s">
        <v>138</v>
      </c>
      <c r="B18" s="104" t="s">
        <v>139</v>
      </c>
      <c r="C18" s="105" t="s">
        <v>141</v>
      </c>
      <c r="D18" s="106" t="str">
        <f>IF(C18="Many","Low",IF(C18="Medium","Medium",IF(C18="Few","High","")))</f>
        <v>Medium</v>
      </c>
      <c r="E18" s="99">
        <f>IF(C18="Many",4,IF(C18="Medium",3,IF(C18="Few",2,0)))</f>
        <v>3</v>
      </c>
      <c r="F18" s="100" t="s">
        <v>131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6.5" customHeight="1" x14ac:dyDescent="0.25">
      <c r="A19" s="81"/>
      <c r="B19" s="98" t="s">
        <v>140</v>
      </c>
      <c r="C19" s="95" t="s">
        <v>141</v>
      </c>
      <c r="D19" s="107" t="str">
        <f>IF(C19="Small","Low",IF(C19="Medium","Medium",IF(C19="Big","High","")))</f>
        <v>Medium</v>
      </c>
      <c r="E19" s="99">
        <f>IF(C19="Small",3,IF(C19="Medium",2,IF(C19="Big",1,0)))</f>
        <v>2</v>
      </c>
      <c r="F19" s="100" t="s">
        <v>142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6.5" customHeight="1" x14ac:dyDescent="0.25">
      <c r="A20" s="82"/>
      <c r="B20" s="108" t="s">
        <v>135</v>
      </c>
      <c r="C20" s="95" t="s">
        <v>141</v>
      </c>
      <c r="D20" s="104" t="str">
        <f>IF(C20="High","High",IF(C20="Medium","Medium",IF(C20="Low","Low","")))</f>
        <v>Medium</v>
      </c>
      <c r="E20" s="101">
        <f>IF(C20="Low",3,IF(C20="Medium",2,IF(C20="High",1,0)))</f>
        <v>2</v>
      </c>
      <c r="F20" s="100" t="s">
        <v>143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6.5" customHeight="1" x14ac:dyDescent="0.25">
      <c r="A21" s="76" t="s">
        <v>144</v>
      </c>
      <c r="B21" s="77" t="s">
        <v>124</v>
      </c>
      <c r="C21" s="95" t="str">
        <f>IF(C13&lt;4,"Few",IF(C13&lt;7,"Medium",IF(C13&gt;6,"Many","")))</f>
        <v>Few</v>
      </c>
      <c r="D21" s="106" t="str">
        <f>IF(C21="Many","High",IF(C21="Medium","Medium",IF(C21="Few","Low","")))</f>
        <v>Low</v>
      </c>
      <c r="E21" s="96">
        <f>IF(C21="Few",2,IF(C21="Medium",1,IF(C21="Many",0,0)))</f>
        <v>2</v>
      </c>
      <c r="F21" s="97" t="s">
        <v>145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6.5" customHeight="1" x14ac:dyDescent="0.25">
      <c r="A22" s="81"/>
      <c r="B22" s="77" t="s">
        <v>146</v>
      </c>
      <c r="C22" s="95" t="s">
        <v>147</v>
      </c>
      <c r="D22" s="107" t="str">
        <f>IF(C22="Small","Low",IF(C22="Medium","Medium",IF(C22="Big","High","")))</f>
        <v>High</v>
      </c>
      <c r="E22" s="99">
        <f>IF(C22="Small",3,IF(C22="Medium",2,IF(C22="Big",1,0)))</f>
        <v>1</v>
      </c>
      <c r="F22" s="100" t="s">
        <v>142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6.5" customHeight="1" x14ac:dyDescent="0.25">
      <c r="A23" s="81"/>
      <c r="B23" s="77" t="s">
        <v>149</v>
      </c>
      <c r="C23" s="95" t="str">
        <f>IF(C10&gt;100000,"Big",IF(C10&gt;10000,"Medium",IF(C10&gt;1000,"Small","")))</f>
        <v>Big</v>
      </c>
      <c r="D23" s="107" t="str">
        <f>IF(C23="Small","High",IF(C23="Medium","Medium",IF(C23="Big","Low","")))</f>
        <v>Low</v>
      </c>
      <c r="E23" s="99">
        <f>IF(C23="Big",2,IF(C23="Medium",1,IF(C23="Small",0,0)))</f>
        <v>2</v>
      </c>
      <c r="F23" s="100" t="s">
        <v>150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6.5" customHeight="1" x14ac:dyDescent="0.25">
      <c r="A24" s="82"/>
      <c r="B24" s="77" t="s">
        <v>152</v>
      </c>
      <c r="C24" s="95" t="s">
        <v>141</v>
      </c>
      <c r="D24" s="104" t="str">
        <f>IF(C24="High","Low",IF(C24="Medium","Medium",IF(C24="Low","High","")))</f>
        <v>Medium</v>
      </c>
      <c r="E24" s="101">
        <f>IF(C24="High",3,IF(C24="Medium",2,IF(C24="Low",1,0)))</f>
        <v>2</v>
      </c>
      <c r="F24" s="102" t="s">
        <v>153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6.5" customHeight="1" x14ac:dyDescent="0.25">
      <c r="A25" s="103" t="s">
        <v>155</v>
      </c>
      <c r="B25" s="104" t="s">
        <v>156</v>
      </c>
      <c r="C25" s="105" t="s">
        <v>136</v>
      </c>
      <c r="D25" s="69" t="str">
        <f>IF(C25="High","High",IF(C25="Medium","Medium",IF(C25="Low","Low","")))</f>
        <v>Low</v>
      </c>
      <c r="E25" s="99">
        <f>IF(C25="Low",3,IF(C25="Medium",2,IF(C25="High",1,0)))</f>
        <v>3</v>
      </c>
      <c r="F25" s="100" t="s">
        <v>143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6.5" customHeight="1" x14ac:dyDescent="0.25">
      <c r="A26" s="81"/>
      <c r="B26" s="77" t="s">
        <v>158</v>
      </c>
      <c r="C26" s="95" t="s">
        <v>141</v>
      </c>
      <c r="D26" s="69" t="str">
        <f>IF(C26="High","Low",IF(C26="Medium","Medium",IF(C26="Low","High","")))</f>
        <v>Medium</v>
      </c>
      <c r="E26" s="99">
        <f>IF(C26="Low",1,IF(C26="Medium",2,IF(C26="High",3,0)))</f>
        <v>2</v>
      </c>
      <c r="F26" s="100" t="s">
        <v>159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6.5" customHeight="1" x14ac:dyDescent="0.25">
      <c r="A27" s="82"/>
      <c r="B27" s="106" t="s">
        <v>161</v>
      </c>
      <c r="C27" s="111" t="s">
        <v>141</v>
      </c>
      <c r="D27" s="69" t="str">
        <f>IF(C27="High","High",IF(C27="Medium","Medium",IF(C27="Low","Low","")))</f>
        <v>Medium</v>
      </c>
      <c r="E27" s="99">
        <f>IF(C27="Low",4,IF(C27="Medium",2,IF(C27="High",1,0)))</f>
        <v>2</v>
      </c>
      <c r="F27" s="100" t="s">
        <v>143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6.5" customHeight="1" x14ac:dyDescent="0.25">
      <c r="A28" s="76" t="s">
        <v>163</v>
      </c>
      <c r="B28" s="77" t="s">
        <v>164</v>
      </c>
      <c r="C28" s="95" t="s">
        <v>167</v>
      </c>
      <c r="D28" s="106" t="str">
        <f t="shared" ref="D28:D30" si="0">IF(C28="High","Low",IF(C28="Medium","Medium",IF(C28="Low","High","")))</f>
        <v>Low</v>
      </c>
      <c r="E28" s="96">
        <f t="shared" ref="E28:E30" si="1">IF(C28="High",2,IF(C28="Medium",1,IF(C28="Low",0,0)))</f>
        <v>2</v>
      </c>
      <c r="F28" s="97" t="s">
        <v>159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6.5" customHeight="1" x14ac:dyDescent="0.25">
      <c r="A29" s="81"/>
      <c r="B29" s="77" t="s">
        <v>166</v>
      </c>
      <c r="C29" s="95" t="s">
        <v>167</v>
      </c>
      <c r="D29" s="107" t="str">
        <f t="shared" si="0"/>
        <v>Low</v>
      </c>
      <c r="E29" s="99">
        <f t="shared" si="1"/>
        <v>2</v>
      </c>
      <c r="F29" s="100" t="s">
        <v>159</v>
      </c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6.5" customHeight="1" x14ac:dyDescent="0.25">
      <c r="A30" s="81"/>
      <c r="B30" s="77" t="s">
        <v>169</v>
      </c>
      <c r="C30" s="95" t="s">
        <v>141</v>
      </c>
      <c r="D30" s="107" t="str">
        <f t="shared" si="0"/>
        <v>Medium</v>
      </c>
      <c r="E30" s="99">
        <f t="shared" si="1"/>
        <v>1</v>
      </c>
      <c r="F30" s="100" t="s">
        <v>159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6.5" customHeight="1" x14ac:dyDescent="0.25">
      <c r="A31" s="81"/>
      <c r="B31" s="77" t="s">
        <v>171</v>
      </c>
      <c r="C31" s="95" t="s">
        <v>183</v>
      </c>
      <c r="D31" s="107" t="str">
        <f>IF(C31="Limit","Low",IF(C31="Medium","Medium",IF(C31="Open","High","")))</f>
        <v>Low</v>
      </c>
      <c r="E31" s="99">
        <f>IF(C31="Limit",2,IF(C31="Medium",1,IF(C31="Open",0,0)))</f>
        <v>2</v>
      </c>
      <c r="F31" s="100" t="s">
        <v>173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6.5" customHeight="1" x14ac:dyDescent="0.25">
      <c r="A32" s="82"/>
      <c r="B32" s="77" t="s">
        <v>174</v>
      </c>
      <c r="C32" s="95" t="s">
        <v>141</v>
      </c>
      <c r="D32" s="104" t="str">
        <f>IF(C32="High","Low",IF(C32="Medium","Medium",IF(C32="Low","High","")))</f>
        <v>Medium</v>
      </c>
      <c r="E32" s="101">
        <f>IF(C32="High",2,IF(C32="Medium",1,IF(C32="Low",0,0)))</f>
        <v>1</v>
      </c>
      <c r="F32" s="102" t="s">
        <v>159</v>
      </c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6.5" customHeight="1" x14ac:dyDescent="0.25">
      <c r="A33" s="69"/>
      <c r="B33" s="69"/>
      <c r="C33" s="69"/>
      <c r="D33" s="69"/>
      <c r="E33" s="79"/>
      <c r="F33" s="113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6.5" customHeight="1" x14ac:dyDescent="0.3">
      <c r="A34" s="91" t="s">
        <v>64</v>
      </c>
      <c r="B34" s="92"/>
      <c r="C34" s="92"/>
      <c r="D34" s="93"/>
      <c r="E34" s="114">
        <f>SUM(E2:E33)</f>
        <v>83</v>
      </c>
      <c r="F34" s="115" t="s">
        <v>176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6.5" customHeight="1" x14ac:dyDescent="0.25">
      <c r="A35" s="69"/>
      <c r="B35" s="69"/>
      <c r="C35" s="69"/>
      <c r="D35" s="69"/>
      <c r="E35" s="79"/>
      <c r="F35" s="113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6.5" customHeight="1" x14ac:dyDescent="0.3">
      <c r="A36" s="116" t="s">
        <v>177</v>
      </c>
      <c r="B36" s="92"/>
      <c r="C36" s="92"/>
      <c r="D36" s="92"/>
      <c r="E36" s="92"/>
      <c r="F36" s="93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6.5" customHeight="1" x14ac:dyDescent="0.25">
      <c r="A37" s="69"/>
      <c r="B37" s="69"/>
      <c r="C37" s="69"/>
      <c r="D37" s="69"/>
      <c r="E37" s="79"/>
      <c r="F37" s="113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6.5" customHeight="1" x14ac:dyDescent="0.25">
      <c r="A38" s="69"/>
      <c r="B38" s="69"/>
      <c r="C38" s="69"/>
      <c r="D38" s="69"/>
      <c r="E38" s="79"/>
      <c r="F38" s="113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6.5" customHeight="1" x14ac:dyDescent="0.25">
      <c r="A39" s="69"/>
      <c r="B39" s="69"/>
      <c r="C39" s="69"/>
      <c r="D39" s="69"/>
      <c r="E39" s="79"/>
      <c r="F39" s="113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6.5" customHeight="1" x14ac:dyDescent="0.25">
      <c r="A40" s="69"/>
      <c r="B40" s="69"/>
      <c r="C40" s="69"/>
      <c r="D40" s="69"/>
      <c r="E40" s="79"/>
      <c r="F40" s="113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6.5" customHeight="1" x14ac:dyDescent="0.25">
      <c r="A41" s="69"/>
      <c r="B41" s="69"/>
      <c r="C41" s="69"/>
      <c r="D41" s="69"/>
      <c r="E41" s="79"/>
      <c r="F41" s="113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6.5" customHeight="1" x14ac:dyDescent="0.25">
      <c r="A42" s="69"/>
      <c r="B42" s="69"/>
      <c r="C42" s="69"/>
      <c r="D42" s="69"/>
      <c r="E42" s="79"/>
      <c r="F42" s="113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6.5" customHeight="1" x14ac:dyDescent="0.25">
      <c r="A43" s="69"/>
      <c r="B43" s="69"/>
      <c r="C43" s="69"/>
      <c r="D43" s="69"/>
      <c r="E43" s="79"/>
      <c r="F43" s="113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6.5" customHeight="1" x14ac:dyDescent="0.25">
      <c r="A44" s="69"/>
      <c r="B44" s="69"/>
      <c r="C44" s="69"/>
      <c r="D44" s="69"/>
      <c r="E44" s="79"/>
      <c r="F44" s="113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6.5" customHeight="1" x14ac:dyDescent="0.25">
      <c r="A45" s="69"/>
      <c r="B45" s="69"/>
      <c r="C45" s="69"/>
      <c r="D45" s="69"/>
      <c r="E45" s="79"/>
      <c r="F45" s="113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6.5" customHeight="1" x14ac:dyDescent="0.25">
      <c r="A46" s="69"/>
      <c r="B46" s="69"/>
      <c r="C46" s="69"/>
      <c r="D46" s="69"/>
      <c r="E46" s="79"/>
      <c r="F46" s="113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6.5" customHeight="1" x14ac:dyDescent="0.25">
      <c r="A47" s="69"/>
      <c r="B47" s="69"/>
      <c r="C47" s="69"/>
      <c r="D47" s="69"/>
      <c r="E47" s="79"/>
      <c r="F47" s="11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6.5" customHeight="1" x14ac:dyDescent="0.25">
      <c r="A48" s="69"/>
      <c r="B48" s="69"/>
      <c r="C48" s="69"/>
      <c r="D48" s="69"/>
      <c r="E48" s="79"/>
      <c r="F48" s="113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6.5" customHeight="1" x14ac:dyDescent="0.25">
      <c r="A49" s="69"/>
      <c r="B49" s="69"/>
      <c r="C49" s="69"/>
      <c r="D49" s="69"/>
      <c r="E49" s="79"/>
      <c r="F49" s="113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6.5" customHeight="1" x14ac:dyDescent="0.25">
      <c r="A50" s="69"/>
      <c r="B50" s="69"/>
      <c r="C50" s="69"/>
      <c r="D50" s="69"/>
      <c r="E50" s="79"/>
      <c r="F50" s="113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customHeight="1" x14ac:dyDescent="0.25">
      <c r="A51" s="69"/>
      <c r="B51" s="69"/>
      <c r="C51" s="69"/>
      <c r="D51" s="69"/>
      <c r="E51" s="79"/>
      <c r="F51" s="11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customHeight="1" x14ac:dyDescent="0.25">
      <c r="A52" s="69"/>
      <c r="B52" s="69"/>
      <c r="C52" s="69"/>
      <c r="D52" s="69"/>
      <c r="E52" s="79"/>
      <c r="F52" s="113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6.5" customHeight="1" x14ac:dyDescent="0.25">
      <c r="A53" s="69"/>
      <c r="B53" s="69"/>
      <c r="C53" s="69"/>
      <c r="D53" s="69"/>
      <c r="E53" s="79"/>
      <c r="F53" s="1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6.5" customHeight="1" x14ac:dyDescent="0.25">
      <c r="A54" s="69"/>
      <c r="B54" s="69"/>
      <c r="C54" s="69"/>
      <c r="D54" s="69"/>
      <c r="E54" s="79"/>
      <c r="F54" s="1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6.5" customHeight="1" x14ac:dyDescent="0.25">
      <c r="A55" s="69"/>
      <c r="B55" s="69"/>
      <c r="C55" s="69"/>
      <c r="D55" s="69"/>
      <c r="E55" s="79"/>
      <c r="F55" s="1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6.5" customHeight="1" x14ac:dyDescent="0.25">
      <c r="A56" s="69"/>
      <c r="B56" s="69"/>
      <c r="C56" s="69"/>
      <c r="D56" s="69"/>
      <c r="E56" s="79"/>
      <c r="F56" s="113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6.5" customHeight="1" x14ac:dyDescent="0.25">
      <c r="A57" s="69"/>
      <c r="B57" s="69"/>
      <c r="C57" s="69"/>
      <c r="D57" s="69"/>
      <c r="E57" s="79"/>
      <c r="F57" s="113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6.5" customHeight="1" x14ac:dyDescent="0.25">
      <c r="A58" s="69"/>
      <c r="B58" s="69"/>
      <c r="C58" s="69"/>
      <c r="D58" s="69"/>
      <c r="E58" s="79"/>
      <c r="F58" s="113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6.5" customHeight="1" x14ac:dyDescent="0.25">
      <c r="A59" s="69"/>
      <c r="B59" s="69"/>
      <c r="C59" s="69"/>
      <c r="D59" s="69"/>
      <c r="E59" s="79"/>
      <c r="F59" s="113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6.5" customHeight="1" x14ac:dyDescent="0.25">
      <c r="A60" s="69"/>
      <c r="B60" s="69"/>
      <c r="C60" s="69"/>
      <c r="D60" s="69"/>
      <c r="E60" s="79"/>
      <c r="F60" s="113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6.5" customHeight="1" x14ac:dyDescent="0.25">
      <c r="A61" s="69"/>
      <c r="B61" s="69"/>
      <c r="C61" s="69"/>
      <c r="D61" s="69"/>
      <c r="E61" s="79"/>
      <c r="F61" s="113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6.5" customHeight="1" x14ac:dyDescent="0.25">
      <c r="A62" s="69"/>
      <c r="B62" s="69"/>
      <c r="C62" s="69"/>
      <c r="D62" s="69"/>
      <c r="E62" s="79"/>
      <c r="F62" s="113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6.5" customHeight="1" x14ac:dyDescent="0.25">
      <c r="A63" s="69"/>
      <c r="B63" s="69"/>
      <c r="C63" s="69"/>
      <c r="D63" s="69"/>
      <c r="E63" s="79"/>
      <c r="F63" s="113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6.5" customHeight="1" x14ac:dyDescent="0.25">
      <c r="A64" s="69"/>
      <c r="B64" s="69"/>
      <c r="C64" s="69"/>
      <c r="D64" s="69"/>
      <c r="E64" s="79"/>
      <c r="F64" s="113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6.5" customHeight="1" x14ac:dyDescent="0.25">
      <c r="A65" s="69"/>
      <c r="B65" s="69"/>
      <c r="C65" s="69"/>
      <c r="D65" s="69"/>
      <c r="E65" s="79"/>
      <c r="F65" s="11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6.5" customHeight="1" x14ac:dyDescent="0.25">
      <c r="A66" s="69"/>
      <c r="B66" s="69"/>
      <c r="C66" s="69"/>
      <c r="D66" s="69"/>
      <c r="E66" s="79"/>
      <c r="F66" s="113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6.5" customHeight="1" x14ac:dyDescent="0.25">
      <c r="A67" s="69"/>
      <c r="B67" s="69"/>
      <c r="C67" s="69"/>
      <c r="D67" s="69"/>
      <c r="E67" s="79"/>
      <c r="F67" s="113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6.5" customHeight="1" x14ac:dyDescent="0.25">
      <c r="A68" s="69"/>
      <c r="B68" s="69"/>
      <c r="C68" s="69"/>
      <c r="D68" s="69"/>
      <c r="E68" s="79"/>
      <c r="F68" s="113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6.5" customHeight="1" x14ac:dyDescent="0.25">
      <c r="A69" s="69"/>
      <c r="B69" s="69"/>
      <c r="C69" s="69"/>
      <c r="D69" s="69"/>
      <c r="E69" s="79"/>
      <c r="F69" s="113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6.5" customHeight="1" x14ac:dyDescent="0.25">
      <c r="A70" s="69"/>
      <c r="B70" s="69"/>
      <c r="C70" s="69"/>
      <c r="D70" s="69"/>
      <c r="E70" s="79"/>
      <c r="F70" s="113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6.5" customHeight="1" x14ac:dyDescent="0.25">
      <c r="A71" s="69"/>
      <c r="B71" s="69"/>
      <c r="C71" s="69"/>
      <c r="D71" s="69"/>
      <c r="E71" s="79"/>
      <c r="F71" s="113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6.5" customHeight="1" x14ac:dyDescent="0.25">
      <c r="A72" s="69"/>
      <c r="B72" s="69"/>
      <c r="C72" s="69"/>
      <c r="D72" s="69"/>
      <c r="E72" s="79"/>
      <c r="F72" s="113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6.5" customHeight="1" x14ac:dyDescent="0.25">
      <c r="A73" s="69"/>
      <c r="B73" s="69"/>
      <c r="C73" s="69"/>
      <c r="D73" s="69"/>
      <c r="E73" s="79"/>
      <c r="F73" s="113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6.5" customHeight="1" x14ac:dyDescent="0.25">
      <c r="A74" s="69"/>
      <c r="B74" s="69"/>
      <c r="C74" s="69"/>
      <c r="D74" s="69"/>
      <c r="E74" s="79"/>
      <c r="F74" s="113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6.5" customHeight="1" x14ac:dyDescent="0.25">
      <c r="A75" s="69"/>
      <c r="B75" s="69"/>
      <c r="C75" s="69"/>
      <c r="D75" s="69"/>
      <c r="E75" s="79"/>
      <c r="F75" s="113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6.5" customHeight="1" x14ac:dyDescent="0.25">
      <c r="A76" s="69"/>
      <c r="B76" s="69"/>
      <c r="C76" s="69"/>
      <c r="D76" s="69"/>
      <c r="E76" s="79"/>
      <c r="F76" s="113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6.5" customHeight="1" x14ac:dyDescent="0.25">
      <c r="A77" s="69"/>
      <c r="B77" s="69"/>
      <c r="C77" s="69"/>
      <c r="D77" s="69"/>
      <c r="E77" s="79"/>
      <c r="F77" s="113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6.5" customHeight="1" x14ac:dyDescent="0.25">
      <c r="A78" s="69"/>
      <c r="B78" s="69"/>
      <c r="C78" s="69"/>
      <c r="D78" s="69"/>
      <c r="E78" s="79"/>
      <c r="F78" s="113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6.5" customHeight="1" x14ac:dyDescent="0.25">
      <c r="A79" s="69"/>
      <c r="B79" s="69"/>
      <c r="C79" s="69"/>
      <c r="D79" s="69"/>
      <c r="E79" s="79"/>
      <c r="F79" s="113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6.5" customHeight="1" x14ac:dyDescent="0.25">
      <c r="A80" s="69"/>
      <c r="B80" s="69"/>
      <c r="C80" s="69"/>
      <c r="D80" s="69"/>
      <c r="E80" s="79"/>
      <c r="F80" s="113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customHeight="1" x14ac:dyDescent="0.25">
      <c r="A81" s="69"/>
      <c r="B81" s="69"/>
      <c r="C81" s="69"/>
      <c r="D81" s="69"/>
      <c r="E81" s="79"/>
      <c r="F81" s="113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customHeight="1" x14ac:dyDescent="0.25">
      <c r="A82" s="69"/>
      <c r="B82" s="69"/>
      <c r="C82" s="69"/>
      <c r="D82" s="69"/>
      <c r="E82" s="79"/>
      <c r="F82" s="113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6.5" customHeight="1" x14ac:dyDescent="0.25">
      <c r="A83" s="69"/>
      <c r="B83" s="69"/>
      <c r="C83" s="69"/>
      <c r="D83" s="69"/>
      <c r="E83" s="79"/>
      <c r="F83" s="113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6.5" customHeight="1" x14ac:dyDescent="0.25">
      <c r="A84" s="69"/>
      <c r="B84" s="69"/>
      <c r="C84" s="69"/>
      <c r="D84" s="69"/>
      <c r="E84" s="79"/>
      <c r="F84" s="113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6.5" customHeight="1" x14ac:dyDescent="0.25">
      <c r="A85" s="69"/>
      <c r="B85" s="69"/>
      <c r="C85" s="69"/>
      <c r="D85" s="69"/>
      <c r="E85" s="79"/>
      <c r="F85" s="113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6.5" customHeight="1" x14ac:dyDescent="0.25">
      <c r="A86" s="69"/>
      <c r="B86" s="69"/>
      <c r="C86" s="69"/>
      <c r="D86" s="69"/>
      <c r="E86" s="79"/>
      <c r="F86" s="113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6.5" customHeight="1" x14ac:dyDescent="0.25">
      <c r="A87" s="69"/>
      <c r="B87" s="69"/>
      <c r="C87" s="69"/>
      <c r="D87" s="69"/>
      <c r="E87" s="79"/>
      <c r="F87" s="113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6.5" customHeight="1" x14ac:dyDescent="0.25">
      <c r="A88" s="69"/>
      <c r="B88" s="69"/>
      <c r="C88" s="69"/>
      <c r="D88" s="69"/>
      <c r="E88" s="79"/>
      <c r="F88" s="113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6.5" customHeight="1" x14ac:dyDescent="0.25">
      <c r="A89" s="69"/>
      <c r="B89" s="69"/>
      <c r="C89" s="69"/>
      <c r="D89" s="69"/>
      <c r="E89" s="79"/>
      <c r="F89" s="113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6.5" customHeight="1" x14ac:dyDescent="0.25">
      <c r="A90" s="69"/>
      <c r="B90" s="69"/>
      <c r="C90" s="69"/>
      <c r="D90" s="69"/>
      <c r="E90" s="79"/>
      <c r="F90" s="113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6.5" customHeight="1" x14ac:dyDescent="0.25">
      <c r="A91" s="69"/>
      <c r="B91" s="69"/>
      <c r="C91" s="69"/>
      <c r="D91" s="69"/>
      <c r="E91" s="79"/>
      <c r="F91" s="113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6.5" customHeight="1" x14ac:dyDescent="0.25">
      <c r="A92" s="69"/>
      <c r="B92" s="69"/>
      <c r="C92" s="69"/>
      <c r="D92" s="69"/>
      <c r="E92" s="79"/>
      <c r="F92" s="113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6.5" customHeight="1" x14ac:dyDescent="0.25">
      <c r="A93" s="69"/>
      <c r="B93" s="69"/>
      <c r="C93" s="69"/>
      <c r="D93" s="69"/>
      <c r="E93" s="79"/>
      <c r="F93" s="113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6.5" customHeight="1" x14ac:dyDescent="0.25">
      <c r="A94" s="69"/>
      <c r="B94" s="69"/>
      <c r="C94" s="69"/>
      <c r="D94" s="69"/>
      <c r="E94" s="79"/>
      <c r="F94" s="113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customHeight="1" x14ac:dyDescent="0.25">
      <c r="A95" s="69"/>
      <c r="B95" s="69"/>
      <c r="C95" s="69"/>
      <c r="D95" s="69"/>
      <c r="E95" s="79"/>
      <c r="F95" s="113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customHeight="1" x14ac:dyDescent="0.25">
      <c r="A96" s="69"/>
      <c r="B96" s="69"/>
      <c r="C96" s="69"/>
      <c r="D96" s="69"/>
      <c r="E96" s="79"/>
      <c r="F96" s="113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6.5" customHeight="1" x14ac:dyDescent="0.25">
      <c r="A97" s="69"/>
      <c r="B97" s="69"/>
      <c r="C97" s="69"/>
      <c r="D97" s="69"/>
      <c r="E97" s="79"/>
      <c r="F97" s="113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6.5" customHeight="1" x14ac:dyDescent="0.25">
      <c r="A98" s="69"/>
      <c r="B98" s="69"/>
      <c r="C98" s="69"/>
      <c r="D98" s="69"/>
      <c r="E98" s="79"/>
      <c r="F98" s="113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6.5" customHeight="1" x14ac:dyDescent="0.25">
      <c r="A99" s="69"/>
      <c r="B99" s="69"/>
      <c r="C99" s="69"/>
      <c r="D99" s="69"/>
      <c r="E99" s="79"/>
      <c r="F99" s="113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6.5" customHeight="1" x14ac:dyDescent="0.25">
      <c r="A100" s="69"/>
      <c r="B100" s="69"/>
      <c r="C100" s="69"/>
      <c r="D100" s="69"/>
      <c r="E100" s="79"/>
      <c r="F100" s="113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6.5" customHeight="1" x14ac:dyDescent="0.25">
      <c r="A101" s="69"/>
      <c r="B101" s="69"/>
      <c r="C101" s="69"/>
      <c r="D101" s="69"/>
      <c r="E101" s="79"/>
      <c r="F101" s="113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6.5" customHeight="1" x14ac:dyDescent="0.25">
      <c r="A102" s="69"/>
      <c r="B102" s="69"/>
      <c r="C102" s="69"/>
      <c r="D102" s="69"/>
      <c r="E102" s="79"/>
      <c r="F102" s="113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6.5" customHeight="1" x14ac:dyDescent="0.25">
      <c r="A103" s="69"/>
      <c r="B103" s="69"/>
      <c r="C103" s="69"/>
      <c r="D103" s="69"/>
      <c r="E103" s="79"/>
      <c r="F103" s="113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6.5" customHeight="1" x14ac:dyDescent="0.25">
      <c r="A104" s="69"/>
      <c r="B104" s="69"/>
      <c r="C104" s="69"/>
      <c r="D104" s="69"/>
      <c r="E104" s="79"/>
      <c r="F104" s="113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6.5" customHeight="1" x14ac:dyDescent="0.25">
      <c r="A105" s="69"/>
      <c r="B105" s="69"/>
      <c r="C105" s="69"/>
      <c r="D105" s="69"/>
      <c r="E105" s="79"/>
      <c r="F105" s="113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6.5" customHeight="1" x14ac:dyDescent="0.25">
      <c r="A106" s="69"/>
      <c r="B106" s="69"/>
      <c r="C106" s="69"/>
      <c r="D106" s="69"/>
      <c r="E106" s="79"/>
      <c r="F106" s="113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6.5" customHeight="1" x14ac:dyDescent="0.25">
      <c r="A107" s="69"/>
      <c r="B107" s="69"/>
      <c r="C107" s="69"/>
      <c r="D107" s="69"/>
      <c r="E107" s="79"/>
      <c r="F107" s="113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6.5" customHeight="1" x14ac:dyDescent="0.25">
      <c r="A108" s="69"/>
      <c r="B108" s="69"/>
      <c r="C108" s="69"/>
      <c r="D108" s="69"/>
      <c r="E108" s="79"/>
      <c r="F108" s="113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customHeight="1" x14ac:dyDescent="0.25">
      <c r="A109" s="69"/>
      <c r="B109" s="69"/>
      <c r="C109" s="69"/>
      <c r="D109" s="69"/>
      <c r="E109" s="79"/>
      <c r="F109" s="113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6.5" customHeight="1" x14ac:dyDescent="0.25">
      <c r="A110" s="69"/>
      <c r="B110" s="69"/>
      <c r="C110" s="69"/>
      <c r="D110" s="69"/>
      <c r="E110" s="79"/>
      <c r="F110" s="113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6.5" customHeight="1" x14ac:dyDescent="0.25">
      <c r="A111" s="69"/>
      <c r="B111" s="69"/>
      <c r="C111" s="69"/>
      <c r="D111" s="69"/>
      <c r="E111" s="79"/>
      <c r="F111" s="113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6.5" customHeight="1" x14ac:dyDescent="0.25">
      <c r="A112" s="69"/>
      <c r="B112" s="69"/>
      <c r="C112" s="69"/>
      <c r="D112" s="69"/>
      <c r="E112" s="79"/>
      <c r="F112" s="113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6.5" customHeight="1" x14ac:dyDescent="0.25">
      <c r="A113" s="69"/>
      <c r="B113" s="69"/>
      <c r="C113" s="69"/>
      <c r="D113" s="69"/>
      <c r="E113" s="79"/>
      <c r="F113" s="113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6.5" customHeight="1" x14ac:dyDescent="0.25">
      <c r="A114" s="69"/>
      <c r="B114" s="69"/>
      <c r="C114" s="69"/>
      <c r="D114" s="69"/>
      <c r="E114" s="79"/>
      <c r="F114" s="113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6.5" customHeight="1" x14ac:dyDescent="0.25">
      <c r="A115" s="69"/>
      <c r="B115" s="69"/>
      <c r="C115" s="69"/>
      <c r="D115" s="69"/>
      <c r="E115" s="79"/>
      <c r="F115" s="113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6.5" customHeight="1" x14ac:dyDescent="0.25">
      <c r="A116" s="69"/>
      <c r="B116" s="69"/>
      <c r="C116" s="69"/>
      <c r="D116" s="69"/>
      <c r="E116" s="79"/>
      <c r="F116" s="113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6.5" customHeight="1" x14ac:dyDescent="0.25">
      <c r="A117" s="69"/>
      <c r="B117" s="69"/>
      <c r="C117" s="69"/>
      <c r="D117" s="69"/>
      <c r="E117" s="79"/>
      <c r="F117" s="113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6.5" customHeight="1" x14ac:dyDescent="0.25">
      <c r="A118" s="69"/>
      <c r="B118" s="69"/>
      <c r="C118" s="69"/>
      <c r="D118" s="69"/>
      <c r="E118" s="79"/>
      <c r="F118" s="113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6.5" customHeight="1" x14ac:dyDescent="0.25">
      <c r="A119" s="69"/>
      <c r="B119" s="69"/>
      <c r="C119" s="69"/>
      <c r="D119" s="69"/>
      <c r="E119" s="79"/>
      <c r="F119" s="113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6.5" customHeight="1" x14ac:dyDescent="0.25">
      <c r="A120" s="69"/>
      <c r="B120" s="69"/>
      <c r="C120" s="69"/>
      <c r="D120" s="69"/>
      <c r="E120" s="79"/>
      <c r="F120" s="113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6.5" customHeight="1" x14ac:dyDescent="0.25">
      <c r="A121" s="69"/>
      <c r="B121" s="69"/>
      <c r="C121" s="69"/>
      <c r="D121" s="69"/>
      <c r="E121" s="79"/>
      <c r="F121" s="113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6.5" customHeight="1" x14ac:dyDescent="0.25">
      <c r="A122" s="69"/>
      <c r="B122" s="69"/>
      <c r="C122" s="69"/>
      <c r="D122" s="69"/>
      <c r="E122" s="79"/>
      <c r="F122" s="113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6.5" customHeight="1" x14ac:dyDescent="0.25">
      <c r="A123" s="69"/>
      <c r="B123" s="69"/>
      <c r="C123" s="69"/>
      <c r="D123" s="69"/>
      <c r="E123" s="79"/>
      <c r="F123" s="113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6.5" customHeight="1" x14ac:dyDescent="0.25">
      <c r="A124" s="69"/>
      <c r="B124" s="69"/>
      <c r="C124" s="69"/>
      <c r="D124" s="69"/>
      <c r="E124" s="79"/>
      <c r="F124" s="113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6.5" customHeight="1" x14ac:dyDescent="0.25">
      <c r="A125" s="69"/>
      <c r="B125" s="69"/>
      <c r="C125" s="69"/>
      <c r="D125" s="69"/>
      <c r="E125" s="79"/>
      <c r="F125" s="113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6.5" customHeight="1" x14ac:dyDescent="0.25">
      <c r="A126" s="69"/>
      <c r="B126" s="69"/>
      <c r="C126" s="69"/>
      <c r="D126" s="69"/>
      <c r="E126" s="79"/>
      <c r="F126" s="113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6.5" customHeight="1" x14ac:dyDescent="0.25">
      <c r="A127" s="69"/>
      <c r="B127" s="69"/>
      <c r="C127" s="69"/>
      <c r="D127" s="69"/>
      <c r="E127" s="79"/>
      <c r="F127" s="113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6.5" customHeight="1" x14ac:dyDescent="0.25">
      <c r="A128" s="69"/>
      <c r="B128" s="69"/>
      <c r="C128" s="69"/>
      <c r="D128" s="69"/>
      <c r="E128" s="79"/>
      <c r="F128" s="113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6.5" customHeight="1" x14ac:dyDescent="0.25">
      <c r="A129" s="69"/>
      <c r="B129" s="69"/>
      <c r="C129" s="69"/>
      <c r="D129" s="69"/>
      <c r="E129" s="79"/>
      <c r="F129" s="113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6.5" customHeight="1" x14ac:dyDescent="0.25">
      <c r="A130" s="69"/>
      <c r="B130" s="69"/>
      <c r="C130" s="69"/>
      <c r="D130" s="69"/>
      <c r="E130" s="79"/>
      <c r="F130" s="113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6.5" customHeight="1" x14ac:dyDescent="0.25">
      <c r="A131" s="69"/>
      <c r="B131" s="69"/>
      <c r="C131" s="69"/>
      <c r="D131" s="69"/>
      <c r="E131" s="79"/>
      <c r="F131" s="113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6.5" customHeight="1" x14ac:dyDescent="0.25">
      <c r="A132" s="69"/>
      <c r="B132" s="69"/>
      <c r="C132" s="69"/>
      <c r="D132" s="69"/>
      <c r="E132" s="79"/>
      <c r="F132" s="113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6.5" customHeight="1" x14ac:dyDescent="0.25">
      <c r="A133" s="69"/>
      <c r="B133" s="69"/>
      <c r="C133" s="69"/>
      <c r="D133" s="69"/>
      <c r="E133" s="79"/>
      <c r="F133" s="113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6.5" customHeight="1" x14ac:dyDescent="0.25">
      <c r="A134" s="69"/>
      <c r="B134" s="69"/>
      <c r="C134" s="69"/>
      <c r="D134" s="69"/>
      <c r="E134" s="79"/>
      <c r="F134" s="113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6.5" customHeight="1" x14ac:dyDescent="0.25">
      <c r="A135" s="69"/>
      <c r="B135" s="69"/>
      <c r="C135" s="69"/>
      <c r="D135" s="69"/>
      <c r="E135" s="79"/>
      <c r="F135" s="113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6.5" customHeight="1" x14ac:dyDescent="0.25">
      <c r="A136" s="69"/>
      <c r="B136" s="69"/>
      <c r="C136" s="69"/>
      <c r="D136" s="69"/>
      <c r="E136" s="79"/>
      <c r="F136" s="113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6.5" customHeight="1" x14ac:dyDescent="0.25">
      <c r="A137" s="69"/>
      <c r="B137" s="69"/>
      <c r="C137" s="69"/>
      <c r="D137" s="69"/>
      <c r="E137" s="79"/>
      <c r="F137" s="113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6.5" customHeight="1" x14ac:dyDescent="0.25">
      <c r="A138" s="69"/>
      <c r="B138" s="69"/>
      <c r="C138" s="69"/>
      <c r="D138" s="69"/>
      <c r="E138" s="79"/>
      <c r="F138" s="113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6.5" customHeight="1" x14ac:dyDescent="0.25">
      <c r="A139" s="69"/>
      <c r="B139" s="69"/>
      <c r="C139" s="69"/>
      <c r="D139" s="69"/>
      <c r="E139" s="79"/>
      <c r="F139" s="113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6.5" customHeight="1" x14ac:dyDescent="0.25">
      <c r="A140" s="69"/>
      <c r="B140" s="69"/>
      <c r="C140" s="69"/>
      <c r="D140" s="69"/>
      <c r="E140" s="79"/>
      <c r="F140" s="113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6.5" customHeight="1" x14ac:dyDescent="0.25">
      <c r="A141" s="69"/>
      <c r="B141" s="69"/>
      <c r="C141" s="69"/>
      <c r="D141" s="69"/>
      <c r="E141" s="79"/>
      <c r="F141" s="113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6.5" customHeight="1" x14ac:dyDescent="0.25">
      <c r="A142" s="69"/>
      <c r="B142" s="69"/>
      <c r="C142" s="69"/>
      <c r="D142" s="69"/>
      <c r="E142" s="79"/>
      <c r="F142" s="113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6.5" customHeight="1" x14ac:dyDescent="0.25">
      <c r="A143" s="69"/>
      <c r="B143" s="69"/>
      <c r="C143" s="69"/>
      <c r="D143" s="69"/>
      <c r="E143" s="79"/>
      <c r="F143" s="113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6.5" customHeight="1" x14ac:dyDescent="0.25">
      <c r="A144" s="69"/>
      <c r="B144" s="69"/>
      <c r="C144" s="69"/>
      <c r="D144" s="69"/>
      <c r="E144" s="79"/>
      <c r="F144" s="113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6.5" customHeight="1" x14ac:dyDescent="0.25">
      <c r="A145" s="69"/>
      <c r="B145" s="69"/>
      <c r="C145" s="69"/>
      <c r="D145" s="69"/>
      <c r="E145" s="79"/>
      <c r="F145" s="113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6.5" customHeight="1" x14ac:dyDescent="0.25">
      <c r="A146" s="69"/>
      <c r="B146" s="69"/>
      <c r="C146" s="69"/>
      <c r="D146" s="69"/>
      <c r="E146" s="79"/>
      <c r="F146" s="113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6.5" customHeight="1" x14ac:dyDescent="0.25">
      <c r="A147" s="69"/>
      <c r="B147" s="69"/>
      <c r="C147" s="69"/>
      <c r="D147" s="69"/>
      <c r="E147" s="79"/>
      <c r="F147" s="113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6.5" customHeight="1" x14ac:dyDescent="0.25">
      <c r="A148" s="69"/>
      <c r="B148" s="69"/>
      <c r="C148" s="69"/>
      <c r="D148" s="69"/>
      <c r="E148" s="79"/>
      <c r="F148" s="113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6.5" customHeight="1" x14ac:dyDescent="0.25">
      <c r="A149" s="69"/>
      <c r="B149" s="69"/>
      <c r="C149" s="69"/>
      <c r="D149" s="69"/>
      <c r="E149" s="79"/>
      <c r="F149" s="113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6.5" customHeight="1" x14ac:dyDescent="0.25">
      <c r="A150" s="69"/>
      <c r="B150" s="69"/>
      <c r="C150" s="69"/>
      <c r="D150" s="69"/>
      <c r="E150" s="79"/>
      <c r="F150" s="113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6.5" customHeight="1" x14ac:dyDescent="0.25">
      <c r="A151" s="69"/>
      <c r="B151" s="69"/>
      <c r="C151" s="69"/>
      <c r="D151" s="69"/>
      <c r="E151" s="79"/>
      <c r="F151" s="113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6.5" customHeight="1" x14ac:dyDescent="0.25">
      <c r="A152" s="69"/>
      <c r="B152" s="69"/>
      <c r="C152" s="69"/>
      <c r="D152" s="69"/>
      <c r="E152" s="79"/>
      <c r="F152" s="113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6.5" customHeight="1" x14ac:dyDescent="0.25">
      <c r="A153" s="69"/>
      <c r="B153" s="69"/>
      <c r="C153" s="69"/>
      <c r="D153" s="69"/>
      <c r="E153" s="79"/>
      <c r="F153" s="113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6.5" customHeight="1" x14ac:dyDescent="0.25">
      <c r="A154" s="69"/>
      <c r="B154" s="69"/>
      <c r="C154" s="69"/>
      <c r="D154" s="69"/>
      <c r="E154" s="79"/>
      <c r="F154" s="113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6.5" customHeight="1" x14ac:dyDescent="0.25">
      <c r="A155" s="69"/>
      <c r="B155" s="69"/>
      <c r="C155" s="69"/>
      <c r="D155" s="69"/>
      <c r="E155" s="79"/>
      <c r="F155" s="113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6.5" customHeight="1" x14ac:dyDescent="0.25">
      <c r="A156" s="69"/>
      <c r="B156" s="69"/>
      <c r="C156" s="69"/>
      <c r="D156" s="69"/>
      <c r="E156" s="79"/>
      <c r="F156" s="113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6.5" customHeight="1" x14ac:dyDescent="0.25">
      <c r="A157" s="69"/>
      <c r="B157" s="69"/>
      <c r="C157" s="69"/>
      <c r="D157" s="69"/>
      <c r="E157" s="79"/>
      <c r="F157" s="113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6.5" customHeight="1" x14ac:dyDescent="0.25">
      <c r="A158" s="69"/>
      <c r="B158" s="69"/>
      <c r="C158" s="69"/>
      <c r="D158" s="69"/>
      <c r="E158" s="79"/>
      <c r="F158" s="113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6.5" customHeight="1" x14ac:dyDescent="0.25">
      <c r="A159" s="69"/>
      <c r="B159" s="69"/>
      <c r="C159" s="69"/>
      <c r="D159" s="69"/>
      <c r="E159" s="79"/>
      <c r="F159" s="113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6.5" customHeight="1" x14ac:dyDescent="0.25">
      <c r="A160" s="69"/>
      <c r="B160" s="69"/>
      <c r="C160" s="69"/>
      <c r="D160" s="69"/>
      <c r="E160" s="79"/>
      <c r="F160" s="113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6.5" customHeight="1" x14ac:dyDescent="0.25">
      <c r="A161" s="69"/>
      <c r="B161" s="69"/>
      <c r="C161" s="69"/>
      <c r="D161" s="69"/>
      <c r="E161" s="79"/>
      <c r="F161" s="113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6.5" customHeight="1" x14ac:dyDescent="0.25">
      <c r="A162" s="69"/>
      <c r="B162" s="69"/>
      <c r="C162" s="69"/>
      <c r="D162" s="69"/>
      <c r="E162" s="79"/>
      <c r="F162" s="113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6.5" customHeight="1" x14ac:dyDescent="0.25">
      <c r="A163" s="69"/>
      <c r="B163" s="69"/>
      <c r="C163" s="69"/>
      <c r="D163" s="69"/>
      <c r="E163" s="79"/>
      <c r="F163" s="113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6.5" customHeight="1" x14ac:dyDescent="0.25">
      <c r="A164" s="69"/>
      <c r="B164" s="69"/>
      <c r="C164" s="69"/>
      <c r="D164" s="69"/>
      <c r="E164" s="79"/>
      <c r="F164" s="113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6.5" customHeight="1" x14ac:dyDescent="0.25">
      <c r="A165" s="69"/>
      <c r="B165" s="69"/>
      <c r="C165" s="69"/>
      <c r="D165" s="69"/>
      <c r="E165" s="79"/>
      <c r="F165" s="113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6.5" customHeight="1" x14ac:dyDescent="0.25">
      <c r="A166" s="69"/>
      <c r="B166" s="69"/>
      <c r="C166" s="69"/>
      <c r="D166" s="69"/>
      <c r="E166" s="79"/>
      <c r="F166" s="113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6.5" customHeight="1" x14ac:dyDescent="0.25">
      <c r="A167" s="69"/>
      <c r="B167" s="69"/>
      <c r="C167" s="69"/>
      <c r="D167" s="69"/>
      <c r="E167" s="79"/>
      <c r="F167" s="113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6.5" customHeight="1" x14ac:dyDescent="0.25">
      <c r="A168" s="69"/>
      <c r="B168" s="69"/>
      <c r="C168" s="69"/>
      <c r="D168" s="69"/>
      <c r="E168" s="79"/>
      <c r="F168" s="113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6.5" customHeight="1" x14ac:dyDescent="0.25">
      <c r="A169" s="69"/>
      <c r="B169" s="69"/>
      <c r="C169" s="69"/>
      <c r="D169" s="69"/>
      <c r="E169" s="79"/>
      <c r="F169" s="113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6.5" customHeight="1" x14ac:dyDescent="0.25">
      <c r="A170" s="69"/>
      <c r="B170" s="69"/>
      <c r="C170" s="69"/>
      <c r="D170" s="69"/>
      <c r="E170" s="79"/>
      <c r="F170" s="113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6.5" customHeight="1" x14ac:dyDescent="0.25">
      <c r="A171" s="69"/>
      <c r="B171" s="69"/>
      <c r="C171" s="69"/>
      <c r="D171" s="69"/>
      <c r="E171" s="79"/>
      <c r="F171" s="113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6.5" customHeight="1" x14ac:dyDescent="0.25">
      <c r="A172" s="69"/>
      <c r="B172" s="69"/>
      <c r="C172" s="69"/>
      <c r="D172" s="69"/>
      <c r="E172" s="79"/>
      <c r="F172" s="113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6.5" customHeight="1" x14ac:dyDescent="0.25">
      <c r="A173" s="69"/>
      <c r="B173" s="69"/>
      <c r="C173" s="69"/>
      <c r="D173" s="69"/>
      <c r="E173" s="79"/>
      <c r="F173" s="113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6.5" customHeight="1" x14ac:dyDescent="0.25">
      <c r="A174" s="69"/>
      <c r="B174" s="69"/>
      <c r="C174" s="69"/>
      <c r="D174" s="69"/>
      <c r="E174" s="79"/>
      <c r="F174" s="113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6.5" customHeight="1" x14ac:dyDescent="0.25">
      <c r="A175" s="69"/>
      <c r="B175" s="69"/>
      <c r="C175" s="69"/>
      <c r="D175" s="69"/>
      <c r="E175" s="79"/>
      <c r="F175" s="113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6.5" customHeight="1" x14ac:dyDescent="0.25">
      <c r="A176" s="69"/>
      <c r="B176" s="69"/>
      <c r="C176" s="69"/>
      <c r="D176" s="69"/>
      <c r="E176" s="79"/>
      <c r="F176" s="113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6.5" customHeight="1" x14ac:dyDescent="0.25">
      <c r="A177" s="69"/>
      <c r="B177" s="69"/>
      <c r="C177" s="69"/>
      <c r="D177" s="69"/>
      <c r="E177" s="79"/>
      <c r="F177" s="113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6.5" customHeight="1" x14ac:dyDescent="0.25">
      <c r="A178" s="69"/>
      <c r="B178" s="69"/>
      <c r="C178" s="69"/>
      <c r="D178" s="69"/>
      <c r="E178" s="79"/>
      <c r="F178" s="113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6.5" customHeight="1" x14ac:dyDescent="0.25">
      <c r="A179" s="69"/>
      <c r="B179" s="69"/>
      <c r="C179" s="69"/>
      <c r="D179" s="69"/>
      <c r="E179" s="79"/>
      <c r="F179" s="113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6.5" customHeight="1" x14ac:dyDescent="0.25">
      <c r="A180" s="69"/>
      <c r="B180" s="69"/>
      <c r="C180" s="69"/>
      <c r="D180" s="69"/>
      <c r="E180" s="79"/>
      <c r="F180" s="113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6.5" customHeight="1" x14ac:dyDescent="0.25">
      <c r="A181" s="69"/>
      <c r="B181" s="69"/>
      <c r="C181" s="69"/>
      <c r="D181" s="69"/>
      <c r="E181" s="79"/>
      <c r="F181" s="113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6.5" customHeight="1" x14ac:dyDescent="0.25">
      <c r="A182" s="69"/>
      <c r="B182" s="69"/>
      <c r="C182" s="69"/>
      <c r="D182" s="69"/>
      <c r="E182" s="79"/>
      <c r="F182" s="113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6.5" customHeight="1" x14ac:dyDescent="0.25">
      <c r="A183" s="69"/>
      <c r="B183" s="69"/>
      <c r="C183" s="69"/>
      <c r="D183" s="69"/>
      <c r="E183" s="79"/>
      <c r="F183" s="113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6.5" customHeight="1" x14ac:dyDescent="0.25">
      <c r="A184" s="69"/>
      <c r="B184" s="69"/>
      <c r="C184" s="69"/>
      <c r="D184" s="69"/>
      <c r="E184" s="79"/>
      <c r="F184" s="113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6.5" customHeight="1" x14ac:dyDescent="0.25">
      <c r="A185" s="69"/>
      <c r="B185" s="69"/>
      <c r="C185" s="69"/>
      <c r="D185" s="69"/>
      <c r="E185" s="79"/>
      <c r="F185" s="113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6.5" customHeight="1" x14ac:dyDescent="0.25">
      <c r="A186" s="69"/>
      <c r="B186" s="69"/>
      <c r="C186" s="69"/>
      <c r="D186" s="69"/>
      <c r="E186" s="79"/>
      <c r="F186" s="113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6.5" customHeight="1" x14ac:dyDescent="0.25">
      <c r="A187" s="69"/>
      <c r="B187" s="69"/>
      <c r="C187" s="69"/>
      <c r="D187" s="69"/>
      <c r="E187" s="79"/>
      <c r="F187" s="113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6.5" customHeight="1" x14ac:dyDescent="0.25">
      <c r="A188" s="69"/>
      <c r="B188" s="69"/>
      <c r="C188" s="69"/>
      <c r="D188" s="69"/>
      <c r="E188" s="79"/>
      <c r="F188" s="113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6.5" customHeight="1" x14ac:dyDescent="0.25">
      <c r="A189" s="69"/>
      <c r="B189" s="69"/>
      <c r="C189" s="69"/>
      <c r="D189" s="69"/>
      <c r="E189" s="79"/>
      <c r="F189" s="113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6.5" customHeight="1" x14ac:dyDescent="0.25">
      <c r="A190" s="69"/>
      <c r="B190" s="69"/>
      <c r="C190" s="69"/>
      <c r="D190" s="69"/>
      <c r="E190" s="79"/>
      <c r="F190" s="113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6.5" customHeight="1" x14ac:dyDescent="0.25">
      <c r="A191" s="69"/>
      <c r="B191" s="69"/>
      <c r="C191" s="69"/>
      <c r="D191" s="69"/>
      <c r="E191" s="79"/>
      <c r="F191" s="113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6.5" customHeight="1" x14ac:dyDescent="0.25">
      <c r="A192" s="69"/>
      <c r="B192" s="69"/>
      <c r="C192" s="69"/>
      <c r="D192" s="69"/>
      <c r="E192" s="79"/>
      <c r="F192" s="113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6.5" customHeight="1" x14ac:dyDescent="0.25">
      <c r="A193" s="69"/>
      <c r="B193" s="69"/>
      <c r="C193" s="69"/>
      <c r="D193" s="69"/>
      <c r="E193" s="79"/>
      <c r="F193" s="113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6.5" customHeight="1" x14ac:dyDescent="0.25">
      <c r="A194" s="69"/>
      <c r="B194" s="69"/>
      <c r="C194" s="69"/>
      <c r="D194" s="69"/>
      <c r="E194" s="79"/>
      <c r="F194" s="113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6.5" customHeight="1" x14ac:dyDescent="0.25">
      <c r="A195" s="69"/>
      <c r="B195" s="69"/>
      <c r="C195" s="69"/>
      <c r="D195" s="69"/>
      <c r="E195" s="79"/>
      <c r="F195" s="113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6.5" customHeight="1" x14ac:dyDescent="0.25">
      <c r="A196" s="69"/>
      <c r="B196" s="69"/>
      <c r="C196" s="69"/>
      <c r="D196" s="69"/>
      <c r="E196" s="79"/>
      <c r="F196" s="113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6.5" customHeight="1" x14ac:dyDescent="0.25">
      <c r="A197" s="69"/>
      <c r="B197" s="69"/>
      <c r="C197" s="69"/>
      <c r="D197" s="69"/>
      <c r="E197" s="79"/>
      <c r="F197" s="113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6.5" customHeight="1" x14ac:dyDescent="0.25">
      <c r="A198" s="69"/>
      <c r="B198" s="69"/>
      <c r="C198" s="69"/>
      <c r="D198" s="69"/>
      <c r="E198" s="79"/>
      <c r="F198" s="113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6.5" customHeight="1" x14ac:dyDescent="0.25">
      <c r="A199" s="69"/>
      <c r="B199" s="69"/>
      <c r="C199" s="69"/>
      <c r="D199" s="69"/>
      <c r="E199" s="79"/>
      <c r="F199" s="113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6.5" customHeight="1" x14ac:dyDescent="0.25">
      <c r="A200" s="69"/>
      <c r="B200" s="69"/>
      <c r="C200" s="69"/>
      <c r="D200" s="69"/>
      <c r="E200" s="79"/>
      <c r="F200" s="113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6.5" customHeight="1" x14ac:dyDescent="0.25">
      <c r="A201" s="69"/>
      <c r="B201" s="69"/>
      <c r="C201" s="69"/>
      <c r="D201" s="69"/>
      <c r="E201" s="79"/>
      <c r="F201" s="113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6.5" customHeight="1" x14ac:dyDescent="0.25">
      <c r="A202" s="69"/>
      <c r="B202" s="69"/>
      <c r="C202" s="69"/>
      <c r="D202" s="69"/>
      <c r="E202" s="79"/>
      <c r="F202" s="113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6.5" customHeight="1" x14ac:dyDescent="0.25">
      <c r="A203" s="69"/>
      <c r="B203" s="69"/>
      <c r="C203" s="69"/>
      <c r="D203" s="69"/>
      <c r="E203" s="79"/>
      <c r="F203" s="113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6.5" customHeight="1" x14ac:dyDescent="0.25">
      <c r="A204" s="69"/>
      <c r="B204" s="69"/>
      <c r="C204" s="69"/>
      <c r="D204" s="69"/>
      <c r="E204" s="79"/>
      <c r="F204" s="113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6.5" customHeight="1" x14ac:dyDescent="0.25">
      <c r="A205" s="69"/>
      <c r="B205" s="69"/>
      <c r="C205" s="69"/>
      <c r="D205" s="69"/>
      <c r="E205" s="79"/>
      <c r="F205" s="113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6.5" customHeight="1" x14ac:dyDescent="0.25">
      <c r="A206" s="69"/>
      <c r="B206" s="69"/>
      <c r="C206" s="69"/>
      <c r="D206" s="69"/>
      <c r="E206" s="79"/>
      <c r="F206" s="113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6.5" customHeight="1" x14ac:dyDescent="0.25">
      <c r="A207" s="69"/>
      <c r="B207" s="69"/>
      <c r="C207" s="69"/>
      <c r="D207" s="69"/>
      <c r="E207" s="79"/>
      <c r="F207" s="113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6.5" customHeight="1" x14ac:dyDescent="0.25">
      <c r="A208" s="69"/>
      <c r="B208" s="69"/>
      <c r="C208" s="69"/>
      <c r="D208" s="69"/>
      <c r="E208" s="79"/>
      <c r="F208" s="113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6.5" customHeight="1" x14ac:dyDescent="0.25">
      <c r="A209" s="69"/>
      <c r="B209" s="69"/>
      <c r="C209" s="69"/>
      <c r="D209" s="69"/>
      <c r="E209" s="79"/>
      <c r="F209" s="113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6.5" customHeight="1" x14ac:dyDescent="0.25">
      <c r="A210" s="69"/>
      <c r="B210" s="69"/>
      <c r="C210" s="69"/>
      <c r="D210" s="69"/>
      <c r="E210" s="79"/>
      <c r="F210" s="113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6.5" customHeight="1" x14ac:dyDescent="0.25">
      <c r="A211" s="69"/>
      <c r="B211" s="69"/>
      <c r="C211" s="69"/>
      <c r="D211" s="69"/>
      <c r="E211" s="79"/>
      <c r="F211" s="113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6.5" customHeight="1" x14ac:dyDescent="0.25">
      <c r="A212" s="69"/>
      <c r="B212" s="69"/>
      <c r="C212" s="69"/>
      <c r="D212" s="69"/>
      <c r="E212" s="79"/>
      <c r="F212" s="113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6.5" customHeight="1" x14ac:dyDescent="0.25">
      <c r="A213" s="69"/>
      <c r="B213" s="69"/>
      <c r="C213" s="69"/>
      <c r="D213" s="69"/>
      <c r="E213" s="79"/>
      <c r="F213" s="113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6.5" customHeight="1" x14ac:dyDescent="0.25">
      <c r="A214" s="69"/>
      <c r="B214" s="69"/>
      <c r="C214" s="69"/>
      <c r="D214" s="69"/>
      <c r="E214" s="79"/>
      <c r="F214" s="113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6.5" customHeight="1" x14ac:dyDescent="0.25">
      <c r="A215" s="69"/>
      <c r="B215" s="69"/>
      <c r="C215" s="69"/>
      <c r="D215" s="69"/>
      <c r="E215" s="79"/>
      <c r="F215" s="113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6.5" customHeight="1" x14ac:dyDescent="0.25">
      <c r="A216" s="69"/>
      <c r="B216" s="69"/>
      <c r="C216" s="69"/>
      <c r="D216" s="69"/>
      <c r="E216" s="79"/>
      <c r="F216" s="113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6.5" customHeight="1" x14ac:dyDescent="0.25">
      <c r="A217" s="69"/>
      <c r="B217" s="69"/>
      <c r="C217" s="69"/>
      <c r="D217" s="69"/>
      <c r="E217" s="79"/>
      <c r="F217" s="113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6.5" customHeight="1" x14ac:dyDescent="0.25">
      <c r="A218" s="69"/>
      <c r="B218" s="69"/>
      <c r="C218" s="69"/>
      <c r="D218" s="69"/>
      <c r="E218" s="79"/>
      <c r="F218" s="113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6.5" customHeight="1" x14ac:dyDescent="0.25">
      <c r="A219" s="69"/>
      <c r="B219" s="69"/>
      <c r="C219" s="69"/>
      <c r="D219" s="69"/>
      <c r="E219" s="79"/>
      <c r="F219" s="113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6.5" customHeight="1" x14ac:dyDescent="0.25">
      <c r="A220" s="69"/>
      <c r="B220" s="69"/>
      <c r="C220" s="69"/>
      <c r="D220" s="69"/>
      <c r="E220" s="79"/>
      <c r="F220" s="113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6.5" customHeight="1" x14ac:dyDescent="0.25">
      <c r="A221" s="69"/>
      <c r="B221" s="69"/>
      <c r="C221" s="69"/>
      <c r="D221" s="69"/>
      <c r="E221" s="79"/>
      <c r="F221" s="113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6.5" customHeight="1" x14ac:dyDescent="0.25">
      <c r="A222" s="69"/>
      <c r="B222" s="69"/>
      <c r="C222" s="69"/>
      <c r="D222" s="69"/>
      <c r="E222" s="79"/>
      <c r="F222" s="113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6.5" customHeight="1" x14ac:dyDescent="0.25">
      <c r="A223" s="69"/>
      <c r="B223" s="69"/>
      <c r="C223" s="69"/>
      <c r="D223" s="69"/>
      <c r="E223" s="79"/>
      <c r="F223" s="113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6.5" customHeight="1" x14ac:dyDescent="0.25">
      <c r="A224" s="69"/>
      <c r="B224" s="69"/>
      <c r="C224" s="69"/>
      <c r="D224" s="69"/>
      <c r="E224" s="79"/>
      <c r="F224" s="113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6.5" customHeight="1" x14ac:dyDescent="0.25">
      <c r="A225" s="69"/>
      <c r="B225" s="69"/>
      <c r="C225" s="69"/>
      <c r="D225" s="69"/>
      <c r="E225" s="79"/>
      <c r="F225" s="113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6.5" customHeight="1" x14ac:dyDescent="0.25">
      <c r="A226" s="69"/>
      <c r="B226" s="69"/>
      <c r="C226" s="69"/>
      <c r="D226" s="69"/>
      <c r="E226" s="79"/>
      <c r="F226" s="113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6.5" customHeight="1" x14ac:dyDescent="0.25">
      <c r="A227" s="69"/>
      <c r="B227" s="69"/>
      <c r="C227" s="69"/>
      <c r="D227" s="69"/>
      <c r="E227" s="79"/>
      <c r="F227" s="113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6.5" customHeight="1" x14ac:dyDescent="0.25">
      <c r="A228" s="69"/>
      <c r="B228" s="69"/>
      <c r="C228" s="69"/>
      <c r="D228" s="69"/>
      <c r="E228" s="79"/>
      <c r="F228" s="113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6.5" customHeight="1" x14ac:dyDescent="0.25">
      <c r="A229" s="69"/>
      <c r="B229" s="69"/>
      <c r="C229" s="69"/>
      <c r="D229" s="69"/>
      <c r="E229" s="79"/>
      <c r="F229" s="113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6.5" customHeight="1" x14ac:dyDescent="0.25">
      <c r="A230" s="69"/>
      <c r="B230" s="69"/>
      <c r="C230" s="69"/>
      <c r="D230" s="69"/>
      <c r="E230" s="79"/>
      <c r="F230" s="113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6.5" customHeight="1" x14ac:dyDescent="0.25">
      <c r="A231" s="69"/>
      <c r="B231" s="69"/>
      <c r="C231" s="69"/>
      <c r="D231" s="69"/>
      <c r="E231" s="79"/>
      <c r="F231" s="113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6.5" customHeight="1" x14ac:dyDescent="0.25">
      <c r="A232" s="69"/>
      <c r="B232" s="69"/>
      <c r="C232" s="69"/>
      <c r="D232" s="69"/>
      <c r="E232" s="79"/>
      <c r="F232" s="113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6.5" customHeight="1" x14ac:dyDescent="0.25">
      <c r="A233" s="69"/>
      <c r="B233" s="69"/>
      <c r="C233" s="69"/>
      <c r="D233" s="69"/>
      <c r="E233" s="79"/>
      <c r="F233" s="113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6.5" customHeight="1" x14ac:dyDescent="0.25">
      <c r="A234" s="69"/>
      <c r="B234" s="69"/>
      <c r="C234" s="69"/>
      <c r="D234" s="69"/>
      <c r="E234" s="79"/>
      <c r="F234" s="113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6.5" customHeight="1" x14ac:dyDescent="0.25">
      <c r="A235" s="69"/>
      <c r="B235" s="69"/>
      <c r="C235" s="69"/>
      <c r="D235" s="69"/>
      <c r="E235" s="79"/>
      <c r="F235" s="113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6.5" customHeight="1" x14ac:dyDescent="0.25">
      <c r="A236" s="69"/>
      <c r="B236" s="69"/>
      <c r="C236" s="69"/>
      <c r="D236" s="69"/>
      <c r="E236" s="79"/>
      <c r="F236" s="113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36:F36"/>
    <mergeCell ref="A15:A17"/>
    <mergeCell ref="A18:A20"/>
    <mergeCell ref="A21:A24"/>
    <mergeCell ref="A25:A27"/>
    <mergeCell ref="A28:A32"/>
    <mergeCell ref="A34:D34"/>
    <mergeCell ref="A1:B1"/>
    <mergeCell ref="A2:E2"/>
    <mergeCell ref="A3:A5"/>
    <mergeCell ref="A7:A8"/>
    <mergeCell ref="A10:A13"/>
    <mergeCell ref="A14:E14"/>
  </mergeCells>
  <conditionalFormatting sqref="E1 E6:E13 E15:E19 E25:E27 E33:E35 E37:E1000">
    <cfRule type="cellIs" dxfId="39" priority="1" operator="lessThan">
      <formula>0</formula>
    </cfRule>
  </conditionalFormatting>
  <conditionalFormatting sqref="E3">
    <cfRule type="cellIs" dxfId="38" priority="2" operator="lessThan">
      <formula>0</formula>
    </cfRule>
  </conditionalFormatting>
  <conditionalFormatting sqref="E4:E5">
    <cfRule type="cellIs" dxfId="37" priority="3" operator="lessThan">
      <formula>0</formula>
    </cfRule>
  </conditionalFormatting>
  <conditionalFormatting sqref="E21">
    <cfRule type="cellIs" dxfId="36" priority="4" operator="lessThan">
      <formula>0</formula>
    </cfRule>
  </conditionalFormatting>
  <conditionalFormatting sqref="E22">
    <cfRule type="cellIs" dxfId="35" priority="5" operator="lessThan">
      <formula>0</formula>
    </cfRule>
  </conditionalFormatting>
  <conditionalFormatting sqref="E23">
    <cfRule type="cellIs" dxfId="34" priority="6" operator="lessThan">
      <formula>0</formula>
    </cfRule>
  </conditionalFormatting>
  <conditionalFormatting sqref="E24">
    <cfRule type="cellIs" dxfId="33" priority="7" operator="lessThan">
      <formula>0</formula>
    </cfRule>
  </conditionalFormatting>
  <conditionalFormatting sqref="E28:E31">
    <cfRule type="cellIs" dxfId="32" priority="8" operator="lessThan">
      <formula>0</formula>
    </cfRule>
  </conditionalFormatting>
  <conditionalFormatting sqref="E32">
    <cfRule type="cellIs" dxfId="31" priority="9" operator="lessThan">
      <formula>0</formula>
    </cfRule>
  </conditionalFormatting>
  <conditionalFormatting sqref="E20">
    <cfRule type="cellIs" dxfId="30" priority="10" operator="lessThan">
      <formula>0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29F9D28A-1FDD-4750-8508-72EC91DC226D}">
          <x14:formula1>
            <xm:f>'C:\Users\choosaki\Downloads\[วันที่ 2 วิเคราะห์คุณภาพธุรกิจ Checklist.xlsx]Data'!#REF!</xm:f>
          </x14:formula1>
          <xm:sqref>C4</xm:sqref>
        </x14:dataValidation>
        <x14:dataValidation type="list" allowBlank="1" showErrorMessage="1" xr:uid="{E63A53F7-EA13-486B-8109-002C38F2A1D8}">
          <x14:formula1>
            <xm:f>'C:\Users\choosaki\Downloads\[วันที่ 2 วิเคราะห์คุณภาพธุรกิจ Checklist.xlsx]Data'!#REF!</xm:f>
          </x14:formula1>
          <xm:sqref>C19 C22:C23</xm:sqref>
        </x14:dataValidation>
        <x14:dataValidation type="list" allowBlank="1" showErrorMessage="1" xr:uid="{7608DB77-60FE-40A7-A453-292683FD140C}">
          <x14:formula1>
            <xm:f>'C:\Users\choosaki\Downloads\[วันที่ 2 วิเคราะห์คุณภาพธุรกิจ Checklist.xlsx]Data'!#REF!</xm:f>
          </x14:formula1>
          <xm:sqref>C7</xm:sqref>
        </x14:dataValidation>
        <x14:dataValidation type="list" allowBlank="1" showErrorMessage="1" xr:uid="{520D751A-30D4-4771-99BE-1FC5F5FEF06B}">
          <x14:formula1>
            <xm:f>'C:\Users\choosaki\Downloads\[วันที่ 2 วิเคราะห์คุณภาพธุรกิจ Checklist.xlsx]Data'!#REF!</xm:f>
          </x14:formula1>
          <xm:sqref>C5</xm:sqref>
        </x14:dataValidation>
        <x14:dataValidation type="list" allowBlank="1" showErrorMessage="1" xr:uid="{66AC0E30-826E-4A60-9D82-7C3F9E6F34D5}">
          <x14:formula1>
            <xm:f>'C:\Users\choosaki\Downloads\[วันที่ 2 วิเคราะห์คุณภาพธุรกิจ Checklist.xlsx]Data'!#REF!</xm:f>
          </x14:formula1>
          <xm:sqref>C15:C16 C18 C21</xm:sqref>
        </x14:dataValidation>
        <x14:dataValidation type="list" allowBlank="1" showErrorMessage="1" xr:uid="{6DEEE189-6704-4BBA-A9FF-C778DF331251}">
          <x14:formula1>
            <xm:f>'C:\Users\choosaki\Downloads\[วันที่ 2 วิเคราะห์คุณภาพธุรกิจ Checklist.xlsx]Data'!#REF!</xm:f>
          </x14:formula1>
          <xm:sqref>C3</xm:sqref>
        </x14:dataValidation>
        <x14:dataValidation type="list" allowBlank="1" showErrorMessage="1" xr:uid="{3DC1A9CE-FB9A-4FD6-95FC-8A63ECA1A3BB}">
          <x14:formula1>
            <xm:f>'C:\Users\choosaki\Downloads\[วันที่ 2 วิเคราะห์คุณภาพธุรกิจ Checklist.xlsx]Data'!#REF!</xm:f>
          </x14:formula1>
          <xm:sqref>C6</xm:sqref>
        </x14:dataValidation>
        <x14:dataValidation type="list" allowBlank="1" showErrorMessage="1" xr:uid="{D6DC5F23-B7BE-46D1-BCE2-6A04DEE04083}">
          <x14:formula1>
            <xm:f>'C:\Users\choosaki\Downloads\[วันที่ 2 วิเคราะห์คุณภาพธุรกิจ Checklist.xlsx]Data'!#REF!</xm:f>
          </x14:formula1>
          <xm:sqref>C9</xm:sqref>
        </x14:dataValidation>
        <x14:dataValidation type="list" allowBlank="1" showErrorMessage="1" xr:uid="{C55F0218-BCA1-41B6-BC71-6F50123C0A79}">
          <x14:formula1>
            <xm:f>'C:\Users\choosaki\Downloads\[วันที่ 2 วิเคราะห์คุณภาพธุรกิจ Checklist.xlsx]Data'!#REF!</xm:f>
          </x14:formula1>
          <xm:sqref>C31</xm:sqref>
        </x14:dataValidation>
        <x14:dataValidation type="list" allowBlank="1" showErrorMessage="1" xr:uid="{95D2196B-3C18-4A9E-BF30-F813CA236D7F}">
          <x14:formula1>
            <xm:f>'C:\Users\choosaki\Downloads\[วันที่ 2 วิเคราะห์คุณภาพธุรกิจ Checklist.xlsx]Data'!#REF!</xm:f>
          </x14:formula1>
          <xm:sqref>C8</xm:sqref>
        </x14:dataValidation>
        <x14:dataValidation type="list" allowBlank="1" showErrorMessage="1" xr:uid="{1B4CF716-6E51-4909-B8D9-416664E20141}">
          <x14:formula1>
            <xm:f>'C:\Users\choosaki\Downloads\[วันที่ 2 วิเคราะห์คุณภาพธุรกิจ Checklist.xlsx]Data'!#REF!</xm:f>
          </x14:formula1>
          <xm:sqref>C17 C20 C24:C30 C32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C597-AC0A-40CC-B54F-60F4CF454E14}">
  <dimension ref="A1:Z1000"/>
  <sheetViews>
    <sheetView topLeftCell="A16" workbookViewId="0">
      <selection sqref="A1:B1"/>
    </sheetView>
  </sheetViews>
  <sheetFormatPr defaultColWidth="13" defaultRowHeight="15" customHeight="1" x14ac:dyDescent="0.25"/>
  <cols>
    <col min="1" max="1" width="30.09765625" style="70" customWidth="1"/>
    <col min="2" max="2" width="39" style="70" customWidth="1"/>
    <col min="3" max="3" width="14.69921875" style="70" customWidth="1"/>
    <col min="4" max="4" width="8.69921875" style="70" customWidth="1"/>
    <col min="5" max="5" width="9.296875" style="70" customWidth="1"/>
    <col min="6" max="6" width="49.19921875" style="70" customWidth="1"/>
    <col min="7" max="26" width="9.296875" style="70" customWidth="1"/>
    <col min="27" max="16384" width="13" style="70"/>
  </cols>
  <sheetData>
    <row r="1" spans="1:26" ht="16.5" customHeight="1" thickBot="1" x14ac:dyDescent="0.35">
      <c r="A1" s="62" t="s">
        <v>80</v>
      </c>
      <c r="B1" s="63"/>
      <c r="C1" s="64" t="s">
        <v>81</v>
      </c>
      <c r="D1" s="65"/>
      <c r="E1" s="66" t="s">
        <v>82</v>
      </c>
      <c r="F1" s="67" t="s">
        <v>83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6.5" customHeight="1" x14ac:dyDescent="0.3">
      <c r="A2" s="71" t="s">
        <v>85</v>
      </c>
      <c r="B2" s="72"/>
      <c r="C2" s="72"/>
      <c r="D2" s="72"/>
      <c r="E2" s="73"/>
      <c r="F2" s="74" t="s">
        <v>86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6.5" customHeight="1" x14ac:dyDescent="0.25">
      <c r="A3" s="76" t="s">
        <v>87</v>
      </c>
      <c r="B3" s="77" t="s">
        <v>88</v>
      </c>
      <c r="C3" s="78" t="s">
        <v>89</v>
      </c>
      <c r="D3" s="69"/>
      <c r="E3" s="79">
        <f>IF(C3="Services",4,IF(C3="Trading",4,IF(C3="Manufacturer",1,0)))</f>
        <v>4</v>
      </c>
      <c r="F3" s="80" t="s">
        <v>90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6.5" customHeight="1" x14ac:dyDescent="0.25">
      <c r="A4" s="81"/>
      <c r="B4" s="77" t="s">
        <v>92</v>
      </c>
      <c r="C4" s="78" t="s">
        <v>179</v>
      </c>
      <c r="D4" s="69"/>
      <c r="E4" s="79">
        <f>IF(C4="FMCG",8,IF(C4="Semi-Durable",4,IF(C4="Durable",1,0)))</f>
        <v>8</v>
      </c>
      <c r="F4" s="80" t="s">
        <v>94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6.5" customHeight="1" x14ac:dyDescent="0.25">
      <c r="A5" s="82"/>
      <c r="B5" s="77" t="s">
        <v>95</v>
      </c>
      <c r="C5" s="78" t="s">
        <v>96</v>
      </c>
      <c r="D5" s="69"/>
      <c r="E5" s="79">
        <f>IF(C5="Yes",-4,IF(C5="No",2,0))</f>
        <v>2</v>
      </c>
      <c r="F5" s="83" t="s">
        <v>97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6.5" customHeight="1" x14ac:dyDescent="0.25">
      <c r="A6" s="84" t="s">
        <v>98</v>
      </c>
      <c r="B6" s="77" t="s">
        <v>99</v>
      </c>
      <c r="C6" s="78" t="s">
        <v>100</v>
      </c>
      <c r="D6" s="69"/>
      <c r="E6" s="79">
        <f>IF(C6="B2C",8,IF(C6="B2B",1,IF(C6="B2B2C",4,0)))</f>
        <v>8</v>
      </c>
      <c r="F6" s="80" t="s">
        <v>101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6.5" customHeight="1" x14ac:dyDescent="0.25">
      <c r="A7" s="76" t="s">
        <v>103</v>
      </c>
      <c r="B7" s="77" t="s">
        <v>104</v>
      </c>
      <c r="C7" s="78" t="s">
        <v>105</v>
      </c>
      <c r="D7" s="69"/>
      <c r="E7" s="79">
        <f>IF(C7="Recurring",8,IF(C7="Non-Recurring",1,0))</f>
        <v>8</v>
      </c>
      <c r="F7" s="80" t="s">
        <v>106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6.5" customHeight="1" x14ac:dyDescent="0.25">
      <c r="A8" s="82"/>
      <c r="B8" s="77" t="s">
        <v>107</v>
      </c>
      <c r="C8" s="78" t="s">
        <v>108</v>
      </c>
      <c r="D8" s="69"/>
      <c r="E8" s="79">
        <f>IF(C8="Cash",8,IF(C8="Credit",2,0))</f>
        <v>8</v>
      </c>
      <c r="F8" s="80" t="s">
        <v>109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6.5" customHeight="1" x14ac:dyDescent="0.25">
      <c r="A9" s="84" t="s">
        <v>110</v>
      </c>
      <c r="B9" s="77" t="s">
        <v>111</v>
      </c>
      <c r="C9" s="78" t="s">
        <v>112</v>
      </c>
      <c r="D9" s="69"/>
      <c r="E9" s="79">
        <f>IF(C9="Own Branches",8,IF(C9="Distributors",4,IF(C9="Company",2,0)))</f>
        <v>8</v>
      </c>
      <c r="F9" s="80" t="s">
        <v>113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6.5" customHeight="1" x14ac:dyDescent="0.25">
      <c r="A10" s="76" t="s">
        <v>115</v>
      </c>
      <c r="B10" s="77" t="s">
        <v>116</v>
      </c>
      <c r="C10" s="85">
        <f>360000/0.64</f>
        <v>562500</v>
      </c>
      <c r="D10" s="69"/>
      <c r="E10" s="79"/>
      <c r="F10" s="80" t="s">
        <v>117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6.5" customHeight="1" x14ac:dyDescent="0.25">
      <c r="A11" s="81"/>
      <c r="B11" s="77" t="s">
        <v>119</v>
      </c>
      <c r="C11" s="87">
        <v>2.8000000000000001E-2</v>
      </c>
      <c r="D11" s="69"/>
      <c r="E11" s="79"/>
      <c r="F11" s="80" t="s">
        <v>120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6.5" customHeight="1" x14ac:dyDescent="0.25">
      <c r="A12" s="81"/>
      <c r="B12" s="77" t="s">
        <v>122</v>
      </c>
      <c r="C12" s="88">
        <v>0.64</v>
      </c>
      <c r="D12" s="69"/>
      <c r="E12" s="79">
        <f>IF(C12&gt;=50%,4,IF(C12&gt;=30%,2,0))</f>
        <v>4</v>
      </c>
      <c r="F12" s="80" t="s">
        <v>123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6.5" customHeight="1" x14ac:dyDescent="0.25">
      <c r="A13" s="82"/>
      <c r="B13" s="77" t="s">
        <v>124</v>
      </c>
      <c r="C13" s="85">
        <v>3</v>
      </c>
      <c r="D13" s="69"/>
      <c r="E13" s="79"/>
      <c r="F13" s="83" t="s">
        <v>125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6.5" customHeight="1" x14ac:dyDescent="0.3">
      <c r="A14" s="91" t="s">
        <v>127</v>
      </c>
      <c r="B14" s="92"/>
      <c r="C14" s="92"/>
      <c r="D14" s="92"/>
      <c r="E14" s="93"/>
      <c r="F14" s="94" t="s">
        <v>86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6.5" customHeight="1" x14ac:dyDescent="0.25">
      <c r="A15" s="76" t="s">
        <v>128</v>
      </c>
      <c r="B15" s="77" t="s">
        <v>129</v>
      </c>
      <c r="C15" s="95" t="s">
        <v>130</v>
      </c>
      <c r="D15" s="69" t="str">
        <f>IF(C15="Many","Low",IF(C15="Medium","Medium",IF(C15="Few","High","")))</f>
        <v>Low</v>
      </c>
      <c r="E15" s="96">
        <f>IF(C15="Many",4,IF(C15="Medium",2,IF(C15="Few",1,0)))</f>
        <v>4</v>
      </c>
      <c r="F15" s="97" t="s">
        <v>131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6.5" customHeight="1" x14ac:dyDescent="0.25">
      <c r="A16" s="81"/>
      <c r="B16" s="98" t="s">
        <v>132</v>
      </c>
      <c r="C16" s="95" t="s">
        <v>133</v>
      </c>
      <c r="D16" s="69" t="str">
        <f>IF(C16="Few","Low",IF(C16="Medium","Medium",IF(C16="Many","High","")))</f>
        <v>Low</v>
      </c>
      <c r="E16" s="99">
        <f>IF(C16="Few",4,IF(C16="Medium",2,IF(C16="Many",1,0)))</f>
        <v>4</v>
      </c>
      <c r="F16" s="100" t="s">
        <v>134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6.5" customHeight="1" x14ac:dyDescent="0.25">
      <c r="A17" s="82"/>
      <c r="B17" s="98" t="s">
        <v>135</v>
      </c>
      <c r="C17" s="95" t="s">
        <v>167</v>
      </c>
      <c r="D17" s="69" t="str">
        <f>IF(C17="High","Low",IF(C17="Medium","Medium",IF(C17="Low","High","")))</f>
        <v>Low</v>
      </c>
      <c r="E17" s="101">
        <f>IF(C17="Low",0,IF(C17="Medium",1,IF(C17="High",2,0)))</f>
        <v>2</v>
      </c>
      <c r="F17" s="102" t="s">
        <v>137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6.5" customHeight="1" x14ac:dyDescent="0.25">
      <c r="A18" s="103" t="s">
        <v>138</v>
      </c>
      <c r="B18" s="104" t="s">
        <v>139</v>
      </c>
      <c r="C18" s="105" t="s">
        <v>130</v>
      </c>
      <c r="D18" s="106" t="str">
        <f>IF(C18="Many","Low",IF(C18="Medium","Medium",IF(C18="Few","High","")))</f>
        <v>Low</v>
      </c>
      <c r="E18" s="99">
        <f>IF(C18="Many",4,IF(C18="Medium",3,IF(C18="Few",2,0)))</f>
        <v>4</v>
      </c>
      <c r="F18" s="100" t="s">
        <v>131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6.5" customHeight="1" x14ac:dyDescent="0.25">
      <c r="A19" s="81"/>
      <c r="B19" s="98" t="s">
        <v>140</v>
      </c>
      <c r="C19" s="95" t="s">
        <v>182</v>
      </c>
      <c r="D19" s="107" t="str">
        <f>IF(C19="Small","Low",IF(C19="Medium","Medium",IF(C19="Big","High","")))</f>
        <v>Low</v>
      </c>
      <c r="E19" s="99">
        <f>IF(C19="Small",3,IF(C19="Medium",2,IF(C19="Big",1,0)))</f>
        <v>3</v>
      </c>
      <c r="F19" s="100" t="s">
        <v>142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6.5" customHeight="1" x14ac:dyDescent="0.25">
      <c r="A20" s="82"/>
      <c r="B20" s="108" t="s">
        <v>135</v>
      </c>
      <c r="C20" s="95" t="s">
        <v>136</v>
      </c>
      <c r="D20" s="104" t="str">
        <f>IF(C20="High","High",IF(C20="Medium","Medium",IF(C20="Low","Low","")))</f>
        <v>Low</v>
      </c>
      <c r="E20" s="101">
        <f>IF(C20="Low",3,IF(C20="Medium",2,IF(C20="High",1,0)))</f>
        <v>3</v>
      </c>
      <c r="F20" s="100" t="s">
        <v>143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6.5" customHeight="1" x14ac:dyDescent="0.25">
      <c r="A21" s="76" t="s">
        <v>144</v>
      </c>
      <c r="B21" s="77" t="s">
        <v>124</v>
      </c>
      <c r="C21" s="95" t="str">
        <f>IF(C13&lt;4,"Few",IF(C13&lt;7,"Medium",IF(C13&gt;6,"Many","")))</f>
        <v>Few</v>
      </c>
      <c r="D21" s="106" t="str">
        <f>IF(C21="Many","High",IF(C21="Medium","Medium",IF(C21="Few","Low","")))</f>
        <v>Low</v>
      </c>
      <c r="E21" s="96">
        <f>IF(C21="Few",2,IF(C21="Medium",1,IF(C21="Many",0,0)))</f>
        <v>2</v>
      </c>
      <c r="F21" s="97" t="s">
        <v>145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6.5" customHeight="1" x14ac:dyDescent="0.25">
      <c r="A22" s="81"/>
      <c r="B22" s="77" t="s">
        <v>146</v>
      </c>
      <c r="C22" s="95" t="s">
        <v>182</v>
      </c>
      <c r="D22" s="107" t="str">
        <f>IF(C22="Small","Low",IF(C22="Medium","Medium",IF(C22="Big","High","")))</f>
        <v>Low</v>
      </c>
      <c r="E22" s="99">
        <f>IF(C22="Small",3,IF(C22="Medium",2,IF(C22="Big",1,0)))</f>
        <v>3</v>
      </c>
      <c r="F22" s="100" t="s">
        <v>142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6.5" customHeight="1" x14ac:dyDescent="0.25">
      <c r="A23" s="81"/>
      <c r="B23" s="77" t="s">
        <v>149</v>
      </c>
      <c r="C23" s="95" t="str">
        <f>IF(C10&gt;100000,"Big",IF(C10&gt;10000,"Medium",IF(C10&gt;1000,"Small","")))</f>
        <v>Big</v>
      </c>
      <c r="D23" s="107" t="str">
        <f>IF(C23="Small","High",IF(C23="Medium","Medium",IF(C23="Big","Low","")))</f>
        <v>Low</v>
      </c>
      <c r="E23" s="99">
        <f>IF(C23="Big",2,IF(C23="Medium",1,IF(C23="Small",0,0)))</f>
        <v>2</v>
      </c>
      <c r="F23" s="100" t="s">
        <v>150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6.5" customHeight="1" x14ac:dyDescent="0.25">
      <c r="A24" s="82"/>
      <c r="B24" s="77" t="s">
        <v>152</v>
      </c>
      <c r="C24" s="95" t="s">
        <v>136</v>
      </c>
      <c r="D24" s="104" t="str">
        <f>IF(C24="High","Low",IF(C24="Medium","Medium",IF(C24="Low","High","")))</f>
        <v>High</v>
      </c>
      <c r="E24" s="101">
        <f>IF(C24="High",3,IF(C24="Medium",2,IF(C24="Low",1,0)))</f>
        <v>1</v>
      </c>
      <c r="F24" s="102" t="s">
        <v>153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6.5" customHeight="1" x14ac:dyDescent="0.25">
      <c r="A25" s="103" t="s">
        <v>155</v>
      </c>
      <c r="B25" s="104" t="s">
        <v>156</v>
      </c>
      <c r="C25" s="105" t="s">
        <v>136</v>
      </c>
      <c r="D25" s="69" t="str">
        <f>IF(C25="High","High",IF(C25="Medium","Medium",IF(C25="Low","Low","")))</f>
        <v>Low</v>
      </c>
      <c r="E25" s="99">
        <f>IF(C25="Low",3,IF(C25="Medium",2,IF(C25="High",1,0)))</f>
        <v>3</v>
      </c>
      <c r="F25" s="100" t="s">
        <v>143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6.5" customHeight="1" x14ac:dyDescent="0.25">
      <c r="A26" s="81"/>
      <c r="B26" s="77" t="s">
        <v>158</v>
      </c>
      <c r="C26" s="95" t="s">
        <v>141</v>
      </c>
      <c r="D26" s="69" t="str">
        <f>IF(C26="High","Low",IF(C26="Medium","Medium",IF(C26="Low","High","")))</f>
        <v>Medium</v>
      </c>
      <c r="E26" s="99">
        <f>IF(C26="Low",1,IF(C26="Medium",2,IF(C26="High",3,0)))</f>
        <v>2</v>
      </c>
      <c r="F26" s="100" t="s">
        <v>159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6.5" customHeight="1" x14ac:dyDescent="0.25">
      <c r="A27" s="82"/>
      <c r="B27" s="106" t="s">
        <v>161</v>
      </c>
      <c r="C27" s="111" t="s">
        <v>136</v>
      </c>
      <c r="D27" s="69" t="str">
        <f>IF(C27="High","High",IF(C27="Medium","Medium",IF(C27="Low","Low","")))</f>
        <v>Low</v>
      </c>
      <c r="E27" s="99">
        <f>IF(C27="Low",4,IF(C27="Medium",2,IF(C27="High",1,0)))</f>
        <v>4</v>
      </c>
      <c r="F27" s="100" t="s">
        <v>143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6.5" customHeight="1" x14ac:dyDescent="0.25">
      <c r="A28" s="76" t="s">
        <v>163</v>
      </c>
      <c r="B28" s="77" t="s">
        <v>164</v>
      </c>
      <c r="C28" s="95" t="s">
        <v>167</v>
      </c>
      <c r="D28" s="106" t="str">
        <f t="shared" ref="D28:D30" si="0">IF(C28="High","Low",IF(C28="Medium","Medium",IF(C28="Low","High","")))</f>
        <v>Low</v>
      </c>
      <c r="E28" s="96">
        <f t="shared" ref="E28:E30" si="1">IF(C28="High",2,IF(C28="Medium",1,IF(C28="Low",0,0)))</f>
        <v>2</v>
      </c>
      <c r="F28" s="97" t="s">
        <v>159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6.5" customHeight="1" x14ac:dyDescent="0.25">
      <c r="A29" s="81"/>
      <c r="B29" s="77" t="s">
        <v>166</v>
      </c>
      <c r="C29" s="95" t="s">
        <v>167</v>
      </c>
      <c r="D29" s="107" t="str">
        <f t="shared" si="0"/>
        <v>Low</v>
      </c>
      <c r="E29" s="99">
        <f t="shared" si="1"/>
        <v>2</v>
      </c>
      <c r="F29" s="100" t="s">
        <v>159</v>
      </c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6.5" customHeight="1" x14ac:dyDescent="0.25">
      <c r="A30" s="81"/>
      <c r="B30" s="77" t="s">
        <v>169</v>
      </c>
      <c r="C30" s="95" t="s">
        <v>167</v>
      </c>
      <c r="D30" s="107" t="str">
        <f t="shared" si="0"/>
        <v>Low</v>
      </c>
      <c r="E30" s="99">
        <f t="shared" si="1"/>
        <v>2</v>
      </c>
      <c r="F30" s="100" t="s">
        <v>159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6.5" customHeight="1" x14ac:dyDescent="0.25">
      <c r="A31" s="81"/>
      <c r="B31" s="77" t="s">
        <v>171</v>
      </c>
      <c r="C31" s="95" t="s">
        <v>172</v>
      </c>
      <c r="D31" s="107" t="str">
        <f>IF(C31="Limit","Low",IF(C31="Medium","Medium",IF(C31="Open","High","")))</f>
        <v>High</v>
      </c>
      <c r="E31" s="99">
        <f>IF(C31="Limit",2,IF(C31="Medium",1,IF(C31="Open",0,0)))</f>
        <v>0</v>
      </c>
      <c r="F31" s="100" t="s">
        <v>173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6.5" customHeight="1" x14ac:dyDescent="0.25">
      <c r="A32" s="82"/>
      <c r="B32" s="77" t="s">
        <v>174</v>
      </c>
      <c r="C32" s="95" t="s">
        <v>167</v>
      </c>
      <c r="D32" s="104" t="str">
        <f>IF(C32="High","Low",IF(C32="Medium","Medium",IF(C32="Low","High","")))</f>
        <v>Low</v>
      </c>
      <c r="E32" s="101">
        <f>IF(C32="High",2,IF(C32="Medium",1,IF(C32="Low",0,0)))</f>
        <v>2</v>
      </c>
      <c r="F32" s="102" t="s">
        <v>159</v>
      </c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6.5" customHeight="1" x14ac:dyDescent="0.25">
      <c r="A33" s="69"/>
      <c r="B33" s="69"/>
      <c r="C33" s="69"/>
      <c r="D33" s="69"/>
      <c r="E33" s="79"/>
      <c r="F33" s="113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6.5" customHeight="1" x14ac:dyDescent="0.3">
      <c r="A34" s="91" t="s">
        <v>64</v>
      </c>
      <c r="B34" s="92"/>
      <c r="C34" s="92"/>
      <c r="D34" s="93"/>
      <c r="E34" s="114">
        <f>SUM(E2:E33)</f>
        <v>95</v>
      </c>
      <c r="F34" s="115" t="s">
        <v>176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6.5" customHeight="1" x14ac:dyDescent="0.25">
      <c r="A35" s="69"/>
      <c r="B35" s="69"/>
      <c r="C35" s="69"/>
      <c r="D35" s="69"/>
      <c r="E35" s="79"/>
      <c r="F35" s="113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6.5" customHeight="1" x14ac:dyDescent="0.3">
      <c r="A36" s="116" t="s">
        <v>177</v>
      </c>
      <c r="B36" s="92"/>
      <c r="C36" s="92"/>
      <c r="D36" s="92"/>
      <c r="E36" s="92"/>
      <c r="F36" s="93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6.5" customHeight="1" x14ac:dyDescent="0.25">
      <c r="A37" s="69"/>
      <c r="B37" s="69"/>
      <c r="C37" s="69"/>
      <c r="D37" s="69"/>
      <c r="E37" s="79"/>
      <c r="F37" s="113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6.5" customHeight="1" x14ac:dyDescent="0.25">
      <c r="A38" s="69"/>
      <c r="B38" s="69"/>
      <c r="C38" s="69"/>
      <c r="D38" s="69"/>
      <c r="E38" s="79"/>
      <c r="F38" s="113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6.5" customHeight="1" x14ac:dyDescent="0.25">
      <c r="A39" s="69"/>
      <c r="B39" s="69"/>
      <c r="C39" s="69"/>
      <c r="D39" s="69"/>
      <c r="E39" s="79"/>
      <c r="F39" s="113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6.5" customHeight="1" x14ac:dyDescent="0.25">
      <c r="A40" s="69"/>
      <c r="B40" s="69"/>
      <c r="C40" s="69"/>
      <c r="D40" s="69"/>
      <c r="E40" s="79"/>
      <c r="F40" s="113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6.5" customHeight="1" x14ac:dyDescent="0.25">
      <c r="A41" s="69"/>
      <c r="B41" s="69"/>
      <c r="C41" s="69"/>
      <c r="D41" s="69"/>
      <c r="E41" s="79"/>
      <c r="F41" s="113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6.5" customHeight="1" x14ac:dyDescent="0.25">
      <c r="A42" s="69"/>
      <c r="B42" s="69"/>
      <c r="C42" s="69"/>
      <c r="D42" s="69"/>
      <c r="E42" s="79"/>
      <c r="F42" s="113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6.5" customHeight="1" x14ac:dyDescent="0.25">
      <c r="A43" s="69"/>
      <c r="B43" s="69"/>
      <c r="C43" s="69"/>
      <c r="D43" s="69"/>
      <c r="E43" s="79"/>
      <c r="F43" s="113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6.5" customHeight="1" x14ac:dyDescent="0.25">
      <c r="A44" s="69"/>
      <c r="B44" s="69"/>
      <c r="C44" s="69"/>
      <c r="D44" s="69"/>
      <c r="E44" s="79"/>
      <c r="F44" s="113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6.5" customHeight="1" x14ac:dyDescent="0.25">
      <c r="A45" s="69"/>
      <c r="B45" s="69"/>
      <c r="C45" s="69"/>
      <c r="D45" s="69"/>
      <c r="E45" s="79"/>
      <c r="F45" s="113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6.5" customHeight="1" x14ac:dyDescent="0.25">
      <c r="A46" s="69"/>
      <c r="B46" s="69"/>
      <c r="C46" s="69"/>
      <c r="D46" s="69"/>
      <c r="E46" s="79"/>
      <c r="F46" s="113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6.5" customHeight="1" x14ac:dyDescent="0.25">
      <c r="A47" s="69"/>
      <c r="B47" s="69"/>
      <c r="C47" s="69"/>
      <c r="D47" s="69"/>
      <c r="E47" s="79"/>
      <c r="F47" s="11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6.5" customHeight="1" x14ac:dyDescent="0.25">
      <c r="A48" s="69"/>
      <c r="B48" s="69"/>
      <c r="C48" s="69"/>
      <c r="D48" s="69"/>
      <c r="E48" s="79"/>
      <c r="F48" s="113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6.5" customHeight="1" x14ac:dyDescent="0.25">
      <c r="A49" s="69"/>
      <c r="B49" s="69"/>
      <c r="C49" s="69"/>
      <c r="D49" s="69"/>
      <c r="E49" s="79"/>
      <c r="F49" s="113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6.5" customHeight="1" x14ac:dyDescent="0.25">
      <c r="A50" s="69"/>
      <c r="B50" s="69"/>
      <c r="C50" s="69"/>
      <c r="D50" s="69"/>
      <c r="E50" s="79"/>
      <c r="F50" s="113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customHeight="1" x14ac:dyDescent="0.25">
      <c r="A51" s="69"/>
      <c r="B51" s="69"/>
      <c r="C51" s="69"/>
      <c r="D51" s="69"/>
      <c r="E51" s="79"/>
      <c r="F51" s="11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customHeight="1" x14ac:dyDescent="0.25">
      <c r="A52" s="69"/>
      <c r="B52" s="69"/>
      <c r="C52" s="69"/>
      <c r="D52" s="69"/>
      <c r="E52" s="79"/>
      <c r="F52" s="113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6.5" customHeight="1" x14ac:dyDescent="0.25">
      <c r="A53" s="69"/>
      <c r="B53" s="69"/>
      <c r="C53" s="69"/>
      <c r="D53" s="69"/>
      <c r="E53" s="79"/>
      <c r="F53" s="1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6.5" customHeight="1" x14ac:dyDescent="0.25">
      <c r="A54" s="69"/>
      <c r="B54" s="69"/>
      <c r="C54" s="69"/>
      <c r="D54" s="69"/>
      <c r="E54" s="79"/>
      <c r="F54" s="1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6.5" customHeight="1" x14ac:dyDescent="0.25">
      <c r="A55" s="69"/>
      <c r="B55" s="69"/>
      <c r="C55" s="69"/>
      <c r="D55" s="69"/>
      <c r="E55" s="79"/>
      <c r="F55" s="1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6.5" customHeight="1" x14ac:dyDescent="0.25">
      <c r="A56" s="69"/>
      <c r="B56" s="69"/>
      <c r="C56" s="69"/>
      <c r="D56" s="69"/>
      <c r="E56" s="79"/>
      <c r="F56" s="113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6.5" customHeight="1" x14ac:dyDescent="0.25">
      <c r="A57" s="69"/>
      <c r="B57" s="69"/>
      <c r="C57" s="69"/>
      <c r="D57" s="69"/>
      <c r="E57" s="79"/>
      <c r="F57" s="113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6.5" customHeight="1" x14ac:dyDescent="0.25">
      <c r="A58" s="69"/>
      <c r="B58" s="69"/>
      <c r="C58" s="69"/>
      <c r="D58" s="69"/>
      <c r="E58" s="79"/>
      <c r="F58" s="113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6.5" customHeight="1" x14ac:dyDescent="0.25">
      <c r="A59" s="69"/>
      <c r="B59" s="69"/>
      <c r="C59" s="69"/>
      <c r="D59" s="69"/>
      <c r="E59" s="79"/>
      <c r="F59" s="113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6.5" customHeight="1" x14ac:dyDescent="0.25">
      <c r="A60" s="69"/>
      <c r="B60" s="69"/>
      <c r="C60" s="69"/>
      <c r="D60" s="69"/>
      <c r="E60" s="79"/>
      <c r="F60" s="113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6.5" customHeight="1" x14ac:dyDescent="0.25">
      <c r="A61" s="69"/>
      <c r="B61" s="69"/>
      <c r="C61" s="69"/>
      <c r="D61" s="69"/>
      <c r="E61" s="79"/>
      <c r="F61" s="113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6.5" customHeight="1" x14ac:dyDescent="0.25">
      <c r="A62" s="69"/>
      <c r="B62" s="69"/>
      <c r="C62" s="69"/>
      <c r="D62" s="69"/>
      <c r="E62" s="79"/>
      <c r="F62" s="113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6.5" customHeight="1" x14ac:dyDescent="0.25">
      <c r="A63" s="69"/>
      <c r="B63" s="69"/>
      <c r="C63" s="69"/>
      <c r="D63" s="69"/>
      <c r="E63" s="79"/>
      <c r="F63" s="113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6.5" customHeight="1" x14ac:dyDescent="0.25">
      <c r="A64" s="69"/>
      <c r="B64" s="69"/>
      <c r="C64" s="69"/>
      <c r="D64" s="69"/>
      <c r="E64" s="79"/>
      <c r="F64" s="113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6.5" customHeight="1" x14ac:dyDescent="0.25">
      <c r="A65" s="69"/>
      <c r="B65" s="69"/>
      <c r="C65" s="69"/>
      <c r="D65" s="69"/>
      <c r="E65" s="79"/>
      <c r="F65" s="11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6.5" customHeight="1" x14ac:dyDescent="0.25">
      <c r="A66" s="69"/>
      <c r="B66" s="69"/>
      <c r="C66" s="69"/>
      <c r="D66" s="69"/>
      <c r="E66" s="79"/>
      <c r="F66" s="113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6.5" customHeight="1" x14ac:dyDescent="0.25">
      <c r="A67" s="69"/>
      <c r="B67" s="69"/>
      <c r="C67" s="69"/>
      <c r="D67" s="69"/>
      <c r="E67" s="79"/>
      <c r="F67" s="113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6.5" customHeight="1" x14ac:dyDescent="0.25">
      <c r="A68" s="69"/>
      <c r="B68" s="69"/>
      <c r="C68" s="69"/>
      <c r="D68" s="69"/>
      <c r="E68" s="79"/>
      <c r="F68" s="113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6.5" customHeight="1" x14ac:dyDescent="0.25">
      <c r="A69" s="69"/>
      <c r="B69" s="69"/>
      <c r="C69" s="69"/>
      <c r="D69" s="69"/>
      <c r="E69" s="79"/>
      <c r="F69" s="113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6.5" customHeight="1" x14ac:dyDescent="0.25">
      <c r="A70" s="69"/>
      <c r="B70" s="69"/>
      <c r="C70" s="69"/>
      <c r="D70" s="69"/>
      <c r="E70" s="79"/>
      <c r="F70" s="113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6.5" customHeight="1" x14ac:dyDescent="0.25">
      <c r="A71" s="69"/>
      <c r="B71" s="69"/>
      <c r="C71" s="69"/>
      <c r="D71" s="69"/>
      <c r="E71" s="79"/>
      <c r="F71" s="113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6.5" customHeight="1" x14ac:dyDescent="0.25">
      <c r="A72" s="69"/>
      <c r="B72" s="69"/>
      <c r="C72" s="69"/>
      <c r="D72" s="69"/>
      <c r="E72" s="79"/>
      <c r="F72" s="113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6.5" customHeight="1" x14ac:dyDescent="0.25">
      <c r="A73" s="69"/>
      <c r="B73" s="69"/>
      <c r="C73" s="69"/>
      <c r="D73" s="69"/>
      <c r="E73" s="79"/>
      <c r="F73" s="113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6.5" customHeight="1" x14ac:dyDescent="0.25">
      <c r="A74" s="69"/>
      <c r="B74" s="69"/>
      <c r="C74" s="69"/>
      <c r="D74" s="69"/>
      <c r="E74" s="79"/>
      <c r="F74" s="113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6.5" customHeight="1" x14ac:dyDescent="0.25">
      <c r="A75" s="69"/>
      <c r="B75" s="69"/>
      <c r="C75" s="69"/>
      <c r="D75" s="69"/>
      <c r="E75" s="79"/>
      <c r="F75" s="113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6.5" customHeight="1" x14ac:dyDescent="0.25">
      <c r="A76" s="69"/>
      <c r="B76" s="69"/>
      <c r="C76" s="69"/>
      <c r="D76" s="69"/>
      <c r="E76" s="79"/>
      <c r="F76" s="113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6.5" customHeight="1" x14ac:dyDescent="0.25">
      <c r="A77" s="69"/>
      <c r="B77" s="69"/>
      <c r="C77" s="69"/>
      <c r="D77" s="69"/>
      <c r="E77" s="79"/>
      <c r="F77" s="113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6.5" customHeight="1" x14ac:dyDescent="0.25">
      <c r="A78" s="69"/>
      <c r="B78" s="69"/>
      <c r="C78" s="69"/>
      <c r="D78" s="69"/>
      <c r="E78" s="79"/>
      <c r="F78" s="113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6.5" customHeight="1" x14ac:dyDescent="0.25">
      <c r="A79" s="69"/>
      <c r="B79" s="69"/>
      <c r="C79" s="69"/>
      <c r="D79" s="69"/>
      <c r="E79" s="79"/>
      <c r="F79" s="113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6.5" customHeight="1" x14ac:dyDescent="0.25">
      <c r="A80" s="69"/>
      <c r="B80" s="69"/>
      <c r="C80" s="69"/>
      <c r="D80" s="69"/>
      <c r="E80" s="79"/>
      <c r="F80" s="113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customHeight="1" x14ac:dyDescent="0.25">
      <c r="A81" s="69"/>
      <c r="B81" s="69"/>
      <c r="C81" s="69"/>
      <c r="D81" s="69"/>
      <c r="E81" s="79"/>
      <c r="F81" s="113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customHeight="1" x14ac:dyDescent="0.25">
      <c r="A82" s="69"/>
      <c r="B82" s="69"/>
      <c r="C82" s="69"/>
      <c r="D82" s="69"/>
      <c r="E82" s="79"/>
      <c r="F82" s="113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6.5" customHeight="1" x14ac:dyDescent="0.25">
      <c r="A83" s="69"/>
      <c r="B83" s="69"/>
      <c r="C83" s="69"/>
      <c r="D83" s="69"/>
      <c r="E83" s="79"/>
      <c r="F83" s="113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6.5" customHeight="1" x14ac:dyDescent="0.25">
      <c r="A84" s="69"/>
      <c r="B84" s="69"/>
      <c r="C84" s="69"/>
      <c r="D84" s="69"/>
      <c r="E84" s="79"/>
      <c r="F84" s="113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6.5" customHeight="1" x14ac:dyDescent="0.25">
      <c r="A85" s="69"/>
      <c r="B85" s="69"/>
      <c r="C85" s="69"/>
      <c r="D85" s="69"/>
      <c r="E85" s="79"/>
      <c r="F85" s="113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6.5" customHeight="1" x14ac:dyDescent="0.25">
      <c r="A86" s="69"/>
      <c r="B86" s="69"/>
      <c r="C86" s="69"/>
      <c r="D86" s="69"/>
      <c r="E86" s="79"/>
      <c r="F86" s="113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6.5" customHeight="1" x14ac:dyDescent="0.25">
      <c r="A87" s="69"/>
      <c r="B87" s="69"/>
      <c r="C87" s="69"/>
      <c r="D87" s="69"/>
      <c r="E87" s="79"/>
      <c r="F87" s="113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6.5" customHeight="1" x14ac:dyDescent="0.25">
      <c r="A88" s="69"/>
      <c r="B88" s="69"/>
      <c r="C88" s="69"/>
      <c r="D88" s="69"/>
      <c r="E88" s="79"/>
      <c r="F88" s="113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6.5" customHeight="1" x14ac:dyDescent="0.25">
      <c r="A89" s="69"/>
      <c r="B89" s="69"/>
      <c r="C89" s="69"/>
      <c r="D89" s="69"/>
      <c r="E89" s="79"/>
      <c r="F89" s="113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6.5" customHeight="1" x14ac:dyDescent="0.25">
      <c r="A90" s="69"/>
      <c r="B90" s="69"/>
      <c r="C90" s="69"/>
      <c r="D90" s="69"/>
      <c r="E90" s="79"/>
      <c r="F90" s="113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6.5" customHeight="1" x14ac:dyDescent="0.25">
      <c r="A91" s="69"/>
      <c r="B91" s="69"/>
      <c r="C91" s="69"/>
      <c r="D91" s="69"/>
      <c r="E91" s="79"/>
      <c r="F91" s="113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6.5" customHeight="1" x14ac:dyDescent="0.25">
      <c r="A92" s="69"/>
      <c r="B92" s="69"/>
      <c r="C92" s="69"/>
      <c r="D92" s="69"/>
      <c r="E92" s="79"/>
      <c r="F92" s="113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6.5" customHeight="1" x14ac:dyDescent="0.25">
      <c r="A93" s="69"/>
      <c r="B93" s="69"/>
      <c r="C93" s="69"/>
      <c r="D93" s="69"/>
      <c r="E93" s="79"/>
      <c r="F93" s="113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6.5" customHeight="1" x14ac:dyDescent="0.25">
      <c r="A94" s="69"/>
      <c r="B94" s="69"/>
      <c r="C94" s="69"/>
      <c r="D94" s="69"/>
      <c r="E94" s="79"/>
      <c r="F94" s="113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customHeight="1" x14ac:dyDescent="0.25">
      <c r="A95" s="69"/>
      <c r="B95" s="69"/>
      <c r="C95" s="69"/>
      <c r="D95" s="69"/>
      <c r="E95" s="79"/>
      <c r="F95" s="113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customHeight="1" x14ac:dyDescent="0.25">
      <c r="A96" s="69"/>
      <c r="B96" s="69"/>
      <c r="C96" s="69"/>
      <c r="D96" s="69"/>
      <c r="E96" s="79"/>
      <c r="F96" s="113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6.5" customHeight="1" x14ac:dyDescent="0.25">
      <c r="A97" s="69"/>
      <c r="B97" s="69"/>
      <c r="C97" s="69"/>
      <c r="D97" s="69"/>
      <c r="E97" s="79"/>
      <c r="F97" s="113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6.5" customHeight="1" x14ac:dyDescent="0.25">
      <c r="A98" s="69"/>
      <c r="B98" s="69"/>
      <c r="C98" s="69"/>
      <c r="D98" s="69"/>
      <c r="E98" s="79"/>
      <c r="F98" s="113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6.5" customHeight="1" x14ac:dyDescent="0.25">
      <c r="A99" s="69"/>
      <c r="B99" s="69"/>
      <c r="C99" s="69"/>
      <c r="D99" s="69"/>
      <c r="E99" s="79"/>
      <c r="F99" s="113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6.5" customHeight="1" x14ac:dyDescent="0.25">
      <c r="A100" s="69"/>
      <c r="B100" s="69"/>
      <c r="C100" s="69"/>
      <c r="D100" s="69"/>
      <c r="E100" s="79"/>
      <c r="F100" s="113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6.5" customHeight="1" x14ac:dyDescent="0.25">
      <c r="A101" s="69"/>
      <c r="B101" s="69"/>
      <c r="C101" s="69"/>
      <c r="D101" s="69"/>
      <c r="E101" s="79"/>
      <c r="F101" s="113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6.5" customHeight="1" x14ac:dyDescent="0.25">
      <c r="A102" s="69"/>
      <c r="B102" s="69"/>
      <c r="C102" s="69"/>
      <c r="D102" s="69"/>
      <c r="E102" s="79"/>
      <c r="F102" s="113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6.5" customHeight="1" x14ac:dyDescent="0.25">
      <c r="A103" s="69"/>
      <c r="B103" s="69"/>
      <c r="C103" s="69"/>
      <c r="D103" s="69"/>
      <c r="E103" s="79"/>
      <c r="F103" s="113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6.5" customHeight="1" x14ac:dyDescent="0.25">
      <c r="A104" s="69"/>
      <c r="B104" s="69"/>
      <c r="C104" s="69"/>
      <c r="D104" s="69"/>
      <c r="E104" s="79"/>
      <c r="F104" s="113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6.5" customHeight="1" x14ac:dyDescent="0.25">
      <c r="A105" s="69"/>
      <c r="B105" s="69"/>
      <c r="C105" s="69"/>
      <c r="D105" s="69"/>
      <c r="E105" s="79"/>
      <c r="F105" s="113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6.5" customHeight="1" x14ac:dyDescent="0.25">
      <c r="A106" s="69"/>
      <c r="B106" s="69"/>
      <c r="C106" s="69"/>
      <c r="D106" s="69"/>
      <c r="E106" s="79"/>
      <c r="F106" s="113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6.5" customHeight="1" x14ac:dyDescent="0.25">
      <c r="A107" s="69"/>
      <c r="B107" s="69"/>
      <c r="C107" s="69"/>
      <c r="D107" s="69"/>
      <c r="E107" s="79"/>
      <c r="F107" s="113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6.5" customHeight="1" x14ac:dyDescent="0.25">
      <c r="A108" s="69"/>
      <c r="B108" s="69"/>
      <c r="C108" s="69"/>
      <c r="D108" s="69"/>
      <c r="E108" s="79"/>
      <c r="F108" s="113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customHeight="1" x14ac:dyDescent="0.25">
      <c r="A109" s="69"/>
      <c r="B109" s="69"/>
      <c r="C109" s="69"/>
      <c r="D109" s="69"/>
      <c r="E109" s="79"/>
      <c r="F109" s="113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6.5" customHeight="1" x14ac:dyDescent="0.25">
      <c r="A110" s="69"/>
      <c r="B110" s="69"/>
      <c r="C110" s="69"/>
      <c r="D110" s="69"/>
      <c r="E110" s="79"/>
      <c r="F110" s="113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6.5" customHeight="1" x14ac:dyDescent="0.25">
      <c r="A111" s="69"/>
      <c r="B111" s="69"/>
      <c r="C111" s="69"/>
      <c r="D111" s="69"/>
      <c r="E111" s="79"/>
      <c r="F111" s="113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6.5" customHeight="1" x14ac:dyDescent="0.25">
      <c r="A112" s="69"/>
      <c r="B112" s="69"/>
      <c r="C112" s="69"/>
      <c r="D112" s="69"/>
      <c r="E112" s="79"/>
      <c r="F112" s="113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6.5" customHeight="1" x14ac:dyDescent="0.25">
      <c r="A113" s="69"/>
      <c r="B113" s="69"/>
      <c r="C113" s="69"/>
      <c r="D113" s="69"/>
      <c r="E113" s="79"/>
      <c r="F113" s="113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6.5" customHeight="1" x14ac:dyDescent="0.25">
      <c r="A114" s="69"/>
      <c r="B114" s="69"/>
      <c r="C114" s="69"/>
      <c r="D114" s="69"/>
      <c r="E114" s="79"/>
      <c r="F114" s="113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6.5" customHeight="1" x14ac:dyDescent="0.25">
      <c r="A115" s="69"/>
      <c r="B115" s="69"/>
      <c r="C115" s="69"/>
      <c r="D115" s="69"/>
      <c r="E115" s="79"/>
      <c r="F115" s="113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6.5" customHeight="1" x14ac:dyDescent="0.25">
      <c r="A116" s="69"/>
      <c r="B116" s="69"/>
      <c r="C116" s="69"/>
      <c r="D116" s="69"/>
      <c r="E116" s="79"/>
      <c r="F116" s="113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6.5" customHeight="1" x14ac:dyDescent="0.25">
      <c r="A117" s="69"/>
      <c r="B117" s="69"/>
      <c r="C117" s="69"/>
      <c r="D117" s="69"/>
      <c r="E117" s="79"/>
      <c r="F117" s="113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6.5" customHeight="1" x14ac:dyDescent="0.25">
      <c r="A118" s="69"/>
      <c r="B118" s="69"/>
      <c r="C118" s="69"/>
      <c r="D118" s="69"/>
      <c r="E118" s="79"/>
      <c r="F118" s="113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6.5" customHeight="1" x14ac:dyDescent="0.25">
      <c r="A119" s="69"/>
      <c r="B119" s="69"/>
      <c r="C119" s="69"/>
      <c r="D119" s="69"/>
      <c r="E119" s="79"/>
      <c r="F119" s="113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6.5" customHeight="1" x14ac:dyDescent="0.25">
      <c r="A120" s="69"/>
      <c r="B120" s="69"/>
      <c r="C120" s="69"/>
      <c r="D120" s="69"/>
      <c r="E120" s="79"/>
      <c r="F120" s="113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6.5" customHeight="1" x14ac:dyDescent="0.25">
      <c r="A121" s="69"/>
      <c r="B121" s="69"/>
      <c r="C121" s="69"/>
      <c r="D121" s="69"/>
      <c r="E121" s="79"/>
      <c r="F121" s="113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6.5" customHeight="1" x14ac:dyDescent="0.25">
      <c r="A122" s="69"/>
      <c r="B122" s="69"/>
      <c r="C122" s="69"/>
      <c r="D122" s="69"/>
      <c r="E122" s="79"/>
      <c r="F122" s="113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6.5" customHeight="1" x14ac:dyDescent="0.25">
      <c r="A123" s="69"/>
      <c r="B123" s="69"/>
      <c r="C123" s="69"/>
      <c r="D123" s="69"/>
      <c r="E123" s="79"/>
      <c r="F123" s="113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6.5" customHeight="1" x14ac:dyDescent="0.25">
      <c r="A124" s="69"/>
      <c r="B124" s="69"/>
      <c r="C124" s="69"/>
      <c r="D124" s="69"/>
      <c r="E124" s="79"/>
      <c r="F124" s="113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6.5" customHeight="1" x14ac:dyDescent="0.25">
      <c r="A125" s="69"/>
      <c r="B125" s="69"/>
      <c r="C125" s="69"/>
      <c r="D125" s="69"/>
      <c r="E125" s="79"/>
      <c r="F125" s="113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6.5" customHeight="1" x14ac:dyDescent="0.25">
      <c r="A126" s="69"/>
      <c r="B126" s="69"/>
      <c r="C126" s="69"/>
      <c r="D126" s="69"/>
      <c r="E126" s="79"/>
      <c r="F126" s="113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6.5" customHeight="1" x14ac:dyDescent="0.25">
      <c r="A127" s="69"/>
      <c r="B127" s="69"/>
      <c r="C127" s="69"/>
      <c r="D127" s="69"/>
      <c r="E127" s="79"/>
      <c r="F127" s="113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6.5" customHeight="1" x14ac:dyDescent="0.25">
      <c r="A128" s="69"/>
      <c r="B128" s="69"/>
      <c r="C128" s="69"/>
      <c r="D128" s="69"/>
      <c r="E128" s="79"/>
      <c r="F128" s="113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6.5" customHeight="1" x14ac:dyDescent="0.25">
      <c r="A129" s="69"/>
      <c r="B129" s="69"/>
      <c r="C129" s="69"/>
      <c r="D129" s="69"/>
      <c r="E129" s="79"/>
      <c r="F129" s="113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6.5" customHeight="1" x14ac:dyDescent="0.25">
      <c r="A130" s="69"/>
      <c r="B130" s="69"/>
      <c r="C130" s="69"/>
      <c r="D130" s="69"/>
      <c r="E130" s="79"/>
      <c r="F130" s="113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6.5" customHeight="1" x14ac:dyDescent="0.25">
      <c r="A131" s="69"/>
      <c r="B131" s="69"/>
      <c r="C131" s="69"/>
      <c r="D131" s="69"/>
      <c r="E131" s="79"/>
      <c r="F131" s="113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6.5" customHeight="1" x14ac:dyDescent="0.25">
      <c r="A132" s="69"/>
      <c r="B132" s="69"/>
      <c r="C132" s="69"/>
      <c r="D132" s="69"/>
      <c r="E132" s="79"/>
      <c r="F132" s="113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6.5" customHeight="1" x14ac:dyDescent="0.25">
      <c r="A133" s="69"/>
      <c r="B133" s="69"/>
      <c r="C133" s="69"/>
      <c r="D133" s="69"/>
      <c r="E133" s="79"/>
      <c r="F133" s="113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6.5" customHeight="1" x14ac:dyDescent="0.25">
      <c r="A134" s="69"/>
      <c r="B134" s="69"/>
      <c r="C134" s="69"/>
      <c r="D134" s="69"/>
      <c r="E134" s="79"/>
      <c r="F134" s="113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6.5" customHeight="1" x14ac:dyDescent="0.25">
      <c r="A135" s="69"/>
      <c r="B135" s="69"/>
      <c r="C135" s="69"/>
      <c r="D135" s="69"/>
      <c r="E135" s="79"/>
      <c r="F135" s="113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6.5" customHeight="1" x14ac:dyDescent="0.25">
      <c r="A136" s="69"/>
      <c r="B136" s="69"/>
      <c r="C136" s="69"/>
      <c r="D136" s="69"/>
      <c r="E136" s="79"/>
      <c r="F136" s="113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6.5" customHeight="1" x14ac:dyDescent="0.25">
      <c r="A137" s="69"/>
      <c r="B137" s="69"/>
      <c r="C137" s="69"/>
      <c r="D137" s="69"/>
      <c r="E137" s="79"/>
      <c r="F137" s="113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6.5" customHeight="1" x14ac:dyDescent="0.25">
      <c r="A138" s="69"/>
      <c r="B138" s="69"/>
      <c r="C138" s="69"/>
      <c r="D138" s="69"/>
      <c r="E138" s="79"/>
      <c r="F138" s="113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6.5" customHeight="1" x14ac:dyDescent="0.25">
      <c r="A139" s="69"/>
      <c r="B139" s="69"/>
      <c r="C139" s="69"/>
      <c r="D139" s="69"/>
      <c r="E139" s="79"/>
      <c r="F139" s="113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6.5" customHeight="1" x14ac:dyDescent="0.25">
      <c r="A140" s="69"/>
      <c r="B140" s="69"/>
      <c r="C140" s="69"/>
      <c r="D140" s="69"/>
      <c r="E140" s="79"/>
      <c r="F140" s="113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6.5" customHeight="1" x14ac:dyDescent="0.25">
      <c r="A141" s="69"/>
      <c r="B141" s="69"/>
      <c r="C141" s="69"/>
      <c r="D141" s="69"/>
      <c r="E141" s="79"/>
      <c r="F141" s="113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6.5" customHeight="1" x14ac:dyDescent="0.25">
      <c r="A142" s="69"/>
      <c r="B142" s="69"/>
      <c r="C142" s="69"/>
      <c r="D142" s="69"/>
      <c r="E142" s="79"/>
      <c r="F142" s="113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6.5" customHeight="1" x14ac:dyDescent="0.25">
      <c r="A143" s="69"/>
      <c r="B143" s="69"/>
      <c r="C143" s="69"/>
      <c r="D143" s="69"/>
      <c r="E143" s="79"/>
      <c r="F143" s="113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6.5" customHeight="1" x14ac:dyDescent="0.25">
      <c r="A144" s="69"/>
      <c r="B144" s="69"/>
      <c r="C144" s="69"/>
      <c r="D144" s="69"/>
      <c r="E144" s="79"/>
      <c r="F144" s="113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6.5" customHeight="1" x14ac:dyDescent="0.25">
      <c r="A145" s="69"/>
      <c r="B145" s="69"/>
      <c r="C145" s="69"/>
      <c r="D145" s="69"/>
      <c r="E145" s="79"/>
      <c r="F145" s="113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6.5" customHeight="1" x14ac:dyDescent="0.25">
      <c r="A146" s="69"/>
      <c r="B146" s="69"/>
      <c r="C146" s="69"/>
      <c r="D146" s="69"/>
      <c r="E146" s="79"/>
      <c r="F146" s="113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6.5" customHeight="1" x14ac:dyDescent="0.25">
      <c r="A147" s="69"/>
      <c r="B147" s="69"/>
      <c r="C147" s="69"/>
      <c r="D147" s="69"/>
      <c r="E147" s="79"/>
      <c r="F147" s="113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6.5" customHeight="1" x14ac:dyDescent="0.25">
      <c r="A148" s="69"/>
      <c r="B148" s="69"/>
      <c r="C148" s="69"/>
      <c r="D148" s="69"/>
      <c r="E148" s="79"/>
      <c r="F148" s="113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6.5" customHeight="1" x14ac:dyDescent="0.25">
      <c r="A149" s="69"/>
      <c r="B149" s="69"/>
      <c r="C149" s="69"/>
      <c r="D149" s="69"/>
      <c r="E149" s="79"/>
      <c r="F149" s="113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6.5" customHeight="1" x14ac:dyDescent="0.25">
      <c r="A150" s="69"/>
      <c r="B150" s="69"/>
      <c r="C150" s="69"/>
      <c r="D150" s="69"/>
      <c r="E150" s="79"/>
      <c r="F150" s="113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6.5" customHeight="1" x14ac:dyDescent="0.25">
      <c r="A151" s="69"/>
      <c r="B151" s="69"/>
      <c r="C151" s="69"/>
      <c r="D151" s="69"/>
      <c r="E151" s="79"/>
      <c r="F151" s="113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6.5" customHeight="1" x14ac:dyDescent="0.25">
      <c r="A152" s="69"/>
      <c r="B152" s="69"/>
      <c r="C152" s="69"/>
      <c r="D152" s="69"/>
      <c r="E152" s="79"/>
      <c r="F152" s="113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6.5" customHeight="1" x14ac:dyDescent="0.25">
      <c r="A153" s="69"/>
      <c r="B153" s="69"/>
      <c r="C153" s="69"/>
      <c r="D153" s="69"/>
      <c r="E153" s="79"/>
      <c r="F153" s="113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6.5" customHeight="1" x14ac:dyDescent="0.25">
      <c r="A154" s="69"/>
      <c r="B154" s="69"/>
      <c r="C154" s="69"/>
      <c r="D154" s="69"/>
      <c r="E154" s="79"/>
      <c r="F154" s="113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6.5" customHeight="1" x14ac:dyDescent="0.25">
      <c r="A155" s="69"/>
      <c r="B155" s="69"/>
      <c r="C155" s="69"/>
      <c r="D155" s="69"/>
      <c r="E155" s="79"/>
      <c r="F155" s="113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6.5" customHeight="1" x14ac:dyDescent="0.25">
      <c r="A156" s="69"/>
      <c r="B156" s="69"/>
      <c r="C156" s="69"/>
      <c r="D156" s="69"/>
      <c r="E156" s="79"/>
      <c r="F156" s="113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6.5" customHeight="1" x14ac:dyDescent="0.25">
      <c r="A157" s="69"/>
      <c r="B157" s="69"/>
      <c r="C157" s="69"/>
      <c r="D157" s="69"/>
      <c r="E157" s="79"/>
      <c r="F157" s="113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6.5" customHeight="1" x14ac:dyDescent="0.25">
      <c r="A158" s="69"/>
      <c r="B158" s="69"/>
      <c r="C158" s="69"/>
      <c r="D158" s="69"/>
      <c r="E158" s="79"/>
      <c r="F158" s="113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6.5" customHeight="1" x14ac:dyDescent="0.25">
      <c r="A159" s="69"/>
      <c r="B159" s="69"/>
      <c r="C159" s="69"/>
      <c r="D159" s="69"/>
      <c r="E159" s="79"/>
      <c r="F159" s="113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6.5" customHeight="1" x14ac:dyDescent="0.25">
      <c r="A160" s="69"/>
      <c r="B160" s="69"/>
      <c r="C160" s="69"/>
      <c r="D160" s="69"/>
      <c r="E160" s="79"/>
      <c r="F160" s="113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6.5" customHeight="1" x14ac:dyDescent="0.25">
      <c r="A161" s="69"/>
      <c r="B161" s="69"/>
      <c r="C161" s="69"/>
      <c r="D161" s="69"/>
      <c r="E161" s="79"/>
      <c r="F161" s="113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6.5" customHeight="1" x14ac:dyDescent="0.25">
      <c r="A162" s="69"/>
      <c r="B162" s="69"/>
      <c r="C162" s="69"/>
      <c r="D162" s="69"/>
      <c r="E162" s="79"/>
      <c r="F162" s="113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6.5" customHeight="1" x14ac:dyDescent="0.25">
      <c r="A163" s="69"/>
      <c r="B163" s="69"/>
      <c r="C163" s="69"/>
      <c r="D163" s="69"/>
      <c r="E163" s="79"/>
      <c r="F163" s="113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6.5" customHeight="1" x14ac:dyDescent="0.25">
      <c r="A164" s="69"/>
      <c r="B164" s="69"/>
      <c r="C164" s="69"/>
      <c r="D164" s="69"/>
      <c r="E164" s="79"/>
      <c r="F164" s="113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6.5" customHeight="1" x14ac:dyDescent="0.25">
      <c r="A165" s="69"/>
      <c r="B165" s="69"/>
      <c r="C165" s="69"/>
      <c r="D165" s="69"/>
      <c r="E165" s="79"/>
      <c r="F165" s="113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6.5" customHeight="1" x14ac:dyDescent="0.25">
      <c r="A166" s="69"/>
      <c r="B166" s="69"/>
      <c r="C166" s="69"/>
      <c r="D166" s="69"/>
      <c r="E166" s="79"/>
      <c r="F166" s="113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6.5" customHeight="1" x14ac:dyDescent="0.25">
      <c r="A167" s="69"/>
      <c r="B167" s="69"/>
      <c r="C167" s="69"/>
      <c r="D167" s="69"/>
      <c r="E167" s="79"/>
      <c r="F167" s="113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6.5" customHeight="1" x14ac:dyDescent="0.25">
      <c r="A168" s="69"/>
      <c r="B168" s="69"/>
      <c r="C168" s="69"/>
      <c r="D168" s="69"/>
      <c r="E168" s="79"/>
      <c r="F168" s="113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6.5" customHeight="1" x14ac:dyDescent="0.25">
      <c r="A169" s="69"/>
      <c r="B169" s="69"/>
      <c r="C169" s="69"/>
      <c r="D169" s="69"/>
      <c r="E169" s="79"/>
      <c r="F169" s="113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6.5" customHeight="1" x14ac:dyDescent="0.25">
      <c r="A170" s="69"/>
      <c r="B170" s="69"/>
      <c r="C170" s="69"/>
      <c r="D170" s="69"/>
      <c r="E170" s="79"/>
      <c r="F170" s="113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6.5" customHeight="1" x14ac:dyDescent="0.25">
      <c r="A171" s="69"/>
      <c r="B171" s="69"/>
      <c r="C171" s="69"/>
      <c r="D171" s="69"/>
      <c r="E171" s="79"/>
      <c r="F171" s="113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6.5" customHeight="1" x14ac:dyDescent="0.25">
      <c r="A172" s="69"/>
      <c r="B172" s="69"/>
      <c r="C172" s="69"/>
      <c r="D172" s="69"/>
      <c r="E172" s="79"/>
      <c r="F172" s="113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6.5" customHeight="1" x14ac:dyDescent="0.25">
      <c r="A173" s="69"/>
      <c r="B173" s="69"/>
      <c r="C173" s="69"/>
      <c r="D173" s="69"/>
      <c r="E173" s="79"/>
      <c r="F173" s="113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6.5" customHeight="1" x14ac:dyDescent="0.25">
      <c r="A174" s="69"/>
      <c r="B174" s="69"/>
      <c r="C174" s="69"/>
      <c r="D174" s="69"/>
      <c r="E174" s="79"/>
      <c r="F174" s="113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6.5" customHeight="1" x14ac:dyDescent="0.25">
      <c r="A175" s="69"/>
      <c r="B175" s="69"/>
      <c r="C175" s="69"/>
      <c r="D175" s="69"/>
      <c r="E175" s="79"/>
      <c r="F175" s="113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6.5" customHeight="1" x14ac:dyDescent="0.25">
      <c r="A176" s="69"/>
      <c r="B176" s="69"/>
      <c r="C176" s="69"/>
      <c r="D176" s="69"/>
      <c r="E176" s="79"/>
      <c r="F176" s="113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6.5" customHeight="1" x14ac:dyDescent="0.25">
      <c r="A177" s="69"/>
      <c r="B177" s="69"/>
      <c r="C177" s="69"/>
      <c r="D177" s="69"/>
      <c r="E177" s="79"/>
      <c r="F177" s="113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6.5" customHeight="1" x14ac:dyDescent="0.25">
      <c r="A178" s="69"/>
      <c r="B178" s="69"/>
      <c r="C178" s="69"/>
      <c r="D178" s="69"/>
      <c r="E178" s="79"/>
      <c r="F178" s="113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6.5" customHeight="1" x14ac:dyDescent="0.25">
      <c r="A179" s="69"/>
      <c r="B179" s="69"/>
      <c r="C179" s="69"/>
      <c r="D179" s="69"/>
      <c r="E179" s="79"/>
      <c r="F179" s="113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6.5" customHeight="1" x14ac:dyDescent="0.25">
      <c r="A180" s="69"/>
      <c r="B180" s="69"/>
      <c r="C180" s="69"/>
      <c r="D180" s="69"/>
      <c r="E180" s="79"/>
      <c r="F180" s="113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6.5" customHeight="1" x14ac:dyDescent="0.25">
      <c r="A181" s="69"/>
      <c r="B181" s="69"/>
      <c r="C181" s="69"/>
      <c r="D181" s="69"/>
      <c r="E181" s="79"/>
      <c r="F181" s="113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6.5" customHeight="1" x14ac:dyDescent="0.25">
      <c r="A182" s="69"/>
      <c r="B182" s="69"/>
      <c r="C182" s="69"/>
      <c r="D182" s="69"/>
      <c r="E182" s="79"/>
      <c r="F182" s="113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6.5" customHeight="1" x14ac:dyDescent="0.25">
      <c r="A183" s="69"/>
      <c r="B183" s="69"/>
      <c r="C183" s="69"/>
      <c r="D183" s="69"/>
      <c r="E183" s="79"/>
      <c r="F183" s="113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6.5" customHeight="1" x14ac:dyDescent="0.25">
      <c r="A184" s="69"/>
      <c r="B184" s="69"/>
      <c r="C184" s="69"/>
      <c r="D184" s="69"/>
      <c r="E184" s="79"/>
      <c r="F184" s="113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6.5" customHeight="1" x14ac:dyDescent="0.25">
      <c r="A185" s="69"/>
      <c r="B185" s="69"/>
      <c r="C185" s="69"/>
      <c r="D185" s="69"/>
      <c r="E185" s="79"/>
      <c r="F185" s="113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6.5" customHeight="1" x14ac:dyDescent="0.25">
      <c r="A186" s="69"/>
      <c r="B186" s="69"/>
      <c r="C186" s="69"/>
      <c r="D186" s="69"/>
      <c r="E186" s="79"/>
      <c r="F186" s="113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6.5" customHeight="1" x14ac:dyDescent="0.25">
      <c r="A187" s="69"/>
      <c r="B187" s="69"/>
      <c r="C187" s="69"/>
      <c r="D187" s="69"/>
      <c r="E187" s="79"/>
      <c r="F187" s="113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6.5" customHeight="1" x14ac:dyDescent="0.25">
      <c r="A188" s="69"/>
      <c r="B188" s="69"/>
      <c r="C188" s="69"/>
      <c r="D188" s="69"/>
      <c r="E188" s="79"/>
      <c r="F188" s="113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6.5" customHeight="1" x14ac:dyDescent="0.25">
      <c r="A189" s="69"/>
      <c r="B189" s="69"/>
      <c r="C189" s="69"/>
      <c r="D189" s="69"/>
      <c r="E189" s="79"/>
      <c r="F189" s="113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6.5" customHeight="1" x14ac:dyDescent="0.25">
      <c r="A190" s="69"/>
      <c r="B190" s="69"/>
      <c r="C190" s="69"/>
      <c r="D190" s="69"/>
      <c r="E190" s="79"/>
      <c r="F190" s="113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6.5" customHeight="1" x14ac:dyDescent="0.25">
      <c r="A191" s="69"/>
      <c r="B191" s="69"/>
      <c r="C191" s="69"/>
      <c r="D191" s="69"/>
      <c r="E191" s="79"/>
      <c r="F191" s="113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6.5" customHeight="1" x14ac:dyDescent="0.25">
      <c r="A192" s="69"/>
      <c r="B192" s="69"/>
      <c r="C192" s="69"/>
      <c r="D192" s="69"/>
      <c r="E192" s="79"/>
      <c r="F192" s="113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6.5" customHeight="1" x14ac:dyDescent="0.25">
      <c r="A193" s="69"/>
      <c r="B193" s="69"/>
      <c r="C193" s="69"/>
      <c r="D193" s="69"/>
      <c r="E193" s="79"/>
      <c r="F193" s="113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6.5" customHeight="1" x14ac:dyDescent="0.25">
      <c r="A194" s="69"/>
      <c r="B194" s="69"/>
      <c r="C194" s="69"/>
      <c r="D194" s="69"/>
      <c r="E194" s="79"/>
      <c r="F194" s="113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6.5" customHeight="1" x14ac:dyDescent="0.25">
      <c r="A195" s="69"/>
      <c r="B195" s="69"/>
      <c r="C195" s="69"/>
      <c r="D195" s="69"/>
      <c r="E195" s="79"/>
      <c r="F195" s="113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6.5" customHeight="1" x14ac:dyDescent="0.25">
      <c r="A196" s="69"/>
      <c r="B196" s="69"/>
      <c r="C196" s="69"/>
      <c r="D196" s="69"/>
      <c r="E196" s="79"/>
      <c r="F196" s="113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6.5" customHeight="1" x14ac:dyDescent="0.25">
      <c r="A197" s="69"/>
      <c r="B197" s="69"/>
      <c r="C197" s="69"/>
      <c r="D197" s="69"/>
      <c r="E197" s="79"/>
      <c r="F197" s="113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6.5" customHeight="1" x14ac:dyDescent="0.25">
      <c r="A198" s="69"/>
      <c r="B198" s="69"/>
      <c r="C198" s="69"/>
      <c r="D198" s="69"/>
      <c r="E198" s="79"/>
      <c r="F198" s="113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6.5" customHeight="1" x14ac:dyDescent="0.25">
      <c r="A199" s="69"/>
      <c r="B199" s="69"/>
      <c r="C199" s="69"/>
      <c r="D199" s="69"/>
      <c r="E199" s="79"/>
      <c r="F199" s="113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6.5" customHeight="1" x14ac:dyDescent="0.25">
      <c r="A200" s="69"/>
      <c r="B200" s="69"/>
      <c r="C200" s="69"/>
      <c r="D200" s="69"/>
      <c r="E200" s="79"/>
      <c r="F200" s="113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6.5" customHeight="1" x14ac:dyDescent="0.25">
      <c r="A201" s="69"/>
      <c r="B201" s="69"/>
      <c r="C201" s="69"/>
      <c r="D201" s="69"/>
      <c r="E201" s="79"/>
      <c r="F201" s="113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6.5" customHeight="1" x14ac:dyDescent="0.25">
      <c r="A202" s="69"/>
      <c r="B202" s="69"/>
      <c r="C202" s="69"/>
      <c r="D202" s="69"/>
      <c r="E202" s="79"/>
      <c r="F202" s="113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6.5" customHeight="1" x14ac:dyDescent="0.25">
      <c r="A203" s="69"/>
      <c r="B203" s="69"/>
      <c r="C203" s="69"/>
      <c r="D203" s="69"/>
      <c r="E203" s="79"/>
      <c r="F203" s="113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6.5" customHeight="1" x14ac:dyDescent="0.25">
      <c r="A204" s="69"/>
      <c r="B204" s="69"/>
      <c r="C204" s="69"/>
      <c r="D204" s="69"/>
      <c r="E204" s="79"/>
      <c r="F204" s="113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6.5" customHeight="1" x14ac:dyDescent="0.25">
      <c r="A205" s="69"/>
      <c r="B205" s="69"/>
      <c r="C205" s="69"/>
      <c r="D205" s="69"/>
      <c r="E205" s="79"/>
      <c r="F205" s="113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6.5" customHeight="1" x14ac:dyDescent="0.25">
      <c r="A206" s="69"/>
      <c r="B206" s="69"/>
      <c r="C206" s="69"/>
      <c r="D206" s="69"/>
      <c r="E206" s="79"/>
      <c r="F206" s="113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6.5" customHeight="1" x14ac:dyDescent="0.25">
      <c r="A207" s="69"/>
      <c r="B207" s="69"/>
      <c r="C207" s="69"/>
      <c r="D207" s="69"/>
      <c r="E207" s="79"/>
      <c r="F207" s="113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6.5" customHeight="1" x14ac:dyDescent="0.25">
      <c r="A208" s="69"/>
      <c r="B208" s="69"/>
      <c r="C208" s="69"/>
      <c r="D208" s="69"/>
      <c r="E208" s="79"/>
      <c r="F208" s="113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6.5" customHeight="1" x14ac:dyDescent="0.25">
      <c r="A209" s="69"/>
      <c r="B209" s="69"/>
      <c r="C209" s="69"/>
      <c r="D209" s="69"/>
      <c r="E209" s="79"/>
      <c r="F209" s="113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6.5" customHeight="1" x14ac:dyDescent="0.25">
      <c r="A210" s="69"/>
      <c r="B210" s="69"/>
      <c r="C210" s="69"/>
      <c r="D210" s="69"/>
      <c r="E210" s="79"/>
      <c r="F210" s="113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6.5" customHeight="1" x14ac:dyDescent="0.25">
      <c r="A211" s="69"/>
      <c r="B211" s="69"/>
      <c r="C211" s="69"/>
      <c r="D211" s="69"/>
      <c r="E211" s="79"/>
      <c r="F211" s="113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6.5" customHeight="1" x14ac:dyDescent="0.25">
      <c r="A212" s="69"/>
      <c r="B212" s="69"/>
      <c r="C212" s="69"/>
      <c r="D212" s="69"/>
      <c r="E212" s="79"/>
      <c r="F212" s="113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6.5" customHeight="1" x14ac:dyDescent="0.25">
      <c r="A213" s="69"/>
      <c r="B213" s="69"/>
      <c r="C213" s="69"/>
      <c r="D213" s="69"/>
      <c r="E213" s="79"/>
      <c r="F213" s="113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6.5" customHeight="1" x14ac:dyDescent="0.25">
      <c r="A214" s="69"/>
      <c r="B214" s="69"/>
      <c r="C214" s="69"/>
      <c r="D214" s="69"/>
      <c r="E214" s="79"/>
      <c r="F214" s="113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6.5" customHeight="1" x14ac:dyDescent="0.25">
      <c r="A215" s="69"/>
      <c r="B215" s="69"/>
      <c r="C215" s="69"/>
      <c r="D215" s="69"/>
      <c r="E215" s="79"/>
      <c r="F215" s="113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6.5" customHeight="1" x14ac:dyDescent="0.25">
      <c r="A216" s="69"/>
      <c r="B216" s="69"/>
      <c r="C216" s="69"/>
      <c r="D216" s="69"/>
      <c r="E216" s="79"/>
      <c r="F216" s="113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6.5" customHeight="1" x14ac:dyDescent="0.25">
      <c r="A217" s="69"/>
      <c r="B217" s="69"/>
      <c r="C217" s="69"/>
      <c r="D217" s="69"/>
      <c r="E217" s="79"/>
      <c r="F217" s="113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6.5" customHeight="1" x14ac:dyDescent="0.25">
      <c r="A218" s="69"/>
      <c r="B218" s="69"/>
      <c r="C218" s="69"/>
      <c r="D218" s="69"/>
      <c r="E218" s="79"/>
      <c r="F218" s="113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6.5" customHeight="1" x14ac:dyDescent="0.25">
      <c r="A219" s="69"/>
      <c r="B219" s="69"/>
      <c r="C219" s="69"/>
      <c r="D219" s="69"/>
      <c r="E219" s="79"/>
      <c r="F219" s="113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6.5" customHeight="1" x14ac:dyDescent="0.25">
      <c r="A220" s="69"/>
      <c r="B220" s="69"/>
      <c r="C220" s="69"/>
      <c r="D220" s="69"/>
      <c r="E220" s="79"/>
      <c r="F220" s="113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6.5" customHeight="1" x14ac:dyDescent="0.25">
      <c r="A221" s="69"/>
      <c r="B221" s="69"/>
      <c r="C221" s="69"/>
      <c r="D221" s="69"/>
      <c r="E221" s="79"/>
      <c r="F221" s="113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6.5" customHeight="1" x14ac:dyDescent="0.25">
      <c r="A222" s="69"/>
      <c r="B222" s="69"/>
      <c r="C222" s="69"/>
      <c r="D222" s="69"/>
      <c r="E222" s="79"/>
      <c r="F222" s="113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6.5" customHeight="1" x14ac:dyDescent="0.25">
      <c r="A223" s="69"/>
      <c r="B223" s="69"/>
      <c r="C223" s="69"/>
      <c r="D223" s="69"/>
      <c r="E223" s="79"/>
      <c r="F223" s="113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6.5" customHeight="1" x14ac:dyDescent="0.25">
      <c r="A224" s="69"/>
      <c r="B224" s="69"/>
      <c r="C224" s="69"/>
      <c r="D224" s="69"/>
      <c r="E224" s="79"/>
      <c r="F224" s="113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6.5" customHeight="1" x14ac:dyDescent="0.25">
      <c r="A225" s="69"/>
      <c r="B225" s="69"/>
      <c r="C225" s="69"/>
      <c r="D225" s="69"/>
      <c r="E225" s="79"/>
      <c r="F225" s="113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6.5" customHeight="1" x14ac:dyDescent="0.25">
      <c r="A226" s="69"/>
      <c r="B226" s="69"/>
      <c r="C226" s="69"/>
      <c r="D226" s="69"/>
      <c r="E226" s="79"/>
      <c r="F226" s="113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6.5" customHeight="1" x14ac:dyDescent="0.25">
      <c r="A227" s="69"/>
      <c r="B227" s="69"/>
      <c r="C227" s="69"/>
      <c r="D227" s="69"/>
      <c r="E227" s="79"/>
      <c r="F227" s="113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6.5" customHeight="1" x14ac:dyDescent="0.25">
      <c r="A228" s="69"/>
      <c r="B228" s="69"/>
      <c r="C228" s="69"/>
      <c r="D228" s="69"/>
      <c r="E228" s="79"/>
      <c r="F228" s="113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6.5" customHeight="1" x14ac:dyDescent="0.25">
      <c r="A229" s="69"/>
      <c r="B229" s="69"/>
      <c r="C229" s="69"/>
      <c r="D229" s="69"/>
      <c r="E229" s="79"/>
      <c r="F229" s="113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6.5" customHeight="1" x14ac:dyDescent="0.25">
      <c r="A230" s="69"/>
      <c r="B230" s="69"/>
      <c r="C230" s="69"/>
      <c r="D230" s="69"/>
      <c r="E230" s="79"/>
      <c r="F230" s="113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6.5" customHeight="1" x14ac:dyDescent="0.25">
      <c r="A231" s="69"/>
      <c r="B231" s="69"/>
      <c r="C231" s="69"/>
      <c r="D231" s="69"/>
      <c r="E231" s="79"/>
      <c r="F231" s="113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6.5" customHeight="1" x14ac:dyDescent="0.25">
      <c r="A232" s="69"/>
      <c r="B232" s="69"/>
      <c r="C232" s="69"/>
      <c r="D232" s="69"/>
      <c r="E232" s="79"/>
      <c r="F232" s="113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6.5" customHeight="1" x14ac:dyDescent="0.25">
      <c r="A233" s="69"/>
      <c r="B233" s="69"/>
      <c r="C233" s="69"/>
      <c r="D233" s="69"/>
      <c r="E233" s="79"/>
      <c r="F233" s="113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6.5" customHeight="1" x14ac:dyDescent="0.25">
      <c r="A234" s="69"/>
      <c r="B234" s="69"/>
      <c r="C234" s="69"/>
      <c r="D234" s="69"/>
      <c r="E234" s="79"/>
      <c r="F234" s="113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6.5" customHeight="1" x14ac:dyDescent="0.25">
      <c r="A235" s="69"/>
      <c r="B235" s="69"/>
      <c r="C235" s="69"/>
      <c r="D235" s="69"/>
      <c r="E235" s="79"/>
      <c r="F235" s="113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6.5" customHeight="1" x14ac:dyDescent="0.25">
      <c r="A236" s="69"/>
      <c r="B236" s="69"/>
      <c r="C236" s="69"/>
      <c r="D236" s="69"/>
      <c r="E236" s="79"/>
      <c r="F236" s="113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36:F36"/>
    <mergeCell ref="A15:A17"/>
    <mergeCell ref="A18:A20"/>
    <mergeCell ref="A21:A24"/>
    <mergeCell ref="A25:A27"/>
    <mergeCell ref="A28:A32"/>
    <mergeCell ref="A34:D34"/>
    <mergeCell ref="A1:B1"/>
    <mergeCell ref="A2:E2"/>
    <mergeCell ref="A3:A5"/>
    <mergeCell ref="A7:A8"/>
    <mergeCell ref="A10:A13"/>
    <mergeCell ref="A14:E14"/>
  </mergeCells>
  <conditionalFormatting sqref="E1 E6:E13 E15:E19 E25:E27 E33:E35 E37:E1000">
    <cfRule type="cellIs" dxfId="19" priority="1" operator="lessThan">
      <formula>0</formula>
    </cfRule>
  </conditionalFormatting>
  <conditionalFormatting sqref="E3">
    <cfRule type="cellIs" dxfId="18" priority="2" operator="lessThan">
      <formula>0</formula>
    </cfRule>
  </conditionalFormatting>
  <conditionalFormatting sqref="E4:E5">
    <cfRule type="cellIs" dxfId="17" priority="3" operator="lessThan">
      <formula>0</formula>
    </cfRule>
  </conditionalFormatting>
  <conditionalFormatting sqref="E21">
    <cfRule type="cellIs" dxfId="16" priority="4" operator="lessThan">
      <formula>0</formula>
    </cfRule>
  </conditionalFormatting>
  <conditionalFormatting sqref="E22">
    <cfRule type="cellIs" dxfId="15" priority="5" operator="lessThan">
      <formula>0</formula>
    </cfRule>
  </conditionalFormatting>
  <conditionalFormatting sqref="E23">
    <cfRule type="cellIs" dxfId="14" priority="6" operator="lessThan">
      <formula>0</formula>
    </cfRule>
  </conditionalFormatting>
  <conditionalFormatting sqref="E24">
    <cfRule type="cellIs" dxfId="13" priority="7" operator="lessThan">
      <formula>0</formula>
    </cfRule>
  </conditionalFormatting>
  <conditionalFormatting sqref="E28:E31">
    <cfRule type="cellIs" dxfId="12" priority="8" operator="lessThan">
      <formula>0</formula>
    </cfRule>
  </conditionalFormatting>
  <conditionalFormatting sqref="E32">
    <cfRule type="cellIs" dxfId="11" priority="9" operator="lessThan">
      <formula>0</formula>
    </cfRule>
  </conditionalFormatting>
  <conditionalFormatting sqref="E20">
    <cfRule type="cellIs" dxfId="10" priority="10" operator="lessThan">
      <formula>0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2A965090-F94B-433B-B2D5-67757B684E87}">
          <x14:formula1>
            <xm:f>'C:\Users\choosaki\Downloads\[วันที่ 2 วิเคราะห์คุณภาพธุรกิจ Checklist.xlsx]Data'!#REF!</xm:f>
          </x14:formula1>
          <xm:sqref>C17 C20 C24:C30 C32</xm:sqref>
        </x14:dataValidation>
        <x14:dataValidation type="list" allowBlank="1" showErrorMessage="1" xr:uid="{1D60264F-73FA-4082-A35E-9ED36788AB79}">
          <x14:formula1>
            <xm:f>'C:\Users\choosaki\Downloads\[วันที่ 2 วิเคราะห์คุณภาพธุรกิจ Checklist.xlsx]Data'!#REF!</xm:f>
          </x14:formula1>
          <xm:sqref>C8</xm:sqref>
        </x14:dataValidation>
        <x14:dataValidation type="list" allowBlank="1" showErrorMessage="1" xr:uid="{5D70123E-B680-4B6E-AE4E-B95764EBC2AC}">
          <x14:formula1>
            <xm:f>'C:\Users\choosaki\Downloads\[วันที่ 2 วิเคราะห์คุณภาพธุรกิจ Checklist.xlsx]Data'!#REF!</xm:f>
          </x14:formula1>
          <xm:sqref>C31</xm:sqref>
        </x14:dataValidation>
        <x14:dataValidation type="list" allowBlank="1" showErrorMessage="1" xr:uid="{AE6446EA-23AD-4ACE-8F40-1384FB4D105D}">
          <x14:formula1>
            <xm:f>'C:\Users\choosaki\Downloads\[วันที่ 2 วิเคราะห์คุณภาพธุรกิจ Checklist.xlsx]Data'!#REF!</xm:f>
          </x14:formula1>
          <xm:sqref>C9</xm:sqref>
        </x14:dataValidation>
        <x14:dataValidation type="list" allowBlank="1" showErrorMessage="1" xr:uid="{EABC700B-2E0E-43A2-9C96-3F7BC253A515}">
          <x14:formula1>
            <xm:f>'C:\Users\choosaki\Downloads\[วันที่ 2 วิเคราะห์คุณภาพธุรกิจ Checklist.xlsx]Data'!#REF!</xm:f>
          </x14:formula1>
          <xm:sqref>C6</xm:sqref>
        </x14:dataValidation>
        <x14:dataValidation type="list" allowBlank="1" showErrorMessage="1" xr:uid="{B760DD38-ACD4-4F11-B370-AF2EEEDC20E8}">
          <x14:formula1>
            <xm:f>'C:\Users\choosaki\Downloads\[วันที่ 2 วิเคราะห์คุณภาพธุรกิจ Checklist.xlsx]Data'!#REF!</xm:f>
          </x14:formula1>
          <xm:sqref>C3</xm:sqref>
        </x14:dataValidation>
        <x14:dataValidation type="list" allowBlank="1" showErrorMessage="1" xr:uid="{46F09627-BD8F-4789-84B4-97CDD3859E24}">
          <x14:formula1>
            <xm:f>'C:\Users\choosaki\Downloads\[วันที่ 2 วิเคราะห์คุณภาพธุรกิจ Checklist.xlsx]Data'!#REF!</xm:f>
          </x14:formula1>
          <xm:sqref>C15:C16 C18 C21</xm:sqref>
        </x14:dataValidation>
        <x14:dataValidation type="list" allowBlank="1" showErrorMessage="1" xr:uid="{E88D7948-E9A3-4E2C-A80A-B335E361B760}">
          <x14:formula1>
            <xm:f>'C:\Users\choosaki\Downloads\[วันที่ 2 วิเคราะห์คุณภาพธุรกิจ Checklist.xlsx]Data'!#REF!</xm:f>
          </x14:formula1>
          <xm:sqref>C5</xm:sqref>
        </x14:dataValidation>
        <x14:dataValidation type="list" allowBlank="1" showErrorMessage="1" xr:uid="{468213F6-C152-4FD2-8957-EBB4860B8CF7}">
          <x14:formula1>
            <xm:f>'C:\Users\choosaki\Downloads\[วันที่ 2 วิเคราะห์คุณภาพธุรกิจ Checklist.xlsx]Data'!#REF!</xm:f>
          </x14:formula1>
          <xm:sqref>C7</xm:sqref>
        </x14:dataValidation>
        <x14:dataValidation type="list" allowBlank="1" showErrorMessage="1" xr:uid="{671FC63D-355D-4B6B-A76E-92B742FB2846}">
          <x14:formula1>
            <xm:f>'C:\Users\choosaki\Downloads\[วันที่ 2 วิเคราะห์คุณภาพธุรกิจ Checklist.xlsx]Data'!#REF!</xm:f>
          </x14:formula1>
          <xm:sqref>C19 C22:C23</xm:sqref>
        </x14:dataValidation>
        <x14:dataValidation type="list" allowBlank="1" showErrorMessage="1" xr:uid="{D16EB25F-CEDF-4E68-A77F-F57E2066E39E}">
          <x14:formula1>
            <xm:f>'C:\Users\choosaki\Downloads\[วันที่ 2 วิเคราะห์คุณภาพธุรกิจ Checklist.xlsx]Data'!#REF!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C35B-98D6-42DA-B790-1929B3CC8CFD}">
  <sheetPr>
    <tabColor rgb="FF00FF00"/>
  </sheetPr>
  <dimension ref="A1:Z1000"/>
  <sheetViews>
    <sheetView topLeftCell="A10" workbookViewId="0">
      <selection activeCell="C12" sqref="C12"/>
    </sheetView>
  </sheetViews>
  <sheetFormatPr defaultColWidth="13" defaultRowHeight="15" customHeight="1" x14ac:dyDescent="0.25"/>
  <cols>
    <col min="1" max="1" width="30.09765625" style="70" customWidth="1"/>
    <col min="2" max="2" width="39" style="70" customWidth="1"/>
    <col min="3" max="3" width="14.69921875" style="70" customWidth="1"/>
    <col min="4" max="4" width="8.69921875" style="70" customWidth="1"/>
    <col min="5" max="5" width="9.296875" style="70" customWidth="1"/>
    <col min="6" max="6" width="49.19921875" style="70" customWidth="1"/>
    <col min="7" max="26" width="9.296875" style="70" customWidth="1"/>
    <col min="27" max="16384" width="13" style="70"/>
  </cols>
  <sheetData>
    <row r="1" spans="1:26" ht="16.5" customHeight="1" thickBot="1" x14ac:dyDescent="0.35">
      <c r="A1" s="62" t="s">
        <v>80</v>
      </c>
      <c r="B1" s="63"/>
      <c r="C1" s="64" t="s">
        <v>81</v>
      </c>
      <c r="D1" s="65"/>
      <c r="E1" s="66" t="s">
        <v>82</v>
      </c>
      <c r="F1" s="67" t="s">
        <v>83</v>
      </c>
      <c r="G1" s="68"/>
      <c r="H1" s="69" t="s">
        <v>84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6.5" customHeight="1" x14ac:dyDescent="0.3">
      <c r="A2" s="71" t="s">
        <v>85</v>
      </c>
      <c r="B2" s="72"/>
      <c r="C2" s="72"/>
      <c r="D2" s="72"/>
      <c r="E2" s="73"/>
      <c r="F2" s="74" t="s">
        <v>86</v>
      </c>
      <c r="G2" s="68"/>
      <c r="H2" s="75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6.5" customHeight="1" x14ac:dyDescent="0.25">
      <c r="A3" s="76" t="s">
        <v>87</v>
      </c>
      <c r="B3" s="77" t="s">
        <v>88</v>
      </c>
      <c r="C3" s="78" t="s">
        <v>178</v>
      </c>
      <c r="D3" s="69"/>
      <c r="E3" s="79">
        <f>IF(C3="Services",4,IF(C3="Trading",4,IF(C3="Manufacturer",1,0)))</f>
        <v>1</v>
      </c>
      <c r="F3" s="80" t="s">
        <v>90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6.5" customHeight="1" x14ac:dyDescent="0.25">
      <c r="A4" s="81"/>
      <c r="B4" s="77" t="s">
        <v>92</v>
      </c>
      <c r="C4" s="78" t="s">
        <v>179</v>
      </c>
      <c r="D4" s="69"/>
      <c r="E4" s="79">
        <f>IF(C4="FMCG",8,IF(C4="Semi-Durable",4,IF(C4="Durable",1,0)))</f>
        <v>8</v>
      </c>
      <c r="F4" s="80" t="s">
        <v>94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6.5" customHeight="1" x14ac:dyDescent="0.25">
      <c r="A5" s="82"/>
      <c r="B5" s="77" t="s">
        <v>95</v>
      </c>
      <c r="C5" s="78" t="s">
        <v>96</v>
      </c>
      <c r="D5" s="69"/>
      <c r="E5" s="79">
        <f>IF(C5="Yes",-4,IF(C5="No",2,0))</f>
        <v>2</v>
      </c>
      <c r="F5" s="83" t="s">
        <v>97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6.5" customHeight="1" x14ac:dyDescent="0.25">
      <c r="A6" s="84" t="s">
        <v>98</v>
      </c>
      <c r="B6" s="77" t="s">
        <v>99</v>
      </c>
      <c r="C6" s="78" t="s">
        <v>180</v>
      </c>
      <c r="D6" s="69"/>
      <c r="E6" s="79">
        <f>IF(C6="B2C",8,IF(C6="B2B",2,IF(C6="B2B2C",4,0)))</f>
        <v>2</v>
      </c>
      <c r="F6" s="80" t="s">
        <v>101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6.5" customHeight="1" x14ac:dyDescent="0.25">
      <c r="A7" s="76" t="s">
        <v>103</v>
      </c>
      <c r="B7" s="77" t="s">
        <v>104</v>
      </c>
      <c r="C7" s="78" t="s">
        <v>105</v>
      </c>
      <c r="D7" s="69"/>
      <c r="E7" s="79">
        <f>IF(C7="Recurring",8,IF(C7="Non-Recurring",2,0))</f>
        <v>8</v>
      </c>
      <c r="F7" s="80" t="s">
        <v>106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6.5" customHeight="1" x14ac:dyDescent="0.25">
      <c r="A8" s="82"/>
      <c r="B8" s="77" t="s">
        <v>107</v>
      </c>
      <c r="C8" s="78" t="s">
        <v>108</v>
      </c>
      <c r="D8" s="69"/>
      <c r="E8" s="79">
        <f>IF(C8="Cash",8,IF(C8="Credit",2,0))</f>
        <v>8</v>
      </c>
      <c r="F8" s="80" t="s">
        <v>109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6.5" customHeight="1" x14ac:dyDescent="0.25">
      <c r="A9" s="84" t="s">
        <v>110</v>
      </c>
      <c r="B9" s="77" t="s">
        <v>111</v>
      </c>
      <c r="C9" s="78" t="s">
        <v>181</v>
      </c>
      <c r="D9" s="69"/>
      <c r="E9" s="79">
        <f>IF(C9="Own Branches",8,IF(C9="Distributors",4,IF(C9="Company",2,0)))</f>
        <v>2</v>
      </c>
      <c r="F9" s="80" t="s">
        <v>113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6.5" customHeight="1" x14ac:dyDescent="0.3">
      <c r="A10" s="76" t="s">
        <v>115</v>
      </c>
      <c r="B10" s="77" t="s">
        <v>116</v>
      </c>
      <c r="C10" s="85">
        <v>10000</v>
      </c>
      <c r="D10" s="69"/>
      <c r="E10" s="79"/>
      <c r="F10" s="80" t="s">
        <v>117</v>
      </c>
      <c r="G10" s="68"/>
      <c r="H10" s="86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6.5" customHeight="1" x14ac:dyDescent="0.25">
      <c r="A11" s="81"/>
      <c r="B11" s="77" t="s">
        <v>119</v>
      </c>
      <c r="C11" s="87">
        <v>0.05</v>
      </c>
      <c r="D11" s="69"/>
      <c r="E11" s="79"/>
      <c r="F11" s="80" t="s">
        <v>120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6.5" customHeight="1" x14ac:dyDescent="0.3">
      <c r="A12" s="81"/>
      <c r="B12" s="77" t="s">
        <v>122</v>
      </c>
      <c r="C12" s="88">
        <v>0.1</v>
      </c>
      <c r="D12" s="69"/>
      <c r="E12" s="79">
        <f>IF(C12&gt;=50%,4,IF(C12&gt;=30%,2,0))</f>
        <v>0</v>
      </c>
      <c r="F12" s="80" t="s">
        <v>123</v>
      </c>
      <c r="G12" s="68"/>
      <c r="H12" s="86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6.5" customHeight="1" x14ac:dyDescent="0.25">
      <c r="A13" s="82"/>
      <c r="B13" s="77" t="s">
        <v>124</v>
      </c>
      <c r="C13" s="89">
        <v>3</v>
      </c>
      <c r="D13" s="69"/>
      <c r="E13" s="79"/>
      <c r="F13" s="83" t="s">
        <v>125</v>
      </c>
      <c r="G13" s="68"/>
      <c r="H13" s="68"/>
      <c r="I13" s="68"/>
      <c r="J13" s="68"/>
      <c r="K13" s="90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6.5" customHeight="1" x14ac:dyDescent="0.3">
      <c r="A14" s="91" t="s">
        <v>127</v>
      </c>
      <c r="B14" s="92"/>
      <c r="C14" s="92"/>
      <c r="D14" s="92"/>
      <c r="E14" s="93"/>
      <c r="F14" s="94" t="s">
        <v>86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6.5" customHeight="1" x14ac:dyDescent="0.25">
      <c r="A15" s="76" t="s">
        <v>128</v>
      </c>
      <c r="B15" s="77" t="s">
        <v>129</v>
      </c>
      <c r="C15" s="95" t="s">
        <v>133</v>
      </c>
      <c r="D15" s="69" t="str">
        <f>IF(C15="Many","Low",IF(C15="Medium","Medium",IF(C15="Few","High","")))</f>
        <v>High</v>
      </c>
      <c r="E15" s="96">
        <f>IF(C15="Many",4,IF(C15="Medium",2,IF(C15="Few",1,0)))</f>
        <v>1</v>
      </c>
      <c r="F15" s="97" t="s">
        <v>131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6.5" customHeight="1" x14ac:dyDescent="0.25">
      <c r="A16" s="81"/>
      <c r="B16" s="98" t="s">
        <v>132</v>
      </c>
      <c r="C16" s="95" t="s">
        <v>130</v>
      </c>
      <c r="D16" s="69" t="str">
        <f>IF(C16="Few","Low",IF(C16="Medium","Medium",IF(C16="Many","High","")))</f>
        <v>High</v>
      </c>
      <c r="E16" s="99">
        <f>IF(C16="Few",4,IF(C16="Medium",2,IF(C16="Many",1,0)))</f>
        <v>1</v>
      </c>
      <c r="F16" s="100" t="s">
        <v>134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6.5" customHeight="1" x14ac:dyDescent="0.25">
      <c r="A17" s="82"/>
      <c r="B17" s="98" t="s">
        <v>135</v>
      </c>
      <c r="C17" s="95" t="s">
        <v>167</v>
      </c>
      <c r="D17" s="69" t="str">
        <f>IF(C17="High","Low",IF(C17="Medium","Medium",IF(C17="Low","High","")))</f>
        <v>Low</v>
      </c>
      <c r="E17" s="101">
        <f>IF(C17="Low",0,IF(C17="Medium",1,IF(C17="High",2,0)))</f>
        <v>2</v>
      </c>
      <c r="F17" s="102" t="s">
        <v>137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6.5" customHeight="1" x14ac:dyDescent="0.25">
      <c r="A18" s="103" t="s">
        <v>138</v>
      </c>
      <c r="B18" s="104" t="s">
        <v>139</v>
      </c>
      <c r="C18" s="105" t="s">
        <v>141</v>
      </c>
      <c r="D18" s="106" t="str">
        <f>IF(C18="Many","Low",IF(C18="Medium","Medium",IF(C18="Few","High","")))</f>
        <v>Medium</v>
      </c>
      <c r="E18" s="99">
        <f>IF(C18="Many",4,IF(C18="Medium",3,IF(C18="Few",2,0)))</f>
        <v>3</v>
      </c>
      <c r="F18" s="100" t="s">
        <v>131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6.5" customHeight="1" x14ac:dyDescent="0.25">
      <c r="A19" s="81"/>
      <c r="B19" s="98" t="s">
        <v>140</v>
      </c>
      <c r="C19" s="95" t="s">
        <v>141</v>
      </c>
      <c r="D19" s="107" t="str">
        <f>IF(C19="Small","Low",IF(C19="Medium","Medium",IF(C19="Big","High","")))</f>
        <v>Medium</v>
      </c>
      <c r="E19" s="99">
        <f>IF(C19="Small",3,IF(C19="Medium",2,IF(C19="Big",1,0)))</f>
        <v>2</v>
      </c>
      <c r="F19" s="100" t="s">
        <v>142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6.5" customHeight="1" x14ac:dyDescent="0.25">
      <c r="A20" s="82"/>
      <c r="B20" s="108" t="s">
        <v>135</v>
      </c>
      <c r="C20" s="95" t="s">
        <v>141</v>
      </c>
      <c r="D20" s="104" t="str">
        <f>IF(C20="High","High",IF(C20="Medium","Medium",IF(C20="Low","Low","")))</f>
        <v>Medium</v>
      </c>
      <c r="E20" s="101">
        <f>IF(C20="Low",3,IF(C20="Medium",2,IF(C20="High",1,0)))</f>
        <v>2</v>
      </c>
      <c r="F20" s="100" t="s">
        <v>143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6.5" customHeight="1" x14ac:dyDescent="0.25">
      <c r="A21" s="76" t="s">
        <v>144</v>
      </c>
      <c r="B21" s="77" t="s">
        <v>124</v>
      </c>
      <c r="C21" s="117" t="str">
        <f>IF(C13&gt;6,"Many",IF(C13&gt;3,"Medium",IF(C13&gt;0,"Few","")))</f>
        <v>Few</v>
      </c>
      <c r="D21" s="106" t="str">
        <f>IF(C21="Many","High",IF(C21="Medium","Medium",IF(C21="Few","Low","")))</f>
        <v>Low</v>
      </c>
      <c r="E21" s="96">
        <f>IF(C21="Few",2,IF(C21="Medium",1,IF(C21="Many",0,0)))</f>
        <v>2</v>
      </c>
      <c r="F21" s="97" t="s">
        <v>145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6.5" customHeight="1" x14ac:dyDescent="0.25">
      <c r="A22" s="81"/>
      <c r="B22" s="77" t="s">
        <v>146</v>
      </c>
      <c r="C22" s="95" t="s">
        <v>182</v>
      </c>
      <c r="D22" s="107" t="str">
        <f>IF(C22="Small","Low",IF(C22="Medium","Medium",IF(C22="Big","High","")))</f>
        <v>Low</v>
      </c>
      <c r="E22" s="99">
        <f>IF(C22="Small",3,IF(C22="Medium",2,IF(C22="Big",1,0)))</f>
        <v>3</v>
      </c>
      <c r="F22" s="100" t="s">
        <v>142</v>
      </c>
      <c r="G22" s="68"/>
      <c r="H22" s="109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6.5" customHeight="1" x14ac:dyDescent="0.25">
      <c r="A23" s="81"/>
      <c r="B23" s="77" t="s">
        <v>149</v>
      </c>
      <c r="C23" s="117" t="str">
        <f>IF(C10&gt;100000,"Big",IF(C10&gt;10000,"Medium",IF(C10&gt;1000,"Small","")))</f>
        <v>Small</v>
      </c>
      <c r="D23" s="107" t="str">
        <f>IF(C23="Small","High",IF(C23="Medium","Medium",IF(C23="Big","Low","")))</f>
        <v>High</v>
      </c>
      <c r="E23" s="99">
        <f>IF(C23="Big",2,IF(C23="Medium",1,IF(C23="Small",0,0)))</f>
        <v>0</v>
      </c>
      <c r="F23" s="100" t="s">
        <v>150</v>
      </c>
      <c r="G23" s="68"/>
      <c r="H23" s="110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6.5" customHeight="1" x14ac:dyDescent="0.25">
      <c r="A24" s="82"/>
      <c r="B24" s="77" t="s">
        <v>152</v>
      </c>
      <c r="C24" s="117" t="str">
        <f>IF(C11&gt;=8%,"High",IF(C11&gt;=3%,"Medium",IF(C11&gt;0%,"Low"," ")))</f>
        <v>Medium</v>
      </c>
      <c r="D24" s="104" t="str">
        <f>IF(C24="High","Low",IF(C24="Medium","Medium",IF(C24="Low","High","")))</f>
        <v>Medium</v>
      </c>
      <c r="E24" s="101">
        <f>IF(C24="High",3,IF(C24="Medium",2,IF(C24="Low",1,0)))</f>
        <v>2</v>
      </c>
      <c r="F24" s="102" t="s">
        <v>153</v>
      </c>
      <c r="G24" s="68"/>
      <c r="H24" s="110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6.5" customHeight="1" x14ac:dyDescent="0.25">
      <c r="A25" s="103" t="s">
        <v>155</v>
      </c>
      <c r="B25" s="104" t="s">
        <v>156</v>
      </c>
      <c r="C25" s="105" t="s">
        <v>136</v>
      </c>
      <c r="D25" s="69" t="str">
        <f>IF(C25="High","High",IF(C25="Medium","Medium",IF(C25="Low","Low","")))</f>
        <v>Low</v>
      </c>
      <c r="E25" s="99">
        <f>IF(C25="Low",3,IF(C25="Medium",2,IF(C25="High",1,0)))</f>
        <v>3</v>
      </c>
      <c r="F25" s="100" t="s">
        <v>143</v>
      </c>
      <c r="G25" s="68"/>
      <c r="H25" s="110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6.5" customHeight="1" x14ac:dyDescent="0.25">
      <c r="A26" s="81"/>
      <c r="B26" s="77" t="s">
        <v>158</v>
      </c>
      <c r="C26" s="95" t="s">
        <v>141</v>
      </c>
      <c r="D26" s="69" t="str">
        <f>IF(C26="High","Low",IF(C26="Medium","Medium",IF(C26="Low","High","")))</f>
        <v>Medium</v>
      </c>
      <c r="E26" s="99">
        <f>IF(C26="Low",1,IF(C26="Medium",2,IF(C26="High",3,0)))</f>
        <v>2</v>
      </c>
      <c r="F26" s="100" t="s">
        <v>159</v>
      </c>
      <c r="G26" s="68"/>
      <c r="H26" s="110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6.5" customHeight="1" x14ac:dyDescent="0.25">
      <c r="A27" s="82"/>
      <c r="B27" s="106" t="s">
        <v>161</v>
      </c>
      <c r="C27" s="111" t="s">
        <v>136</v>
      </c>
      <c r="D27" s="69" t="str">
        <f>IF(C27="High","High",IF(C27="Medium","Medium",IF(C27="Low","Low","")))</f>
        <v>Low</v>
      </c>
      <c r="E27" s="99">
        <f>IF(C27="Low",4,IF(C27="Medium",2,IF(C27="High",1,0)))</f>
        <v>4</v>
      </c>
      <c r="F27" s="100" t="s">
        <v>143</v>
      </c>
      <c r="G27" s="68"/>
      <c r="H27" s="112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6.5" customHeight="1" x14ac:dyDescent="0.25">
      <c r="A28" s="76" t="s">
        <v>163</v>
      </c>
      <c r="B28" s="77" t="s">
        <v>164</v>
      </c>
      <c r="C28" s="95" t="s">
        <v>167</v>
      </c>
      <c r="D28" s="106" t="str">
        <f t="shared" ref="D28:D30" si="0">IF(C28="High","Low",IF(C28="Medium","Medium",IF(C28="Low","High","")))</f>
        <v>Low</v>
      </c>
      <c r="E28" s="96">
        <f t="shared" ref="E28:E30" si="1">IF(C28="High",2,IF(C28="Medium",1,IF(C28="Low",0,0)))</f>
        <v>2</v>
      </c>
      <c r="F28" s="97" t="s">
        <v>159</v>
      </c>
      <c r="G28" s="68"/>
      <c r="H28" s="112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6.5" customHeight="1" x14ac:dyDescent="0.25">
      <c r="A29" s="81"/>
      <c r="B29" s="77" t="s">
        <v>166</v>
      </c>
      <c r="C29" s="95" t="s">
        <v>141</v>
      </c>
      <c r="D29" s="107" t="str">
        <f t="shared" si="0"/>
        <v>Medium</v>
      </c>
      <c r="E29" s="99">
        <f t="shared" si="1"/>
        <v>1</v>
      </c>
      <c r="F29" s="100" t="s">
        <v>159</v>
      </c>
      <c r="G29" s="68"/>
      <c r="H29" s="112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6.5" customHeight="1" x14ac:dyDescent="0.25">
      <c r="A30" s="81"/>
      <c r="B30" s="77" t="s">
        <v>169</v>
      </c>
      <c r="C30" s="95" t="s">
        <v>141</v>
      </c>
      <c r="D30" s="107" t="str">
        <f t="shared" si="0"/>
        <v>Medium</v>
      </c>
      <c r="E30" s="99">
        <f t="shared" si="1"/>
        <v>1</v>
      </c>
      <c r="F30" s="100" t="s">
        <v>159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6.5" customHeight="1" x14ac:dyDescent="0.25">
      <c r="A31" s="81"/>
      <c r="B31" s="77" t="s">
        <v>171</v>
      </c>
      <c r="C31" s="95" t="s">
        <v>172</v>
      </c>
      <c r="D31" s="107" t="str">
        <f>IF(C31="Limit","Low",IF(C31="Medium","Medium",IF(C31="Open","High","")))</f>
        <v>High</v>
      </c>
      <c r="E31" s="99">
        <f>IF(C31="Limit",2,IF(C31="Medium",1,IF(C31="Open",0,0)))</f>
        <v>0</v>
      </c>
      <c r="F31" s="100" t="s">
        <v>173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6.5" customHeight="1" x14ac:dyDescent="0.25">
      <c r="A32" s="82"/>
      <c r="B32" s="77" t="s">
        <v>174</v>
      </c>
      <c r="C32" s="95" t="s">
        <v>167</v>
      </c>
      <c r="D32" s="104" t="str">
        <f>IF(C32="High","Low",IF(C32="Medium","Medium",IF(C32="Low","High","")))</f>
        <v>Low</v>
      </c>
      <c r="E32" s="101">
        <f>IF(C32="High",2,IF(C32="Medium",1,IF(C32="Low",0,0)))</f>
        <v>2</v>
      </c>
      <c r="F32" s="102" t="s">
        <v>159</v>
      </c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6.5" customHeight="1" x14ac:dyDescent="0.25">
      <c r="A33" s="69"/>
      <c r="B33" s="69"/>
      <c r="C33" s="69"/>
      <c r="D33" s="69"/>
      <c r="E33" s="79"/>
      <c r="F33" s="113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6.5" customHeight="1" x14ac:dyDescent="0.3">
      <c r="A34" s="91" t="s">
        <v>64</v>
      </c>
      <c r="B34" s="92"/>
      <c r="C34" s="92"/>
      <c r="D34" s="93"/>
      <c r="E34" s="114">
        <f>SUM(E2:E33)</f>
        <v>64</v>
      </c>
      <c r="F34" s="115" t="s">
        <v>176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6.5" customHeight="1" x14ac:dyDescent="0.25">
      <c r="A35" s="69"/>
      <c r="B35" s="69"/>
      <c r="C35" s="69"/>
      <c r="D35" s="69"/>
      <c r="E35" s="79"/>
      <c r="F35" s="113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6.5" customHeight="1" x14ac:dyDescent="0.3">
      <c r="A36" s="116" t="s">
        <v>177</v>
      </c>
      <c r="B36" s="92"/>
      <c r="C36" s="92"/>
      <c r="D36" s="92"/>
      <c r="E36" s="92"/>
      <c r="F36" s="93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6.5" customHeight="1" x14ac:dyDescent="0.25">
      <c r="A37" s="69"/>
      <c r="B37" s="69"/>
      <c r="C37" s="69"/>
      <c r="D37" s="69"/>
      <c r="E37" s="79"/>
      <c r="F37" s="113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6.5" customHeight="1" x14ac:dyDescent="0.25">
      <c r="A38" s="69"/>
      <c r="B38" s="69"/>
      <c r="C38" s="69"/>
      <c r="D38" s="69"/>
      <c r="E38" s="79"/>
      <c r="F38" s="113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6.5" customHeight="1" x14ac:dyDescent="0.25">
      <c r="A39" s="69"/>
      <c r="B39" s="69"/>
      <c r="C39" s="69"/>
      <c r="D39" s="69"/>
      <c r="E39" s="79"/>
      <c r="F39" s="113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6.5" customHeight="1" x14ac:dyDescent="0.25">
      <c r="A40" s="69"/>
      <c r="B40" s="69"/>
      <c r="C40" s="69"/>
      <c r="D40" s="69"/>
      <c r="E40" s="79"/>
      <c r="F40" s="113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6.5" customHeight="1" x14ac:dyDescent="0.25">
      <c r="A41" s="69"/>
      <c r="B41" s="69"/>
      <c r="C41" s="69"/>
      <c r="D41" s="69"/>
      <c r="E41" s="79"/>
      <c r="F41" s="113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6.5" customHeight="1" x14ac:dyDescent="0.25">
      <c r="A42" s="69"/>
      <c r="B42" s="69"/>
      <c r="C42" s="69"/>
      <c r="D42" s="69"/>
      <c r="E42" s="79"/>
      <c r="F42" s="113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6.5" customHeight="1" x14ac:dyDescent="0.25">
      <c r="A43" s="69"/>
      <c r="B43" s="69"/>
      <c r="C43" s="69"/>
      <c r="D43" s="69"/>
      <c r="E43" s="79"/>
      <c r="F43" s="113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6.5" customHeight="1" x14ac:dyDescent="0.25">
      <c r="A44" s="69"/>
      <c r="B44" s="69"/>
      <c r="C44" s="69"/>
      <c r="D44" s="69"/>
      <c r="E44" s="79"/>
      <c r="F44" s="113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6.5" customHeight="1" x14ac:dyDescent="0.25">
      <c r="A45" s="69"/>
      <c r="B45" s="69"/>
      <c r="C45" s="69"/>
      <c r="D45" s="69"/>
      <c r="E45" s="79"/>
      <c r="F45" s="113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6.5" customHeight="1" x14ac:dyDescent="0.25">
      <c r="A46" s="69"/>
      <c r="B46" s="69"/>
      <c r="C46" s="69"/>
      <c r="D46" s="69"/>
      <c r="E46" s="79"/>
      <c r="F46" s="113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6.5" customHeight="1" x14ac:dyDescent="0.25">
      <c r="A47" s="69"/>
      <c r="B47" s="69"/>
      <c r="C47" s="69"/>
      <c r="D47" s="69"/>
      <c r="E47" s="79"/>
      <c r="F47" s="11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6.5" customHeight="1" x14ac:dyDescent="0.25">
      <c r="A48" s="69"/>
      <c r="B48" s="69"/>
      <c r="C48" s="69"/>
      <c r="D48" s="69"/>
      <c r="E48" s="79"/>
      <c r="F48" s="113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6.5" customHeight="1" x14ac:dyDescent="0.25">
      <c r="A49" s="69"/>
      <c r="B49" s="69"/>
      <c r="C49" s="69"/>
      <c r="D49" s="69"/>
      <c r="E49" s="79"/>
      <c r="F49" s="113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6.5" customHeight="1" x14ac:dyDescent="0.25">
      <c r="A50" s="69"/>
      <c r="B50" s="69"/>
      <c r="C50" s="69"/>
      <c r="D50" s="69"/>
      <c r="E50" s="79"/>
      <c r="F50" s="113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customHeight="1" x14ac:dyDescent="0.25">
      <c r="A51" s="69"/>
      <c r="B51" s="69"/>
      <c r="C51" s="69"/>
      <c r="D51" s="69"/>
      <c r="E51" s="79"/>
      <c r="F51" s="11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customHeight="1" x14ac:dyDescent="0.25">
      <c r="A52" s="69"/>
      <c r="B52" s="69"/>
      <c r="C52" s="69"/>
      <c r="D52" s="69"/>
      <c r="E52" s="79"/>
      <c r="F52" s="113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6.5" customHeight="1" x14ac:dyDescent="0.25">
      <c r="A53" s="69"/>
      <c r="B53" s="69"/>
      <c r="C53" s="69"/>
      <c r="D53" s="69"/>
      <c r="E53" s="79"/>
      <c r="F53" s="1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6.5" customHeight="1" x14ac:dyDescent="0.25">
      <c r="A54" s="69"/>
      <c r="B54" s="69"/>
      <c r="C54" s="69"/>
      <c r="D54" s="69"/>
      <c r="E54" s="79"/>
      <c r="F54" s="1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6.5" customHeight="1" x14ac:dyDescent="0.25">
      <c r="A55" s="69"/>
      <c r="B55" s="69"/>
      <c r="C55" s="69"/>
      <c r="D55" s="69"/>
      <c r="E55" s="79"/>
      <c r="F55" s="1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6.5" customHeight="1" x14ac:dyDescent="0.25">
      <c r="A56" s="69"/>
      <c r="B56" s="69"/>
      <c r="C56" s="69"/>
      <c r="D56" s="69"/>
      <c r="E56" s="79"/>
      <c r="F56" s="113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6.5" customHeight="1" x14ac:dyDescent="0.25">
      <c r="A57" s="69"/>
      <c r="B57" s="69"/>
      <c r="C57" s="69"/>
      <c r="D57" s="69"/>
      <c r="E57" s="79"/>
      <c r="F57" s="113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6.5" customHeight="1" x14ac:dyDescent="0.25">
      <c r="A58" s="69"/>
      <c r="B58" s="69"/>
      <c r="C58" s="69"/>
      <c r="D58" s="69"/>
      <c r="E58" s="79"/>
      <c r="F58" s="113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6.5" customHeight="1" x14ac:dyDescent="0.25">
      <c r="A59" s="69"/>
      <c r="B59" s="69"/>
      <c r="C59" s="69"/>
      <c r="D59" s="69"/>
      <c r="E59" s="79"/>
      <c r="F59" s="113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6.5" customHeight="1" x14ac:dyDescent="0.25">
      <c r="A60" s="69"/>
      <c r="B60" s="69"/>
      <c r="C60" s="69"/>
      <c r="D60" s="69"/>
      <c r="E60" s="79"/>
      <c r="F60" s="113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6.5" customHeight="1" x14ac:dyDescent="0.25">
      <c r="A61" s="69"/>
      <c r="B61" s="69"/>
      <c r="C61" s="69"/>
      <c r="D61" s="69"/>
      <c r="E61" s="79"/>
      <c r="F61" s="113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6.5" customHeight="1" x14ac:dyDescent="0.25">
      <c r="A62" s="69"/>
      <c r="B62" s="69"/>
      <c r="C62" s="69"/>
      <c r="D62" s="69"/>
      <c r="E62" s="79"/>
      <c r="F62" s="113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6.5" customHeight="1" x14ac:dyDescent="0.25">
      <c r="A63" s="69"/>
      <c r="B63" s="69"/>
      <c r="C63" s="69"/>
      <c r="D63" s="69"/>
      <c r="E63" s="79"/>
      <c r="F63" s="113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6.5" customHeight="1" x14ac:dyDescent="0.25">
      <c r="A64" s="69"/>
      <c r="B64" s="69"/>
      <c r="C64" s="69"/>
      <c r="D64" s="69"/>
      <c r="E64" s="79"/>
      <c r="F64" s="113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6.5" customHeight="1" x14ac:dyDescent="0.25">
      <c r="A65" s="69"/>
      <c r="B65" s="69"/>
      <c r="C65" s="69"/>
      <c r="D65" s="69"/>
      <c r="E65" s="79"/>
      <c r="F65" s="11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6.5" customHeight="1" x14ac:dyDescent="0.25">
      <c r="A66" s="69"/>
      <c r="B66" s="69"/>
      <c r="C66" s="69"/>
      <c r="D66" s="69"/>
      <c r="E66" s="79"/>
      <c r="F66" s="113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6.5" customHeight="1" x14ac:dyDescent="0.25">
      <c r="A67" s="69"/>
      <c r="B67" s="69"/>
      <c r="C67" s="69"/>
      <c r="D67" s="69"/>
      <c r="E67" s="79"/>
      <c r="F67" s="113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6.5" customHeight="1" x14ac:dyDescent="0.25">
      <c r="A68" s="69"/>
      <c r="B68" s="69"/>
      <c r="C68" s="69"/>
      <c r="D68" s="69"/>
      <c r="E68" s="79"/>
      <c r="F68" s="113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6.5" customHeight="1" x14ac:dyDescent="0.25">
      <c r="A69" s="69"/>
      <c r="B69" s="69"/>
      <c r="C69" s="69"/>
      <c r="D69" s="69"/>
      <c r="E69" s="79"/>
      <c r="F69" s="113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6.5" customHeight="1" x14ac:dyDescent="0.25">
      <c r="A70" s="69"/>
      <c r="B70" s="69"/>
      <c r="C70" s="69"/>
      <c r="D70" s="69"/>
      <c r="E70" s="79"/>
      <c r="F70" s="113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6.5" customHeight="1" x14ac:dyDescent="0.25">
      <c r="A71" s="69"/>
      <c r="B71" s="69"/>
      <c r="C71" s="69"/>
      <c r="D71" s="69"/>
      <c r="E71" s="79"/>
      <c r="F71" s="113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6.5" customHeight="1" x14ac:dyDescent="0.25">
      <c r="A72" s="69"/>
      <c r="B72" s="69"/>
      <c r="C72" s="69"/>
      <c r="D72" s="69"/>
      <c r="E72" s="79"/>
      <c r="F72" s="113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6.5" customHeight="1" x14ac:dyDescent="0.25">
      <c r="A73" s="69"/>
      <c r="B73" s="69"/>
      <c r="C73" s="69"/>
      <c r="D73" s="69"/>
      <c r="E73" s="79"/>
      <c r="F73" s="113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6.5" customHeight="1" x14ac:dyDescent="0.25">
      <c r="A74" s="69"/>
      <c r="B74" s="69"/>
      <c r="C74" s="69"/>
      <c r="D74" s="69"/>
      <c r="E74" s="79"/>
      <c r="F74" s="113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6.5" customHeight="1" x14ac:dyDescent="0.25">
      <c r="A75" s="69"/>
      <c r="B75" s="69"/>
      <c r="C75" s="69"/>
      <c r="D75" s="69"/>
      <c r="E75" s="79"/>
      <c r="F75" s="113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6.5" customHeight="1" x14ac:dyDescent="0.25">
      <c r="A76" s="69"/>
      <c r="B76" s="69"/>
      <c r="C76" s="69"/>
      <c r="D76" s="69"/>
      <c r="E76" s="79"/>
      <c r="F76" s="113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6.5" customHeight="1" x14ac:dyDescent="0.25">
      <c r="A77" s="69"/>
      <c r="B77" s="69"/>
      <c r="C77" s="69"/>
      <c r="D77" s="69"/>
      <c r="E77" s="79"/>
      <c r="F77" s="113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6.5" customHeight="1" x14ac:dyDescent="0.25">
      <c r="A78" s="69"/>
      <c r="B78" s="69"/>
      <c r="C78" s="69"/>
      <c r="D78" s="69"/>
      <c r="E78" s="79"/>
      <c r="F78" s="113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6.5" customHeight="1" x14ac:dyDescent="0.25">
      <c r="A79" s="69"/>
      <c r="B79" s="69"/>
      <c r="C79" s="69"/>
      <c r="D79" s="69"/>
      <c r="E79" s="79"/>
      <c r="F79" s="113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6.5" customHeight="1" x14ac:dyDescent="0.25">
      <c r="A80" s="69"/>
      <c r="B80" s="69"/>
      <c r="C80" s="69"/>
      <c r="D80" s="69"/>
      <c r="E80" s="79"/>
      <c r="F80" s="113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customHeight="1" x14ac:dyDescent="0.25">
      <c r="A81" s="69"/>
      <c r="B81" s="69"/>
      <c r="C81" s="69"/>
      <c r="D81" s="69"/>
      <c r="E81" s="79"/>
      <c r="F81" s="113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customHeight="1" x14ac:dyDescent="0.25">
      <c r="A82" s="69"/>
      <c r="B82" s="69"/>
      <c r="C82" s="69"/>
      <c r="D82" s="69"/>
      <c r="E82" s="79"/>
      <c r="F82" s="113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6.5" customHeight="1" x14ac:dyDescent="0.25">
      <c r="A83" s="69"/>
      <c r="B83" s="69"/>
      <c r="C83" s="69"/>
      <c r="D83" s="69"/>
      <c r="E83" s="79"/>
      <c r="F83" s="113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6.5" customHeight="1" x14ac:dyDescent="0.25">
      <c r="A84" s="69"/>
      <c r="B84" s="69"/>
      <c r="C84" s="69"/>
      <c r="D84" s="69"/>
      <c r="E84" s="79"/>
      <c r="F84" s="113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6.5" customHeight="1" x14ac:dyDescent="0.25">
      <c r="A85" s="69"/>
      <c r="B85" s="69"/>
      <c r="C85" s="69"/>
      <c r="D85" s="69"/>
      <c r="E85" s="79"/>
      <c r="F85" s="113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6.5" customHeight="1" x14ac:dyDescent="0.25">
      <c r="A86" s="69"/>
      <c r="B86" s="69"/>
      <c r="C86" s="69"/>
      <c r="D86" s="69"/>
      <c r="E86" s="79"/>
      <c r="F86" s="113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6.5" customHeight="1" x14ac:dyDescent="0.25">
      <c r="A87" s="69"/>
      <c r="B87" s="69"/>
      <c r="C87" s="69"/>
      <c r="D87" s="69"/>
      <c r="E87" s="79"/>
      <c r="F87" s="113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6.5" customHeight="1" x14ac:dyDescent="0.25">
      <c r="A88" s="69"/>
      <c r="B88" s="69"/>
      <c r="C88" s="69"/>
      <c r="D88" s="69"/>
      <c r="E88" s="79"/>
      <c r="F88" s="113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6.5" customHeight="1" x14ac:dyDescent="0.25">
      <c r="A89" s="69"/>
      <c r="B89" s="69"/>
      <c r="C89" s="69"/>
      <c r="D89" s="69"/>
      <c r="E89" s="79"/>
      <c r="F89" s="113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6.5" customHeight="1" x14ac:dyDescent="0.25">
      <c r="A90" s="69"/>
      <c r="B90" s="69"/>
      <c r="C90" s="69"/>
      <c r="D90" s="69"/>
      <c r="E90" s="79"/>
      <c r="F90" s="113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6.5" customHeight="1" x14ac:dyDescent="0.25">
      <c r="A91" s="69"/>
      <c r="B91" s="69"/>
      <c r="C91" s="69"/>
      <c r="D91" s="69"/>
      <c r="E91" s="79"/>
      <c r="F91" s="113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6.5" customHeight="1" x14ac:dyDescent="0.25">
      <c r="A92" s="69"/>
      <c r="B92" s="69"/>
      <c r="C92" s="69"/>
      <c r="D92" s="69"/>
      <c r="E92" s="79"/>
      <c r="F92" s="113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6.5" customHeight="1" x14ac:dyDescent="0.25">
      <c r="A93" s="69"/>
      <c r="B93" s="69"/>
      <c r="C93" s="69"/>
      <c r="D93" s="69"/>
      <c r="E93" s="79"/>
      <c r="F93" s="113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6.5" customHeight="1" x14ac:dyDescent="0.25">
      <c r="A94" s="69"/>
      <c r="B94" s="69"/>
      <c r="C94" s="69"/>
      <c r="D94" s="69"/>
      <c r="E94" s="79"/>
      <c r="F94" s="113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customHeight="1" x14ac:dyDescent="0.25">
      <c r="A95" s="69"/>
      <c r="B95" s="69"/>
      <c r="C95" s="69"/>
      <c r="D95" s="69"/>
      <c r="E95" s="79"/>
      <c r="F95" s="113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customHeight="1" x14ac:dyDescent="0.25">
      <c r="A96" s="69"/>
      <c r="B96" s="69"/>
      <c r="C96" s="69"/>
      <c r="D96" s="69"/>
      <c r="E96" s="79"/>
      <c r="F96" s="113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6.5" customHeight="1" x14ac:dyDescent="0.25">
      <c r="A97" s="69"/>
      <c r="B97" s="69"/>
      <c r="C97" s="69"/>
      <c r="D97" s="69"/>
      <c r="E97" s="79"/>
      <c r="F97" s="113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6.5" customHeight="1" x14ac:dyDescent="0.25">
      <c r="A98" s="69"/>
      <c r="B98" s="69"/>
      <c r="C98" s="69"/>
      <c r="D98" s="69"/>
      <c r="E98" s="79"/>
      <c r="F98" s="113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6.5" customHeight="1" x14ac:dyDescent="0.25">
      <c r="A99" s="69"/>
      <c r="B99" s="69"/>
      <c r="C99" s="69"/>
      <c r="D99" s="69"/>
      <c r="E99" s="79"/>
      <c r="F99" s="113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6.5" customHeight="1" x14ac:dyDescent="0.25">
      <c r="A100" s="69"/>
      <c r="B100" s="69"/>
      <c r="C100" s="69"/>
      <c r="D100" s="69"/>
      <c r="E100" s="79"/>
      <c r="F100" s="113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6.5" customHeight="1" x14ac:dyDescent="0.25">
      <c r="A101" s="69"/>
      <c r="B101" s="69"/>
      <c r="C101" s="69"/>
      <c r="D101" s="69"/>
      <c r="E101" s="79"/>
      <c r="F101" s="113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6.5" customHeight="1" x14ac:dyDescent="0.25">
      <c r="A102" s="69"/>
      <c r="B102" s="69"/>
      <c r="C102" s="69"/>
      <c r="D102" s="69"/>
      <c r="E102" s="79"/>
      <c r="F102" s="113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6.5" customHeight="1" x14ac:dyDescent="0.25">
      <c r="A103" s="69"/>
      <c r="B103" s="69"/>
      <c r="C103" s="69"/>
      <c r="D103" s="69"/>
      <c r="E103" s="79"/>
      <c r="F103" s="113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6.5" customHeight="1" x14ac:dyDescent="0.25">
      <c r="A104" s="69"/>
      <c r="B104" s="69"/>
      <c r="C104" s="69"/>
      <c r="D104" s="69"/>
      <c r="E104" s="79"/>
      <c r="F104" s="113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6.5" customHeight="1" x14ac:dyDescent="0.25">
      <c r="A105" s="69"/>
      <c r="B105" s="69"/>
      <c r="C105" s="69"/>
      <c r="D105" s="69"/>
      <c r="E105" s="79"/>
      <c r="F105" s="113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6.5" customHeight="1" x14ac:dyDescent="0.25">
      <c r="A106" s="69"/>
      <c r="B106" s="69"/>
      <c r="C106" s="69"/>
      <c r="D106" s="69"/>
      <c r="E106" s="79"/>
      <c r="F106" s="113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6.5" customHeight="1" x14ac:dyDescent="0.25">
      <c r="A107" s="69"/>
      <c r="B107" s="69"/>
      <c r="C107" s="69"/>
      <c r="D107" s="69"/>
      <c r="E107" s="79"/>
      <c r="F107" s="113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6.5" customHeight="1" x14ac:dyDescent="0.25">
      <c r="A108" s="69"/>
      <c r="B108" s="69"/>
      <c r="C108" s="69"/>
      <c r="D108" s="69"/>
      <c r="E108" s="79"/>
      <c r="F108" s="113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customHeight="1" x14ac:dyDescent="0.25">
      <c r="A109" s="69"/>
      <c r="B109" s="69"/>
      <c r="C109" s="69"/>
      <c r="D109" s="69"/>
      <c r="E109" s="79"/>
      <c r="F109" s="113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6.5" customHeight="1" x14ac:dyDescent="0.25">
      <c r="A110" s="69"/>
      <c r="B110" s="69"/>
      <c r="C110" s="69"/>
      <c r="D110" s="69"/>
      <c r="E110" s="79"/>
      <c r="F110" s="113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6.5" customHeight="1" x14ac:dyDescent="0.25">
      <c r="A111" s="69"/>
      <c r="B111" s="69"/>
      <c r="C111" s="69"/>
      <c r="D111" s="69"/>
      <c r="E111" s="79"/>
      <c r="F111" s="113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6.5" customHeight="1" x14ac:dyDescent="0.25">
      <c r="A112" s="69"/>
      <c r="B112" s="69"/>
      <c r="C112" s="69"/>
      <c r="D112" s="69"/>
      <c r="E112" s="79"/>
      <c r="F112" s="113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6.5" customHeight="1" x14ac:dyDescent="0.25">
      <c r="A113" s="69"/>
      <c r="B113" s="69"/>
      <c r="C113" s="69"/>
      <c r="D113" s="69"/>
      <c r="E113" s="79"/>
      <c r="F113" s="113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6.5" customHeight="1" x14ac:dyDescent="0.25">
      <c r="A114" s="69"/>
      <c r="B114" s="69"/>
      <c r="C114" s="69"/>
      <c r="D114" s="69"/>
      <c r="E114" s="79"/>
      <c r="F114" s="113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6.5" customHeight="1" x14ac:dyDescent="0.25">
      <c r="A115" s="69"/>
      <c r="B115" s="69"/>
      <c r="C115" s="69"/>
      <c r="D115" s="69"/>
      <c r="E115" s="79"/>
      <c r="F115" s="113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6.5" customHeight="1" x14ac:dyDescent="0.25">
      <c r="A116" s="69"/>
      <c r="B116" s="69"/>
      <c r="C116" s="69"/>
      <c r="D116" s="69"/>
      <c r="E116" s="79"/>
      <c r="F116" s="113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6.5" customHeight="1" x14ac:dyDescent="0.25">
      <c r="A117" s="69"/>
      <c r="B117" s="69"/>
      <c r="C117" s="69"/>
      <c r="D117" s="69"/>
      <c r="E117" s="79"/>
      <c r="F117" s="113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6.5" customHeight="1" x14ac:dyDescent="0.25">
      <c r="A118" s="69"/>
      <c r="B118" s="69"/>
      <c r="C118" s="69"/>
      <c r="D118" s="69"/>
      <c r="E118" s="79"/>
      <c r="F118" s="113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6.5" customHeight="1" x14ac:dyDescent="0.25">
      <c r="A119" s="69"/>
      <c r="B119" s="69"/>
      <c r="C119" s="69"/>
      <c r="D119" s="69"/>
      <c r="E119" s="79"/>
      <c r="F119" s="113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6.5" customHeight="1" x14ac:dyDescent="0.25">
      <c r="A120" s="69"/>
      <c r="B120" s="69"/>
      <c r="C120" s="69"/>
      <c r="D120" s="69"/>
      <c r="E120" s="79"/>
      <c r="F120" s="113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6.5" customHeight="1" x14ac:dyDescent="0.25">
      <c r="A121" s="69"/>
      <c r="B121" s="69"/>
      <c r="C121" s="69"/>
      <c r="D121" s="69"/>
      <c r="E121" s="79"/>
      <c r="F121" s="113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6.5" customHeight="1" x14ac:dyDescent="0.25">
      <c r="A122" s="69"/>
      <c r="B122" s="69"/>
      <c r="C122" s="69"/>
      <c r="D122" s="69"/>
      <c r="E122" s="79"/>
      <c r="F122" s="113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6.5" customHeight="1" x14ac:dyDescent="0.25">
      <c r="A123" s="69"/>
      <c r="B123" s="69"/>
      <c r="C123" s="69"/>
      <c r="D123" s="69"/>
      <c r="E123" s="79"/>
      <c r="F123" s="113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6.5" customHeight="1" x14ac:dyDescent="0.25">
      <c r="A124" s="69"/>
      <c r="B124" s="69"/>
      <c r="C124" s="69"/>
      <c r="D124" s="69"/>
      <c r="E124" s="79"/>
      <c r="F124" s="113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6.5" customHeight="1" x14ac:dyDescent="0.25">
      <c r="A125" s="69"/>
      <c r="B125" s="69"/>
      <c r="C125" s="69"/>
      <c r="D125" s="69"/>
      <c r="E125" s="79"/>
      <c r="F125" s="113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6.5" customHeight="1" x14ac:dyDescent="0.25">
      <c r="A126" s="69"/>
      <c r="B126" s="69"/>
      <c r="C126" s="69"/>
      <c r="D126" s="69"/>
      <c r="E126" s="79"/>
      <c r="F126" s="113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6.5" customHeight="1" x14ac:dyDescent="0.25">
      <c r="A127" s="69"/>
      <c r="B127" s="69"/>
      <c r="C127" s="69"/>
      <c r="D127" s="69"/>
      <c r="E127" s="79"/>
      <c r="F127" s="113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6.5" customHeight="1" x14ac:dyDescent="0.25">
      <c r="A128" s="69"/>
      <c r="B128" s="69"/>
      <c r="C128" s="69"/>
      <c r="D128" s="69"/>
      <c r="E128" s="79"/>
      <c r="F128" s="113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6.5" customHeight="1" x14ac:dyDescent="0.25">
      <c r="A129" s="69"/>
      <c r="B129" s="69"/>
      <c r="C129" s="69"/>
      <c r="D129" s="69"/>
      <c r="E129" s="79"/>
      <c r="F129" s="113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6.5" customHeight="1" x14ac:dyDescent="0.25">
      <c r="A130" s="69"/>
      <c r="B130" s="69"/>
      <c r="C130" s="69"/>
      <c r="D130" s="69"/>
      <c r="E130" s="79"/>
      <c r="F130" s="113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6.5" customHeight="1" x14ac:dyDescent="0.25">
      <c r="A131" s="69"/>
      <c r="B131" s="69"/>
      <c r="C131" s="69"/>
      <c r="D131" s="69"/>
      <c r="E131" s="79"/>
      <c r="F131" s="113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6.5" customHeight="1" x14ac:dyDescent="0.25">
      <c r="A132" s="69"/>
      <c r="B132" s="69"/>
      <c r="C132" s="69"/>
      <c r="D132" s="69"/>
      <c r="E132" s="79"/>
      <c r="F132" s="113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6.5" customHeight="1" x14ac:dyDescent="0.25">
      <c r="A133" s="69"/>
      <c r="B133" s="69"/>
      <c r="C133" s="69"/>
      <c r="D133" s="69"/>
      <c r="E133" s="79"/>
      <c r="F133" s="113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6.5" customHeight="1" x14ac:dyDescent="0.25">
      <c r="A134" s="69"/>
      <c r="B134" s="69"/>
      <c r="C134" s="69"/>
      <c r="D134" s="69"/>
      <c r="E134" s="79"/>
      <c r="F134" s="113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6.5" customHeight="1" x14ac:dyDescent="0.25">
      <c r="A135" s="69"/>
      <c r="B135" s="69"/>
      <c r="C135" s="69"/>
      <c r="D135" s="69"/>
      <c r="E135" s="79"/>
      <c r="F135" s="113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6.5" customHeight="1" x14ac:dyDescent="0.25">
      <c r="A136" s="69"/>
      <c r="B136" s="69"/>
      <c r="C136" s="69"/>
      <c r="D136" s="69"/>
      <c r="E136" s="79"/>
      <c r="F136" s="113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6.5" customHeight="1" x14ac:dyDescent="0.25">
      <c r="A137" s="69"/>
      <c r="B137" s="69"/>
      <c r="C137" s="69"/>
      <c r="D137" s="69"/>
      <c r="E137" s="79"/>
      <c r="F137" s="113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6.5" customHeight="1" x14ac:dyDescent="0.25">
      <c r="A138" s="69"/>
      <c r="B138" s="69"/>
      <c r="C138" s="69"/>
      <c r="D138" s="69"/>
      <c r="E138" s="79"/>
      <c r="F138" s="113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6.5" customHeight="1" x14ac:dyDescent="0.25">
      <c r="A139" s="69"/>
      <c r="B139" s="69"/>
      <c r="C139" s="69"/>
      <c r="D139" s="69"/>
      <c r="E139" s="79"/>
      <c r="F139" s="113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6.5" customHeight="1" x14ac:dyDescent="0.25">
      <c r="A140" s="69"/>
      <c r="B140" s="69"/>
      <c r="C140" s="69"/>
      <c r="D140" s="69"/>
      <c r="E140" s="79"/>
      <c r="F140" s="113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6.5" customHeight="1" x14ac:dyDescent="0.25">
      <c r="A141" s="69"/>
      <c r="B141" s="69"/>
      <c r="C141" s="69"/>
      <c r="D141" s="69"/>
      <c r="E141" s="79"/>
      <c r="F141" s="113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6.5" customHeight="1" x14ac:dyDescent="0.25">
      <c r="A142" s="69"/>
      <c r="B142" s="69"/>
      <c r="C142" s="69"/>
      <c r="D142" s="69"/>
      <c r="E142" s="79"/>
      <c r="F142" s="113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6.5" customHeight="1" x14ac:dyDescent="0.25">
      <c r="A143" s="69"/>
      <c r="B143" s="69"/>
      <c r="C143" s="69"/>
      <c r="D143" s="69"/>
      <c r="E143" s="79"/>
      <c r="F143" s="113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6.5" customHeight="1" x14ac:dyDescent="0.25">
      <c r="A144" s="69"/>
      <c r="B144" s="69"/>
      <c r="C144" s="69"/>
      <c r="D144" s="69"/>
      <c r="E144" s="79"/>
      <c r="F144" s="113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6.5" customHeight="1" x14ac:dyDescent="0.25">
      <c r="A145" s="69"/>
      <c r="B145" s="69"/>
      <c r="C145" s="69"/>
      <c r="D145" s="69"/>
      <c r="E145" s="79"/>
      <c r="F145" s="113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6.5" customHeight="1" x14ac:dyDescent="0.25">
      <c r="A146" s="69"/>
      <c r="B146" s="69"/>
      <c r="C146" s="69"/>
      <c r="D146" s="69"/>
      <c r="E146" s="79"/>
      <c r="F146" s="113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6.5" customHeight="1" x14ac:dyDescent="0.25">
      <c r="A147" s="69"/>
      <c r="B147" s="69"/>
      <c r="C147" s="69"/>
      <c r="D147" s="69"/>
      <c r="E147" s="79"/>
      <c r="F147" s="113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6.5" customHeight="1" x14ac:dyDescent="0.25">
      <c r="A148" s="69"/>
      <c r="B148" s="69"/>
      <c r="C148" s="69"/>
      <c r="D148" s="69"/>
      <c r="E148" s="79"/>
      <c r="F148" s="113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6.5" customHeight="1" x14ac:dyDescent="0.25">
      <c r="A149" s="69"/>
      <c r="B149" s="69"/>
      <c r="C149" s="69"/>
      <c r="D149" s="69"/>
      <c r="E149" s="79"/>
      <c r="F149" s="113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6.5" customHeight="1" x14ac:dyDescent="0.25">
      <c r="A150" s="69"/>
      <c r="B150" s="69"/>
      <c r="C150" s="69"/>
      <c r="D150" s="69"/>
      <c r="E150" s="79"/>
      <c r="F150" s="113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6.5" customHeight="1" x14ac:dyDescent="0.25">
      <c r="A151" s="69"/>
      <c r="B151" s="69"/>
      <c r="C151" s="69"/>
      <c r="D151" s="69"/>
      <c r="E151" s="79"/>
      <c r="F151" s="113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6.5" customHeight="1" x14ac:dyDescent="0.25">
      <c r="A152" s="69"/>
      <c r="B152" s="69"/>
      <c r="C152" s="69"/>
      <c r="D152" s="69"/>
      <c r="E152" s="79"/>
      <c r="F152" s="113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6.5" customHeight="1" x14ac:dyDescent="0.25">
      <c r="A153" s="69"/>
      <c r="B153" s="69"/>
      <c r="C153" s="69"/>
      <c r="D153" s="69"/>
      <c r="E153" s="79"/>
      <c r="F153" s="113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6.5" customHeight="1" x14ac:dyDescent="0.25">
      <c r="A154" s="69"/>
      <c r="B154" s="69"/>
      <c r="C154" s="69"/>
      <c r="D154" s="69"/>
      <c r="E154" s="79"/>
      <c r="F154" s="113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6.5" customHeight="1" x14ac:dyDescent="0.25">
      <c r="A155" s="69"/>
      <c r="B155" s="69"/>
      <c r="C155" s="69"/>
      <c r="D155" s="69"/>
      <c r="E155" s="79"/>
      <c r="F155" s="113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6.5" customHeight="1" x14ac:dyDescent="0.25">
      <c r="A156" s="69"/>
      <c r="B156" s="69"/>
      <c r="C156" s="69"/>
      <c r="D156" s="69"/>
      <c r="E156" s="79"/>
      <c r="F156" s="113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6.5" customHeight="1" x14ac:dyDescent="0.25">
      <c r="A157" s="69"/>
      <c r="B157" s="69"/>
      <c r="C157" s="69"/>
      <c r="D157" s="69"/>
      <c r="E157" s="79"/>
      <c r="F157" s="113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6.5" customHeight="1" x14ac:dyDescent="0.25">
      <c r="A158" s="69"/>
      <c r="B158" s="69"/>
      <c r="C158" s="69"/>
      <c r="D158" s="69"/>
      <c r="E158" s="79"/>
      <c r="F158" s="113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6.5" customHeight="1" x14ac:dyDescent="0.25">
      <c r="A159" s="69"/>
      <c r="B159" s="69"/>
      <c r="C159" s="69"/>
      <c r="D159" s="69"/>
      <c r="E159" s="79"/>
      <c r="F159" s="113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6.5" customHeight="1" x14ac:dyDescent="0.25">
      <c r="A160" s="69"/>
      <c r="B160" s="69"/>
      <c r="C160" s="69"/>
      <c r="D160" s="69"/>
      <c r="E160" s="79"/>
      <c r="F160" s="113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6.5" customHeight="1" x14ac:dyDescent="0.25">
      <c r="A161" s="69"/>
      <c r="B161" s="69"/>
      <c r="C161" s="69"/>
      <c r="D161" s="69"/>
      <c r="E161" s="79"/>
      <c r="F161" s="113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6.5" customHeight="1" x14ac:dyDescent="0.25">
      <c r="A162" s="69"/>
      <c r="B162" s="69"/>
      <c r="C162" s="69"/>
      <c r="D162" s="69"/>
      <c r="E162" s="79"/>
      <c r="F162" s="113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6.5" customHeight="1" x14ac:dyDescent="0.25">
      <c r="A163" s="69"/>
      <c r="B163" s="69"/>
      <c r="C163" s="69"/>
      <c r="D163" s="69"/>
      <c r="E163" s="79"/>
      <c r="F163" s="113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6.5" customHeight="1" x14ac:dyDescent="0.25">
      <c r="A164" s="69"/>
      <c r="B164" s="69"/>
      <c r="C164" s="69"/>
      <c r="D164" s="69"/>
      <c r="E164" s="79"/>
      <c r="F164" s="113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6.5" customHeight="1" x14ac:dyDescent="0.25">
      <c r="A165" s="69"/>
      <c r="B165" s="69"/>
      <c r="C165" s="69"/>
      <c r="D165" s="69"/>
      <c r="E165" s="79"/>
      <c r="F165" s="113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6.5" customHeight="1" x14ac:dyDescent="0.25">
      <c r="A166" s="69"/>
      <c r="B166" s="69"/>
      <c r="C166" s="69"/>
      <c r="D166" s="69"/>
      <c r="E166" s="79"/>
      <c r="F166" s="113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6.5" customHeight="1" x14ac:dyDescent="0.25">
      <c r="A167" s="69"/>
      <c r="B167" s="69"/>
      <c r="C167" s="69"/>
      <c r="D167" s="69"/>
      <c r="E167" s="79"/>
      <c r="F167" s="113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6.5" customHeight="1" x14ac:dyDescent="0.25">
      <c r="A168" s="69"/>
      <c r="B168" s="69"/>
      <c r="C168" s="69"/>
      <c r="D168" s="69"/>
      <c r="E168" s="79"/>
      <c r="F168" s="113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6.5" customHeight="1" x14ac:dyDescent="0.25">
      <c r="A169" s="69"/>
      <c r="B169" s="69"/>
      <c r="C169" s="69"/>
      <c r="D169" s="69"/>
      <c r="E169" s="79"/>
      <c r="F169" s="113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6.5" customHeight="1" x14ac:dyDescent="0.25">
      <c r="A170" s="69"/>
      <c r="B170" s="69"/>
      <c r="C170" s="69"/>
      <c r="D170" s="69"/>
      <c r="E170" s="79"/>
      <c r="F170" s="113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6.5" customHeight="1" x14ac:dyDescent="0.25">
      <c r="A171" s="69"/>
      <c r="B171" s="69"/>
      <c r="C171" s="69"/>
      <c r="D171" s="69"/>
      <c r="E171" s="79"/>
      <c r="F171" s="113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6.5" customHeight="1" x14ac:dyDescent="0.25">
      <c r="A172" s="69"/>
      <c r="B172" s="69"/>
      <c r="C172" s="69"/>
      <c r="D172" s="69"/>
      <c r="E172" s="79"/>
      <c r="F172" s="113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6.5" customHeight="1" x14ac:dyDescent="0.25">
      <c r="A173" s="69"/>
      <c r="B173" s="69"/>
      <c r="C173" s="69"/>
      <c r="D173" s="69"/>
      <c r="E173" s="79"/>
      <c r="F173" s="113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6.5" customHeight="1" x14ac:dyDescent="0.25">
      <c r="A174" s="69"/>
      <c r="B174" s="69"/>
      <c r="C174" s="69"/>
      <c r="D174" s="69"/>
      <c r="E174" s="79"/>
      <c r="F174" s="113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6.5" customHeight="1" x14ac:dyDescent="0.25">
      <c r="A175" s="69"/>
      <c r="B175" s="69"/>
      <c r="C175" s="69"/>
      <c r="D175" s="69"/>
      <c r="E175" s="79"/>
      <c r="F175" s="113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6.5" customHeight="1" x14ac:dyDescent="0.25">
      <c r="A176" s="69"/>
      <c r="B176" s="69"/>
      <c r="C176" s="69"/>
      <c r="D176" s="69"/>
      <c r="E176" s="79"/>
      <c r="F176" s="113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6.5" customHeight="1" x14ac:dyDescent="0.25">
      <c r="A177" s="69"/>
      <c r="B177" s="69"/>
      <c r="C177" s="69"/>
      <c r="D177" s="69"/>
      <c r="E177" s="79"/>
      <c r="F177" s="113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6.5" customHeight="1" x14ac:dyDescent="0.25">
      <c r="A178" s="69"/>
      <c r="B178" s="69"/>
      <c r="C178" s="69"/>
      <c r="D178" s="69"/>
      <c r="E178" s="79"/>
      <c r="F178" s="113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6.5" customHeight="1" x14ac:dyDescent="0.25">
      <c r="A179" s="69"/>
      <c r="B179" s="69"/>
      <c r="C179" s="69"/>
      <c r="D179" s="69"/>
      <c r="E179" s="79"/>
      <c r="F179" s="113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6.5" customHeight="1" x14ac:dyDescent="0.25">
      <c r="A180" s="69"/>
      <c r="B180" s="69"/>
      <c r="C180" s="69"/>
      <c r="D180" s="69"/>
      <c r="E180" s="79"/>
      <c r="F180" s="113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6.5" customHeight="1" x14ac:dyDescent="0.25">
      <c r="A181" s="69"/>
      <c r="B181" s="69"/>
      <c r="C181" s="69"/>
      <c r="D181" s="69"/>
      <c r="E181" s="79"/>
      <c r="F181" s="113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6.5" customHeight="1" x14ac:dyDescent="0.25">
      <c r="A182" s="69"/>
      <c r="B182" s="69"/>
      <c r="C182" s="69"/>
      <c r="D182" s="69"/>
      <c r="E182" s="79"/>
      <c r="F182" s="113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6.5" customHeight="1" x14ac:dyDescent="0.25">
      <c r="A183" s="69"/>
      <c r="B183" s="69"/>
      <c r="C183" s="69"/>
      <c r="D183" s="69"/>
      <c r="E183" s="79"/>
      <c r="F183" s="113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6.5" customHeight="1" x14ac:dyDescent="0.25">
      <c r="A184" s="69"/>
      <c r="B184" s="69"/>
      <c r="C184" s="69"/>
      <c r="D184" s="69"/>
      <c r="E184" s="79"/>
      <c r="F184" s="113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6.5" customHeight="1" x14ac:dyDescent="0.25">
      <c r="A185" s="69"/>
      <c r="B185" s="69"/>
      <c r="C185" s="69"/>
      <c r="D185" s="69"/>
      <c r="E185" s="79"/>
      <c r="F185" s="113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6.5" customHeight="1" x14ac:dyDescent="0.25">
      <c r="A186" s="69"/>
      <c r="B186" s="69"/>
      <c r="C186" s="69"/>
      <c r="D186" s="69"/>
      <c r="E186" s="79"/>
      <c r="F186" s="113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6.5" customHeight="1" x14ac:dyDescent="0.25">
      <c r="A187" s="69"/>
      <c r="B187" s="69"/>
      <c r="C187" s="69"/>
      <c r="D187" s="69"/>
      <c r="E187" s="79"/>
      <c r="F187" s="113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6.5" customHeight="1" x14ac:dyDescent="0.25">
      <c r="A188" s="69"/>
      <c r="B188" s="69"/>
      <c r="C188" s="69"/>
      <c r="D188" s="69"/>
      <c r="E188" s="79"/>
      <c r="F188" s="113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6.5" customHeight="1" x14ac:dyDescent="0.25">
      <c r="A189" s="69"/>
      <c r="B189" s="69"/>
      <c r="C189" s="69"/>
      <c r="D189" s="69"/>
      <c r="E189" s="79"/>
      <c r="F189" s="113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6.5" customHeight="1" x14ac:dyDescent="0.25">
      <c r="A190" s="69"/>
      <c r="B190" s="69"/>
      <c r="C190" s="69"/>
      <c r="D190" s="69"/>
      <c r="E190" s="79"/>
      <c r="F190" s="113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6.5" customHeight="1" x14ac:dyDescent="0.25">
      <c r="A191" s="69"/>
      <c r="B191" s="69"/>
      <c r="C191" s="69"/>
      <c r="D191" s="69"/>
      <c r="E191" s="79"/>
      <c r="F191" s="113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6.5" customHeight="1" x14ac:dyDescent="0.25">
      <c r="A192" s="69"/>
      <c r="B192" s="69"/>
      <c r="C192" s="69"/>
      <c r="D192" s="69"/>
      <c r="E192" s="79"/>
      <c r="F192" s="113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6.5" customHeight="1" x14ac:dyDescent="0.25">
      <c r="A193" s="69"/>
      <c r="B193" s="69"/>
      <c r="C193" s="69"/>
      <c r="D193" s="69"/>
      <c r="E193" s="79"/>
      <c r="F193" s="113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6.5" customHeight="1" x14ac:dyDescent="0.25">
      <c r="A194" s="69"/>
      <c r="B194" s="69"/>
      <c r="C194" s="69"/>
      <c r="D194" s="69"/>
      <c r="E194" s="79"/>
      <c r="F194" s="113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6.5" customHeight="1" x14ac:dyDescent="0.25">
      <c r="A195" s="69"/>
      <c r="B195" s="69"/>
      <c r="C195" s="69"/>
      <c r="D195" s="69"/>
      <c r="E195" s="79"/>
      <c r="F195" s="113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6.5" customHeight="1" x14ac:dyDescent="0.25">
      <c r="A196" s="69"/>
      <c r="B196" s="69"/>
      <c r="C196" s="69"/>
      <c r="D196" s="69"/>
      <c r="E196" s="79"/>
      <c r="F196" s="113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6.5" customHeight="1" x14ac:dyDescent="0.25">
      <c r="A197" s="69"/>
      <c r="B197" s="69"/>
      <c r="C197" s="69"/>
      <c r="D197" s="69"/>
      <c r="E197" s="79"/>
      <c r="F197" s="113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6.5" customHeight="1" x14ac:dyDescent="0.25">
      <c r="A198" s="69"/>
      <c r="B198" s="69"/>
      <c r="C198" s="69"/>
      <c r="D198" s="69"/>
      <c r="E198" s="79"/>
      <c r="F198" s="113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6.5" customHeight="1" x14ac:dyDescent="0.25">
      <c r="A199" s="69"/>
      <c r="B199" s="69"/>
      <c r="C199" s="69"/>
      <c r="D199" s="69"/>
      <c r="E199" s="79"/>
      <c r="F199" s="113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6.5" customHeight="1" x14ac:dyDescent="0.25">
      <c r="A200" s="69"/>
      <c r="B200" s="69"/>
      <c r="C200" s="69"/>
      <c r="D200" s="69"/>
      <c r="E200" s="79"/>
      <c r="F200" s="113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6.5" customHeight="1" x14ac:dyDescent="0.25">
      <c r="A201" s="69"/>
      <c r="B201" s="69"/>
      <c r="C201" s="69"/>
      <c r="D201" s="69"/>
      <c r="E201" s="79"/>
      <c r="F201" s="113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6.5" customHeight="1" x14ac:dyDescent="0.25">
      <c r="A202" s="69"/>
      <c r="B202" s="69"/>
      <c r="C202" s="69"/>
      <c r="D202" s="69"/>
      <c r="E202" s="79"/>
      <c r="F202" s="113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6.5" customHeight="1" x14ac:dyDescent="0.25">
      <c r="A203" s="69"/>
      <c r="B203" s="69"/>
      <c r="C203" s="69"/>
      <c r="D203" s="69"/>
      <c r="E203" s="79"/>
      <c r="F203" s="113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6.5" customHeight="1" x14ac:dyDescent="0.25">
      <c r="A204" s="69"/>
      <c r="B204" s="69"/>
      <c r="C204" s="69"/>
      <c r="D204" s="69"/>
      <c r="E204" s="79"/>
      <c r="F204" s="113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6.5" customHeight="1" x14ac:dyDescent="0.25">
      <c r="A205" s="69"/>
      <c r="B205" s="69"/>
      <c r="C205" s="69"/>
      <c r="D205" s="69"/>
      <c r="E205" s="79"/>
      <c r="F205" s="113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6.5" customHeight="1" x14ac:dyDescent="0.25">
      <c r="A206" s="69"/>
      <c r="B206" s="69"/>
      <c r="C206" s="69"/>
      <c r="D206" s="69"/>
      <c r="E206" s="79"/>
      <c r="F206" s="113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6.5" customHeight="1" x14ac:dyDescent="0.25">
      <c r="A207" s="69"/>
      <c r="B207" s="69"/>
      <c r="C207" s="69"/>
      <c r="D207" s="69"/>
      <c r="E207" s="79"/>
      <c r="F207" s="113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6.5" customHeight="1" x14ac:dyDescent="0.25">
      <c r="A208" s="69"/>
      <c r="B208" s="69"/>
      <c r="C208" s="69"/>
      <c r="D208" s="69"/>
      <c r="E208" s="79"/>
      <c r="F208" s="113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6.5" customHeight="1" x14ac:dyDescent="0.25">
      <c r="A209" s="69"/>
      <c r="B209" s="69"/>
      <c r="C209" s="69"/>
      <c r="D209" s="69"/>
      <c r="E209" s="79"/>
      <c r="F209" s="113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6.5" customHeight="1" x14ac:dyDescent="0.25">
      <c r="A210" s="69"/>
      <c r="B210" s="69"/>
      <c r="C210" s="69"/>
      <c r="D210" s="69"/>
      <c r="E210" s="79"/>
      <c r="F210" s="113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6.5" customHeight="1" x14ac:dyDescent="0.25">
      <c r="A211" s="69"/>
      <c r="B211" s="69"/>
      <c r="C211" s="69"/>
      <c r="D211" s="69"/>
      <c r="E211" s="79"/>
      <c r="F211" s="113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6.5" customHeight="1" x14ac:dyDescent="0.25">
      <c r="A212" s="69"/>
      <c r="B212" s="69"/>
      <c r="C212" s="69"/>
      <c r="D212" s="69"/>
      <c r="E212" s="79"/>
      <c r="F212" s="113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6.5" customHeight="1" x14ac:dyDescent="0.25">
      <c r="A213" s="69"/>
      <c r="B213" s="69"/>
      <c r="C213" s="69"/>
      <c r="D213" s="69"/>
      <c r="E213" s="79"/>
      <c r="F213" s="113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6.5" customHeight="1" x14ac:dyDescent="0.25">
      <c r="A214" s="69"/>
      <c r="B214" s="69"/>
      <c r="C214" s="69"/>
      <c r="D214" s="69"/>
      <c r="E214" s="79"/>
      <c r="F214" s="113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6.5" customHeight="1" x14ac:dyDescent="0.25">
      <c r="A215" s="69"/>
      <c r="B215" s="69"/>
      <c r="C215" s="69"/>
      <c r="D215" s="69"/>
      <c r="E215" s="79"/>
      <c r="F215" s="113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6.5" customHeight="1" x14ac:dyDescent="0.25">
      <c r="A216" s="69"/>
      <c r="B216" s="69"/>
      <c r="C216" s="69"/>
      <c r="D216" s="69"/>
      <c r="E216" s="79"/>
      <c r="F216" s="113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6.5" customHeight="1" x14ac:dyDescent="0.25">
      <c r="A217" s="69"/>
      <c r="B217" s="69"/>
      <c r="C217" s="69"/>
      <c r="D217" s="69"/>
      <c r="E217" s="79"/>
      <c r="F217" s="113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6.5" customHeight="1" x14ac:dyDescent="0.25">
      <c r="A218" s="69"/>
      <c r="B218" s="69"/>
      <c r="C218" s="69"/>
      <c r="D218" s="69"/>
      <c r="E218" s="79"/>
      <c r="F218" s="113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6.5" customHeight="1" x14ac:dyDescent="0.25">
      <c r="A219" s="69"/>
      <c r="B219" s="69"/>
      <c r="C219" s="69"/>
      <c r="D219" s="69"/>
      <c r="E219" s="79"/>
      <c r="F219" s="113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6.5" customHeight="1" x14ac:dyDescent="0.25">
      <c r="A220" s="69"/>
      <c r="B220" s="69"/>
      <c r="C220" s="69"/>
      <c r="D220" s="69"/>
      <c r="E220" s="79"/>
      <c r="F220" s="113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6.5" customHeight="1" x14ac:dyDescent="0.25">
      <c r="A221" s="69"/>
      <c r="B221" s="69"/>
      <c r="C221" s="69"/>
      <c r="D221" s="69"/>
      <c r="E221" s="79"/>
      <c r="F221" s="113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6.5" customHeight="1" x14ac:dyDescent="0.25">
      <c r="A222" s="69"/>
      <c r="B222" s="69"/>
      <c r="C222" s="69"/>
      <c r="D222" s="69"/>
      <c r="E222" s="79"/>
      <c r="F222" s="113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6.5" customHeight="1" x14ac:dyDescent="0.25">
      <c r="A223" s="69"/>
      <c r="B223" s="69"/>
      <c r="C223" s="69"/>
      <c r="D223" s="69"/>
      <c r="E223" s="79"/>
      <c r="F223" s="113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6.5" customHeight="1" x14ac:dyDescent="0.25">
      <c r="A224" s="69"/>
      <c r="B224" s="69"/>
      <c r="C224" s="69"/>
      <c r="D224" s="69"/>
      <c r="E224" s="79"/>
      <c r="F224" s="113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6.5" customHeight="1" x14ac:dyDescent="0.25">
      <c r="A225" s="69"/>
      <c r="B225" s="69"/>
      <c r="C225" s="69"/>
      <c r="D225" s="69"/>
      <c r="E225" s="79"/>
      <c r="F225" s="113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6.5" customHeight="1" x14ac:dyDescent="0.25">
      <c r="A226" s="69"/>
      <c r="B226" s="69"/>
      <c r="C226" s="69"/>
      <c r="D226" s="69"/>
      <c r="E226" s="79"/>
      <c r="F226" s="113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6.5" customHeight="1" x14ac:dyDescent="0.25">
      <c r="A227" s="69"/>
      <c r="B227" s="69"/>
      <c r="C227" s="69"/>
      <c r="D227" s="69"/>
      <c r="E227" s="79"/>
      <c r="F227" s="113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6.5" customHeight="1" x14ac:dyDescent="0.25">
      <c r="A228" s="69"/>
      <c r="B228" s="69"/>
      <c r="C228" s="69"/>
      <c r="D228" s="69"/>
      <c r="E228" s="79"/>
      <c r="F228" s="113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6.5" customHeight="1" x14ac:dyDescent="0.25">
      <c r="A229" s="69"/>
      <c r="B229" s="69"/>
      <c r="C229" s="69"/>
      <c r="D229" s="69"/>
      <c r="E229" s="79"/>
      <c r="F229" s="113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6.5" customHeight="1" x14ac:dyDescent="0.25">
      <c r="A230" s="69"/>
      <c r="B230" s="69"/>
      <c r="C230" s="69"/>
      <c r="D230" s="69"/>
      <c r="E230" s="79"/>
      <c r="F230" s="113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6.5" customHeight="1" x14ac:dyDescent="0.25">
      <c r="A231" s="69"/>
      <c r="B231" s="69"/>
      <c r="C231" s="69"/>
      <c r="D231" s="69"/>
      <c r="E231" s="79"/>
      <c r="F231" s="113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6.5" customHeight="1" x14ac:dyDescent="0.25">
      <c r="A232" s="69"/>
      <c r="B232" s="69"/>
      <c r="C232" s="69"/>
      <c r="D232" s="69"/>
      <c r="E232" s="79"/>
      <c r="F232" s="113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6.5" customHeight="1" x14ac:dyDescent="0.25">
      <c r="A233" s="69"/>
      <c r="B233" s="69"/>
      <c r="C233" s="69"/>
      <c r="D233" s="69"/>
      <c r="E233" s="79"/>
      <c r="F233" s="113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6.5" customHeight="1" x14ac:dyDescent="0.25">
      <c r="A234" s="69"/>
      <c r="B234" s="69"/>
      <c r="C234" s="69"/>
      <c r="D234" s="69"/>
      <c r="E234" s="79"/>
      <c r="F234" s="113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6.5" customHeight="1" x14ac:dyDescent="0.25">
      <c r="A235" s="69"/>
      <c r="B235" s="69"/>
      <c r="C235" s="69"/>
      <c r="D235" s="69"/>
      <c r="E235" s="79"/>
      <c r="F235" s="113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6.5" customHeight="1" x14ac:dyDescent="0.25">
      <c r="A236" s="69"/>
      <c r="B236" s="69"/>
      <c r="C236" s="69"/>
      <c r="D236" s="69"/>
      <c r="E236" s="79"/>
      <c r="F236" s="113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36:F36"/>
    <mergeCell ref="A15:A17"/>
    <mergeCell ref="A18:A20"/>
    <mergeCell ref="A21:A24"/>
    <mergeCell ref="A25:A27"/>
    <mergeCell ref="A28:A32"/>
    <mergeCell ref="A34:D34"/>
    <mergeCell ref="A1:B1"/>
    <mergeCell ref="A2:E2"/>
    <mergeCell ref="A3:A5"/>
    <mergeCell ref="A7:A8"/>
    <mergeCell ref="A10:A13"/>
    <mergeCell ref="A14:E14"/>
  </mergeCells>
  <conditionalFormatting sqref="E1 E6:E13 E15:E19 E25:E27 E33:E35 E37:E1000">
    <cfRule type="cellIs" dxfId="49" priority="1" operator="lessThan">
      <formula>0</formula>
    </cfRule>
  </conditionalFormatting>
  <conditionalFormatting sqref="E3">
    <cfRule type="cellIs" dxfId="48" priority="2" operator="lessThan">
      <formula>0</formula>
    </cfRule>
  </conditionalFormatting>
  <conditionalFormatting sqref="E4:E5">
    <cfRule type="cellIs" dxfId="47" priority="3" operator="lessThan">
      <formula>0</formula>
    </cfRule>
  </conditionalFormatting>
  <conditionalFormatting sqref="E21">
    <cfRule type="cellIs" dxfId="46" priority="4" operator="lessThan">
      <formula>0</formula>
    </cfRule>
  </conditionalFormatting>
  <conditionalFormatting sqref="E22">
    <cfRule type="cellIs" dxfId="45" priority="5" operator="lessThan">
      <formula>0</formula>
    </cfRule>
  </conditionalFormatting>
  <conditionalFormatting sqref="E23">
    <cfRule type="cellIs" dxfId="44" priority="6" operator="lessThan">
      <formula>0</formula>
    </cfRule>
  </conditionalFormatting>
  <conditionalFormatting sqref="E24">
    <cfRule type="cellIs" dxfId="43" priority="7" operator="lessThan">
      <formula>0</formula>
    </cfRule>
  </conditionalFormatting>
  <conditionalFormatting sqref="E28:E31">
    <cfRule type="cellIs" dxfId="42" priority="8" operator="lessThan">
      <formula>0</formula>
    </cfRule>
  </conditionalFormatting>
  <conditionalFormatting sqref="E32">
    <cfRule type="cellIs" dxfId="41" priority="9" operator="lessThan">
      <formula>0</formula>
    </cfRule>
  </conditionalFormatting>
  <conditionalFormatting sqref="E20">
    <cfRule type="cellIs" dxfId="40" priority="10" operator="lessThan">
      <formula>0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D75F8BB1-5859-43F7-8FB9-9A9EB5E3A073}">
          <x14:formula1>
            <xm:f>'C:\Users\choosaki\Downloads\[วันที่ 2 วิเคราะห์คุณภาพธุรกิจ Checklist.xlsx]Data'!#REF!</xm:f>
          </x14:formula1>
          <xm:sqref>C17 C20 C25:C30 C32</xm:sqref>
        </x14:dataValidation>
        <x14:dataValidation type="list" allowBlank="1" showErrorMessage="1" xr:uid="{B3980DC7-8965-4D6F-ACB9-46B81F2D3CCF}">
          <x14:formula1>
            <xm:f>'C:\Users\choosaki\Downloads\[วันที่ 2 วิเคราะห์คุณภาพธุรกิจ Checklist.xlsx]Data'!#REF!</xm:f>
          </x14:formula1>
          <xm:sqref>C8</xm:sqref>
        </x14:dataValidation>
        <x14:dataValidation type="list" allowBlank="1" showErrorMessage="1" xr:uid="{3B89771C-D4CD-426F-8DA2-D0ED70320649}">
          <x14:formula1>
            <xm:f>'C:\Users\choosaki\Downloads\[วันที่ 2 วิเคราะห์คุณภาพธุรกิจ Checklist.xlsx]Data'!#REF!</xm:f>
          </x14:formula1>
          <xm:sqref>C31</xm:sqref>
        </x14:dataValidation>
        <x14:dataValidation type="list" allowBlank="1" showErrorMessage="1" xr:uid="{EC53D2DE-2563-4CCD-B4D4-1239AA785311}">
          <x14:formula1>
            <xm:f>'C:\Users\choosaki\Downloads\[วันที่ 2 วิเคราะห์คุณภาพธุรกิจ Checklist.xlsx]Data'!#REF!</xm:f>
          </x14:formula1>
          <xm:sqref>C9</xm:sqref>
        </x14:dataValidation>
        <x14:dataValidation type="list" allowBlank="1" showErrorMessage="1" xr:uid="{E56F2B8A-B1B2-4E5F-A429-23E6E20F73C4}">
          <x14:formula1>
            <xm:f>'C:\Users\choosaki\Downloads\[วันที่ 2 วิเคราะห์คุณภาพธุรกิจ Checklist.xlsx]Data'!#REF!</xm:f>
          </x14:formula1>
          <xm:sqref>C6</xm:sqref>
        </x14:dataValidation>
        <x14:dataValidation type="list" allowBlank="1" showErrorMessage="1" xr:uid="{8315481D-D468-4155-BCB5-5C670C9C20AA}">
          <x14:formula1>
            <xm:f>'C:\Users\choosaki\Downloads\[วันที่ 2 วิเคราะห์คุณภาพธุรกิจ Checklist.xlsx]Data'!#REF!</xm:f>
          </x14:formula1>
          <xm:sqref>C3</xm:sqref>
        </x14:dataValidation>
        <x14:dataValidation type="list" allowBlank="1" showErrorMessage="1" xr:uid="{2A8F74DC-6F4F-4AAA-B70F-4A7D8170D31E}">
          <x14:formula1>
            <xm:f>'C:\Users\choosaki\Downloads\[วันที่ 2 วิเคราะห์คุณภาพธุรกิจ Checklist.xlsx]Data'!#REF!</xm:f>
          </x14:formula1>
          <xm:sqref>C15:C16 C18</xm:sqref>
        </x14:dataValidation>
        <x14:dataValidation type="list" allowBlank="1" showErrorMessage="1" xr:uid="{350425C9-8A1B-4EA8-B2B7-00E1EFACD3CB}">
          <x14:formula1>
            <xm:f>'C:\Users\choosaki\Downloads\[วันที่ 2 วิเคราะห์คุณภาพธุรกิจ Checklist.xlsx]Data'!#REF!</xm:f>
          </x14:formula1>
          <xm:sqref>C5</xm:sqref>
        </x14:dataValidation>
        <x14:dataValidation type="list" allowBlank="1" showErrorMessage="1" xr:uid="{EF1D4242-328D-45BB-8148-595AFDB34602}">
          <x14:formula1>
            <xm:f>'C:\Users\choosaki\Downloads\[วันที่ 2 วิเคราะห์คุณภาพธุรกิจ Checklist.xlsx]Data'!#REF!</xm:f>
          </x14:formula1>
          <xm:sqref>C7</xm:sqref>
        </x14:dataValidation>
        <x14:dataValidation type="list" allowBlank="1" showErrorMessage="1" xr:uid="{20E794EE-9A64-48AF-8FCC-7D54E7C6FA9C}">
          <x14:formula1>
            <xm:f>'C:\Users\choosaki\Downloads\[วันที่ 2 วิเคราะห์คุณภาพธุรกิจ Checklist.xlsx]Data'!#REF!</xm:f>
          </x14:formula1>
          <xm:sqref>C19 C22</xm:sqref>
        </x14:dataValidation>
        <x14:dataValidation type="list" allowBlank="1" showErrorMessage="1" xr:uid="{11A72ADA-9365-49C1-89BD-60F53AFDD77C}">
          <x14:formula1>
            <xm:f>'C:\Users\choosaki\Downloads\[วันที่ 2 วิเคราะห์คุณภาพธุรกิจ Checklist.xlsx]Data'!#REF!</xm:f>
          </x14:formula1>
          <xm:sqref>C4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EF05-400F-48CF-8F4B-30AFC5DAA163}">
  <sheetPr>
    <tabColor rgb="FF00FF00"/>
  </sheetPr>
  <dimension ref="A1:Z1000"/>
  <sheetViews>
    <sheetView topLeftCell="A10" workbookViewId="0">
      <selection sqref="A1:B1"/>
    </sheetView>
  </sheetViews>
  <sheetFormatPr defaultColWidth="13" defaultRowHeight="15" customHeight="1" x14ac:dyDescent="0.25"/>
  <cols>
    <col min="1" max="1" width="30.09765625" style="70" customWidth="1"/>
    <col min="2" max="2" width="39" style="70" customWidth="1"/>
    <col min="3" max="3" width="14.69921875" style="70" customWidth="1"/>
    <col min="4" max="4" width="8.69921875" style="70" customWidth="1"/>
    <col min="5" max="5" width="9.296875" style="70" customWidth="1"/>
    <col min="6" max="6" width="49.19921875" style="70" customWidth="1"/>
    <col min="7" max="26" width="9.296875" style="70" customWidth="1"/>
    <col min="27" max="16384" width="13" style="70"/>
  </cols>
  <sheetData>
    <row r="1" spans="1:26" ht="16.5" customHeight="1" thickBot="1" x14ac:dyDescent="0.35">
      <c r="A1" s="62" t="s">
        <v>80</v>
      </c>
      <c r="B1" s="63"/>
      <c r="C1" s="64" t="s">
        <v>81</v>
      </c>
      <c r="D1" s="65"/>
      <c r="E1" s="66" t="s">
        <v>82</v>
      </c>
      <c r="F1" s="67" t="s">
        <v>83</v>
      </c>
      <c r="G1" s="68"/>
      <c r="H1" s="69" t="s">
        <v>84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6.5" customHeight="1" x14ac:dyDescent="0.3">
      <c r="A2" s="71" t="s">
        <v>85</v>
      </c>
      <c r="B2" s="72"/>
      <c r="C2" s="72"/>
      <c r="D2" s="72"/>
      <c r="E2" s="73"/>
      <c r="F2" s="74" t="s">
        <v>86</v>
      </c>
      <c r="G2" s="68"/>
      <c r="H2" s="75" t="s">
        <v>43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6.5" customHeight="1" x14ac:dyDescent="0.25">
      <c r="A3" s="76" t="s">
        <v>87</v>
      </c>
      <c r="B3" s="77" t="s">
        <v>88</v>
      </c>
      <c r="C3" s="78" t="s">
        <v>89</v>
      </c>
      <c r="D3" s="69"/>
      <c r="E3" s="79">
        <f>IF(C3="Services",4,IF(C3="Trading",4,IF(C3="Manufacturer",1,0)))</f>
        <v>4</v>
      </c>
      <c r="F3" s="80" t="s">
        <v>90</v>
      </c>
      <c r="G3" s="68"/>
      <c r="H3" s="68" t="s">
        <v>91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6.5" customHeight="1" x14ac:dyDescent="0.25">
      <c r="A4" s="81"/>
      <c r="B4" s="77" t="s">
        <v>92</v>
      </c>
      <c r="C4" s="78" t="s">
        <v>93</v>
      </c>
      <c r="D4" s="69"/>
      <c r="E4" s="79">
        <f>IF(C4="FMCG",8,IF(C4="Semi-Durable",4,IF(C4="Durable",1,0)))</f>
        <v>4</v>
      </c>
      <c r="F4" s="80" t="s">
        <v>94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6.5" customHeight="1" x14ac:dyDescent="0.25">
      <c r="A5" s="82"/>
      <c r="B5" s="77" t="s">
        <v>95</v>
      </c>
      <c r="C5" s="78" t="s">
        <v>96</v>
      </c>
      <c r="D5" s="69"/>
      <c r="E5" s="79">
        <f>IF(C5="Yes",-4,IF(C5="No",2,0))</f>
        <v>2</v>
      </c>
      <c r="F5" s="83" t="s">
        <v>97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6.5" customHeight="1" x14ac:dyDescent="0.25">
      <c r="A6" s="84" t="s">
        <v>98</v>
      </c>
      <c r="B6" s="77" t="s">
        <v>99</v>
      </c>
      <c r="C6" s="78" t="s">
        <v>100</v>
      </c>
      <c r="D6" s="69"/>
      <c r="E6" s="79">
        <f>IF(C6="B2C",8,IF(C6="B2B",2,IF(C6="B2B2C",4,0)))</f>
        <v>8</v>
      </c>
      <c r="F6" s="80" t="s">
        <v>101</v>
      </c>
      <c r="G6" s="68"/>
      <c r="H6" s="68" t="s">
        <v>102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6.5" customHeight="1" x14ac:dyDescent="0.25">
      <c r="A7" s="76" t="s">
        <v>103</v>
      </c>
      <c r="B7" s="77" t="s">
        <v>104</v>
      </c>
      <c r="C7" s="78" t="s">
        <v>105</v>
      </c>
      <c r="D7" s="69"/>
      <c r="E7" s="79">
        <f>IF(C7="Recurring",8,IF(C7="Non-Recurring",2,0))</f>
        <v>8</v>
      </c>
      <c r="F7" s="80" t="s">
        <v>106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6.5" customHeight="1" x14ac:dyDescent="0.25">
      <c r="A8" s="82"/>
      <c r="B8" s="77" t="s">
        <v>107</v>
      </c>
      <c r="C8" s="78" t="s">
        <v>108</v>
      </c>
      <c r="D8" s="69"/>
      <c r="E8" s="79">
        <f>IF(C8="Cash",8,IF(C8="Credit",2,0))</f>
        <v>8</v>
      </c>
      <c r="F8" s="80" t="s">
        <v>109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6.5" customHeight="1" x14ac:dyDescent="0.25">
      <c r="A9" s="84" t="s">
        <v>110</v>
      </c>
      <c r="B9" s="77" t="s">
        <v>111</v>
      </c>
      <c r="C9" s="78" t="s">
        <v>112</v>
      </c>
      <c r="D9" s="69"/>
      <c r="E9" s="79">
        <f>IF(C9="Own Branches",8,IF(C9="Distributors",4,IF(C9="Company",2,0)))</f>
        <v>8</v>
      </c>
      <c r="F9" s="80" t="s">
        <v>113</v>
      </c>
      <c r="G9" s="68"/>
      <c r="H9" s="68" t="s">
        <v>114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6.5" customHeight="1" x14ac:dyDescent="0.3">
      <c r="A10" s="76" t="s">
        <v>115</v>
      </c>
      <c r="B10" s="77" t="s">
        <v>116</v>
      </c>
      <c r="C10" s="85">
        <v>12000</v>
      </c>
      <c r="D10" s="69"/>
      <c r="E10" s="79"/>
      <c r="F10" s="80" t="s">
        <v>117</v>
      </c>
      <c r="G10" s="68"/>
      <c r="H10" s="86" t="s">
        <v>118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6.5" customHeight="1" x14ac:dyDescent="0.25">
      <c r="A11" s="81"/>
      <c r="B11" s="77" t="s">
        <v>119</v>
      </c>
      <c r="C11" s="87">
        <v>7.4999999999999997E-2</v>
      </c>
      <c r="D11" s="69"/>
      <c r="E11" s="79"/>
      <c r="F11" s="80" t="s">
        <v>120</v>
      </c>
      <c r="G11" s="68"/>
      <c r="H11" s="68" t="s">
        <v>121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6.5" customHeight="1" x14ac:dyDescent="0.3">
      <c r="A12" s="81"/>
      <c r="B12" s="77" t="s">
        <v>122</v>
      </c>
      <c r="C12" s="88">
        <v>0.26</v>
      </c>
      <c r="D12" s="69"/>
      <c r="E12" s="79">
        <f>IF(C12&gt;=50%,4,IF(C12&gt;=30%,2,0))</f>
        <v>0</v>
      </c>
      <c r="F12" s="80" t="s">
        <v>123</v>
      </c>
      <c r="G12" s="68"/>
      <c r="H12" s="86" t="s">
        <v>118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6.5" customHeight="1" x14ac:dyDescent="0.25">
      <c r="A13" s="82"/>
      <c r="B13" s="77" t="s">
        <v>124</v>
      </c>
      <c r="C13" s="89">
        <v>3</v>
      </c>
      <c r="D13" s="69"/>
      <c r="E13" s="79"/>
      <c r="F13" s="83" t="s">
        <v>125</v>
      </c>
      <c r="G13" s="68"/>
      <c r="H13" s="68" t="s">
        <v>126</v>
      </c>
      <c r="I13" s="68"/>
      <c r="J13" s="68"/>
      <c r="K13" s="90" t="s">
        <v>118</v>
      </c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6.5" customHeight="1" x14ac:dyDescent="0.3">
      <c r="A14" s="91" t="s">
        <v>127</v>
      </c>
      <c r="B14" s="92"/>
      <c r="C14" s="92"/>
      <c r="D14" s="92"/>
      <c r="E14" s="93"/>
      <c r="F14" s="94" t="s">
        <v>86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6.5" customHeight="1" x14ac:dyDescent="0.25">
      <c r="A15" s="76" t="s">
        <v>128</v>
      </c>
      <c r="B15" s="77" t="s">
        <v>129</v>
      </c>
      <c r="C15" s="95" t="s">
        <v>130</v>
      </c>
      <c r="D15" s="69" t="str">
        <f>IF(C15="Many","Low",IF(C15="Medium","Medium",IF(C15="Few","High","")))</f>
        <v>Low</v>
      </c>
      <c r="E15" s="96">
        <f>IF(C15="Many",4,IF(C15="Medium",2,IF(C15="Few",1,0)))</f>
        <v>4</v>
      </c>
      <c r="F15" s="97" t="s">
        <v>131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6.5" customHeight="1" x14ac:dyDescent="0.25">
      <c r="A16" s="81"/>
      <c r="B16" s="98" t="s">
        <v>132</v>
      </c>
      <c r="C16" s="95" t="s">
        <v>133</v>
      </c>
      <c r="D16" s="69" t="str">
        <f>IF(C16="Few","Low",IF(C16="Medium","Medium",IF(C16="Many","High","")))</f>
        <v>Low</v>
      </c>
      <c r="E16" s="99">
        <f>IF(C16="Few",4,IF(C16="Medium",2,IF(C16="Many",1,0)))</f>
        <v>4</v>
      </c>
      <c r="F16" s="100" t="s">
        <v>134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6.5" customHeight="1" x14ac:dyDescent="0.25">
      <c r="A17" s="82"/>
      <c r="B17" s="98" t="s">
        <v>135</v>
      </c>
      <c r="C17" s="95" t="s">
        <v>136</v>
      </c>
      <c r="D17" s="69" t="str">
        <f>IF(C17="High","Low",IF(C17="Medium","Medium",IF(C17="Low","High","")))</f>
        <v>High</v>
      </c>
      <c r="E17" s="101">
        <f>IF(C17="Low",0,IF(C17="Medium",1,IF(C17="High",2,0)))</f>
        <v>0</v>
      </c>
      <c r="F17" s="102" t="s">
        <v>137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6.5" customHeight="1" x14ac:dyDescent="0.25">
      <c r="A18" s="103" t="s">
        <v>138</v>
      </c>
      <c r="B18" s="104" t="s">
        <v>139</v>
      </c>
      <c r="C18" s="105" t="s">
        <v>130</v>
      </c>
      <c r="D18" s="106" t="str">
        <f>IF(C18="Many","Low",IF(C18="Medium","Medium",IF(C18="Few","High","")))</f>
        <v>Low</v>
      </c>
      <c r="E18" s="99">
        <f>IF(C18="Many",4,IF(C18="Medium",3,IF(C18="Few",2,0)))</f>
        <v>4</v>
      </c>
      <c r="F18" s="100" t="s">
        <v>131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6.5" customHeight="1" x14ac:dyDescent="0.25">
      <c r="A19" s="81"/>
      <c r="B19" s="98" t="s">
        <v>140</v>
      </c>
      <c r="C19" s="95" t="s">
        <v>141</v>
      </c>
      <c r="D19" s="107" t="str">
        <f>IF(C19="Small","Low",IF(C19="Medium","Medium",IF(C19="Big","High","")))</f>
        <v>Medium</v>
      </c>
      <c r="E19" s="99">
        <f>IF(C19="Small",3,IF(C19="Medium",2,IF(C19="Big",1,0)))</f>
        <v>2</v>
      </c>
      <c r="F19" s="100" t="s">
        <v>142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6.5" customHeight="1" x14ac:dyDescent="0.25">
      <c r="A20" s="82"/>
      <c r="B20" s="108" t="s">
        <v>135</v>
      </c>
      <c r="C20" s="95" t="s">
        <v>136</v>
      </c>
      <c r="D20" s="104" t="str">
        <f>IF(C20="High","High",IF(C20="Medium","Medium",IF(C20="Low","Low","")))</f>
        <v>Low</v>
      </c>
      <c r="E20" s="101">
        <f>IF(C20="Low",3,IF(C20="Medium",2,IF(C20="High",1,0)))</f>
        <v>3</v>
      </c>
      <c r="F20" s="100" t="s">
        <v>143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6.5" customHeight="1" x14ac:dyDescent="0.25">
      <c r="A21" s="76" t="s">
        <v>144</v>
      </c>
      <c r="B21" s="77" t="s">
        <v>124</v>
      </c>
      <c r="C21" s="95" t="str">
        <f>IF(C13&gt;6,"Many",IF(C13&gt;3,"Medium",IF(C13&gt;0,"Few","")))</f>
        <v>Few</v>
      </c>
      <c r="D21" s="106" t="str">
        <f>IF(C21="Many","High",IF(C21="Medium","Medium",IF(C21="Few","Low","")))</f>
        <v>Low</v>
      </c>
      <c r="E21" s="96">
        <f>IF(C21="Few",2,IF(C21="Medium",1,IF(C21="Many",0,0)))</f>
        <v>2</v>
      </c>
      <c r="F21" s="97" t="s">
        <v>145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6.5" customHeight="1" x14ac:dyDescent="0.25">
      <c r="A22" s="81"/>
      <c r="B22" s="77" t="s">
        <v>146</v>
      </c>
      <c r="C22" s="95" t="s">
        <v>147</v>
      </c>
      <c r="D22" s="107" t="str">
        <f>IF(C22="Small","Low",IF(C22="Medium","Medium",IF(C22="Big","High","")))</f>
        <v>High</v>
      </c>
      <c r="E22" s="99">
        <f>IF(C22="Small",3,IF(C22="Medium",2,IF(C22="Big",1,0)))</f>
        <v>1</v>
      </c>
      <c r="F22" s="100" t="s">
        <v>142</v>
      </c>
      <c r="G22" s="68"/>
      <c r="H22" s="109" t="s">
        <v>148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6.5" customHeight="1" x14ac:dyDescent="0.25">
      <c r="A23" s="81"/>
      <c r="B23" s="77" t="s">
        <v>149</v>
      </c>
      <c r="C23" s="95" t="str">
        <f>IF(C10&gt;100000,"Big",IF(C10&gt;10000,"Medium",IF(C10&gt;1000,"Small","")))</f>
        <v>Medium</v>
      </c>
      <c r="D23" s="107" t="str">
        <f>IF(C23="Small","High",IF(C23="Medium","Medium",IF(C23="Big","Low","")))</f>
        <v>Medium</v>
      </c>
      <c r="E23" s="99">
        <f>IF(C23="Big",2,IF(C23="Medium",1,IF(C23="Small",0,0)))</f>
        <v>1</v>
      </c>
      <c r="F23" s="100" t="s">
        <v>150</v>
      </c>
      <c r="G23" s="68"/>
      <c r="H23" s="110" t="s">
        <v>151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6.5" customHeight="1" x14ac:dyDescent="0.25">
      <c r="A24" s="82"/>
      <c r="B24" s="77" t="s">
        <v>152</v>
      </c>
      <c r="C24" s="95" t="str">
        <f>IF(C11&gt;=8%,"High",IF(C11&gt;=3%,"Medium",IF(C11&gt;0%,"Low"," ")))</f>
        <v>Medium</v>
      </c>
      <c r="D24" s="104" t="str">
        <f>IF(C24="High","Low",IF(C24="Medium","Medium",IF(C24="Low","High","")))</f>
        <v>Medium</v>
      </c>
      <c r="E24" s="101">
        <f>IF(C24="High",3,IF(C24="Medium",2,IF(C24="Low",1,0)))</f>
        <v>2</v>
      </c>
      <c r="F24" s="102" t="s">
        <v>153</v>
      </c>
      <c r="G24" s="68"/>
      <c r="H24" s="110" t="s">
        <v>154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6.5" customHeight="1" x14ac:dyDescent="0.25">
      <c r="A25" s="103" t="s">
        <v>155</v>
      </c>
      <c r="B25" s="104" t="s">
        <v>156</v>
      </c>
      <c r="C25" s="105" t="s">
        <v>141</v>
      </c>
      <c r="D25" s="69" t="str">
        <f>IF(C25="High","High",IF(C25="Medium","Medium",IF(C25="Low","Low","")))</f>
        <v>Medium</v>
      </c>
      <c r="E25" s="99">
        <f>IF(C25="Low",3,IF(C25="Medium",2,IF(C25="High",1,0)))</f>
        <v>2</v>
      </c>
      <c r="F25" s="100" t="s">
        <v>143</v>
      </c>
      <c r="G25" s="68"/>
      <c r="H25" s="110" t="s">
        <v>157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6.5" customHeight="1" x14ac:dyDescent="0.25">
      <c r="A26" s="81"/>
      <c r="B26" s="77" t="s">
        <v>158</v>
      </c>
      <c r="C26" s="95" t="s">
        <v>136</v>
      </c>
      <c r="D26" s="69" t="str">
        <f>IF(C26="High","Low",IF(C26="Medium","Medium",IF(C26="Low","High","")))</f>
        <v>High</v>
      </c>
      <c r="E26" s="99">
        <f>IF(C26="Low",1,IF(C26="Medium",2,IF(C26="High",3,0)))</f>
        <v>1</v>
      </c>
      <c r="F26" s="100" t="s">
        <v>159</v>
      </c>
      <c r="G26" s="68"/>
      <c r="H26" s="110" t="s">
        <v>160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6.5" customHeight="1" x14ac:dyDescent="0.25">
      <c r="A27" s="82"/>
      <c r="B27" s="106" t="s">
        <v>161</v>
      </c>
      <c r="C27" s="111" t="s">
        <v>136</v>
      </c>
      <c r="D27" s="69" t="str">
        <f>IF(C27="High","High",IF(C27="Medium","Medium",IF(C27="Low","Low","")))</f>
        <v>Low</v>
      </c>
      <c r="E27" s="99">
        <f>IF(C27="Low",4,IF(C27="Medium",2,IF(C27="High",1,0)))</f>
        <v>4</v>
      </c>
      <c r="F27" s="100" t="s">
        <v>143</v>
      </c>
      <c r="G27" s="68"/>
      <c r="H27" s="112" t="s">
        <v>162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6.5" customHeight="1" x14ac:dyDescent="0.25">
      <c r="A28" s="76" t="s">
        <v>163</v>
      </c>
      <c r="B28" s="77" t="s">
        <v>164</v>
      </c>
      <c r="C28" s="95" t="s">
        <v>141</v>
      </c>
      <c r="D28" s="106" t="str">
        <f t="shared" ref="D28:D30" si="0">IF(C28="High","Low",IF(C28="Medium","Medium",IF(C28="Low","High","")))</f>
        <v>Medium</v>
      </c>
      <c r="E28" s="96">
        <f t="shared" ref="E28:E30" si="1">IF(C28="High",2,IF(C28="Medium",1,IF(C28="Low",0,0)))</f>
        <v>1</v>
      </c>
      <c r="F28" s="97" t="s">
        <v>159</v>
      </c>
      <c r="G28" s="68"/>
      <c r="H28" s="112" t="s">
        <v>165</v>
      </c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6.5" customHeight="1" x14ac:dyDescent="0.25">
      <c r="A29" s="81"/>
      <c r="B29" s="77" t="s">
        <v>166</v>
      </c>
      <c r="C29" s="95" t="s">
        <v>167</v>
      </c>
      <c r="D29" s="107" t="str">
        <f t="shared" si="0"/>
        <v>Low</v>
      </c>
      <c r="E29" s="99">
        <f t="shared" si="1"/>
        <v>2</v>
      </c>
      <c r="F29" s="100" t="s">
        <v>159</v>
      </c>
      <c r="G29" s="68"/>
      <c r="H29" s="112" t="s">
        <v>168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6.5" customHeight="1" x14ac:dyDescent="0.25">
      <c r="A30" s="81"/>
      <c r="B30" s="77" t="s">
        <v>169</v>
      </c>
      <c r="C30" s="95" t="s">
        <v>141</v>
      </c>
      <c r="D30" s="107" t="str">
        <f t="shared" si="0"/>
        <v>Medium</v>
      </c>
      <c r="E30" s="99">
        <f t="shared" si="1"/>
        <v>1</v>
      </c>
      <c r="F30" s="100" t="s">
        <v>159</v>
      </c>
      <c r="G30" s="68"/>
      <c r="H30" s="68" t="s">
        <v>170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6.5" customHeight="1" x14ac:dyDescent="0.25">
      <c r="A31" s="81"/>
      <c r="B31" s="77" t="s">
        <v>171</v>
      </c>
      <c r="C31" s="95" t="s">
        <v>172</v>
      </c>
      <c r="D31" s="107" t="str">
        <f>IF(C31="Limit","Low",IF(C31="Medium","Medium",IF(C31="Open","High","")))</f>
        <v>High</v>
      </c>
      <c r="E31" s="99">
        <f>IF(C31="Limit",2,IF(C31="Medium",1,IF(C31="Open",0,0)))</f>
        <v>0</v>
      </c>
      <c r="F31" s="100" t="s">
        <v>173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6.5" customHeight="1" x14ac:dyDescent="0.25">
      <c r="A32" s="82"/>
      <c r="B32" s="77" t="s">
        <v>174</v>
      </c>
      <c r="C32" s="95" t="s">
        <v>167</v>
      </c>
      <c r="D32" s="104" t="str">
        <f>IF(C32="High","Low",IF(C32="Medium","Medium",IF(C32="Low","High","")))</f>
        <v>Low</v>
      </c>
      <c r="E32" s="101">
        <f>IF(C32="High",2,IF(C32="Medium",1,IF(C32="Low",0,0)))</f>
        <v>2</v>
      </c>
      <c r="F32" s="102" t="s">
        <v>159</v>
      </c>
      <c r="G32" s="68"/>
      <c r="H32" s="68" t="s">
        <v>175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6.5" customHeight="1" x14ac:dyDescent="0.25">
      <c r="A33" s="69"/>
      <c r="B33" s="69"/>
      <c r="C33" s="69"/>
      <c r="D33" s="69"/>
      <c r="E33" s="79"/>
      <c r="F33" s="113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6.5" customHeight="1" x14ac:dyDescent="0.3">
      <c r="A34" s="91" t="s">
        <v>64</v>
      </c>
      <c r="B34" s="92"/>
      <c r="C34" s="92"/>
      <c r="D34" s="93"/>
      <c r="E34" s="114">
        <f>SUM(E2:E33)</f>
        <v>78</v>
      </c>
      <c r="F34" s="115" t="s">
        <v>176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6.5" customHeight="1" x14ac:dyDescent="0.25">
      <c r="A35" s="69"/>
      <c r="B35" s="69"/>
      <c r="C35" s="69"/>
      <c r="D35" s="69"/>
      <c r="E35" s="79"/>
      <c r="F35" s="113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6.5" customHeight="1" x14ac:dyDescent="0.3">
      <c r="A36" s="116" t="s">
        <v>177</v>
      </c>
      <c r="B36" s="92"/>
      <c r="C36" s="92"/>
      <c r="D36" s="92"/>
      <c r="E36" s="92"/>
      <c r="F36" s="93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6.5" customHeight="1" x14ac:dyDescent="0.25">
      <c r="A37" s="69"/>
      <c r="B37" s="69"/>
      <c r="C37" s="69"/>
      <c r="D37" s="69"/>
      <c r="E37" s="79"/>
      <c r="F37" s="113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6.5" customHeight="1" x14ac:dyDescent="0.25">
      <c r="A38" s="69"/>
      <c r="B38" s="69"/>
      <c r="C38" s="69"/>
      <c r="D38" s="69"/>
      <c r="E38" s="79"/>
      <c r="F38" s="113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6.5" customHeight="1" x14ac:dyDescent="0.25">
      <c r="A39" s="69"/>
      <c r="B39" s="69"/>
      <c r="C39" s="69"/>
      <c r="D39" s="69"/>
      <c r="E39" s="79"/>
      <c r="F39" s="113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6.5" customHeight="1" x14ac:dyDescent="0.25">
      <c r="A40" s="69"/>
      <c r="B40" s="69"/>
      <c r="C40" s="69"/>
      <c r="D40" s="69"/>
      <c r="E40" s="79"/>
      <c r="F40" s="113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6.5" customHeight="1" x14ac:dyDescent="0.25">
      <c r="A41" s="69"/>
      <c r="B41" s="69"/>
      <c r="C41" s="69"/>
      <c r="D41" s="69"/>
      <c r="E41" s="79"/>
      <c r="F41" s="113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6.5" customHeight="1" x14ac:dyDescent="0.25">
      <c r="A42" s="69"/>
      <c r="B42" s="69"/>
      <c r="C42" s="69"/>
      <c r="D42" s="69"/>
      <c r="E42" s="79"/>
      <c r="F42" s="113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6.5" customHeight="1" x14ac:dyDescent="0.25">
      <c r="A43" s="69"/>
      <c r="B43" s="69"/>
      <c r="C43" s="69"/>
      <c r="D43" s="69"/>
      <c r="E43" s="79"/>
      <c r="F43" s="113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6.5" customHeight="1" x14ac:dyDescent="0.25">
      <c r="A44" s="69"/>
      <c r="B44" s="69"/>
      <c r="C44" s="69"/>
      <c r="D44" s="69"/>
      <c r="E44" s="79"/>
      <c r="F44" s="113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6.5" customHeight="1" x14ac:dyDescent="0.25">
      <c r="A45" s="69"/>
      <c r="B45" s="69"/>
      <c r="C45" s="69"/>
      <c r="D45" s="69"/>
      <c r="E45" s="79"/>
      <c r="F45" s="113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6.5" customHeight="1" x14ac:dyDescent="0.25">
      <c r="A46" s="69"/>
      <c r="B46" s="69"/>
      <c r="C46" s="69"/>
      <c r="D46" s="69"/>
      <c r="E46" s="79"/>
      <c r="F46" s="113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6.5" customHeight="1" x14ac:dyDescent="0.25">
      <c r="A47" s="69"/>
      <c r="B47" s="69"/>
      <c r="C47" s="69"/>
      <c r="D47" s="69"/>
      <c r="E47" s="79"/>
      <c r="F47" s="11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6.5" customHeight="1" x14ac:dyDescent="0.25">
      <c r="A48" s="69"/>
      <c r="B48" s="69"/>
      <c r="C48" s="69"/>
      <c r="D48" s="69"/>
      <c r="E48" s="79"/>
      <c r="F48" s="113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6.5" customHeight="1" x14ac:dyDescent="0.25">
      <c r="A49" s="69"/>
      <c r="B49" s="69"/>
      <c r="C49" s="69"/>
      <c r="D49" s="69"/>
      <c r="E49" s="79"/>
      <c r="F49" s="113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6.5" customHeight="1" x14ac:dyDescent="0.25">
      <c r="A50" s="69"/>
      <c r="B50" s="69"/>
      <c r="C50" s="69"/>
      <c r="D50" s="69"/>
      <c r="E50" s="79"/>
      <c r="F50" s="113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customHeight="1" x14ac:dyDescent="0.25">
      <c r="A51" s="69"/>
      <c r="B51" s="69"/>
      <c r="C51" s="69"/>
      <c r="D51" s="69"/>
      <c r="E51" s="79"/>
      <c r="F51" s="11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customHeight="1" x14ac:dyDescent="0.25">
      <c r="A52" s="69"/>
      <c r="B52" s="69"/>
      <c r="C52" s="69"/>
      <c r="D52" s="69"/>
      <c r="E52" s="79"/>
      <c r="F52" s="113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6.5" customHeight="1" x14ac:dyDescent="0.25">
      <c r="A53" s="69"/>
      <c r="B53" s="69"/>
      <c r="C53" s="69"/>
      <c r="D53" s="69"/>
      <c r="E53" s="79"/>
      <c r="F53" s="1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6.5" customHeight="1" x14ac:dyDescent="0.25">
      <c r="A54" s="69"/>
      <c r="B54" s="69"/>
      <c r="C54" s="69"/>
      <c r="D54" s="69"/>
      <c r="E54" s="79"/>
      <c r="F54" s="1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6.5" customHeight="1" x14ac:dyDescent="0.25">
      <c r="A55" s="69"/>
      <c r="B55" s="69"/>
      <c r="C55" s="69"/>
      <c r="D55" s="69"/>
      <c r="E55" s="79"/>
      <c r="F55" s="1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6.5" customHeight="1" x14ac:dyDescent="0.25">
      <c r="A56" s="69"/>
      <c r="B56" s="69"/>
      <c r="C56" s="69"/>
      <c r="D56" s="69"/>
      <c r="E56" s="79"/>
      <c r="F56" s="113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6.5" customHeight="1" x14ac:dyDescent="0.25">
      <c r="A57" s="69"/>
      <c r="B57" s="69"/>
      <c r="C57" s="69"/>
      <c r="D57" s="69"/>
      <c r="E57" s="79"/>
      <c r="F57" s="113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6.5" customHeight="1" x14ac:dyDescent="0.25">
      <c r="A58" s="69"/>
      <c r="B58" s="69"/>
      <c r="C58" s="69"/>
      <c r="D58" s="69"/>
      <c r="E58" s="79"/>
      <c r="F58" s="113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6.5" customHeight="1" x14ac:dyDescent="0.25">
      <c r="A59" s="69"/>
      <c r="B59" s="69"/>
      <c r="C59" s="69"/>
      <c r="D59" s="69"/>
      <c r="E59" s="79"/>
      <c r="F59" s="113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6.5" customHeight="1" x14ac:dyDescent="0.25">
      <c r="A60" s="69"/>
      <c r="B60" s="69"/>
      <c r="C60" s="69"/>
      <c r="D60" s="69"/>
      <c r="E60" s="79"/>
      <c r="F60" s="113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6.5" customHeight="1" x14ac:dyDescent="0.25">
      <c r="A61" s="69"/>
      <c r="B61" s="69"/>
      <c r="C61" s="69"/>
      <c r="D61" s="69"/>
      <c r="E61" s="79"/>
      <c r="F61" s="113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6.5" customHeight="1" x14ac:dyDescent="0.25">
      <c r="A62" s="69"/>
      <c r="B62" s="69"/>
      <c r="C62" s="69"/>
      <c r="D62" s="69"/>
      <c r="E62" s="79"/>
      <c r="F62" s="113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6.5" customHeight="1" x14ac:dyDescent="0.25">
      <c r="A63" s="69"/>
      <c r="B63" s="69"/>
      <c r="C63" s="69"/>
      <c r="D63" s="69"/>
      <c r="E63" s="79"/>
      <c r="F63" s="113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6.5" customHeight="1" x14ac:dyDescent="0.25">
      <c r="A64" s="69"/>
      <c r="B64" s="69"/>
      <c r="C64" s="69"/>
      <c r="D64" s="69"/>
      <c r="E64" s="79"/>
      <c r="F64" s="113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6.5" customHeight="1" x14ac:dyDescent="0.25">
      <c r="A65" s="69"/>
      <c r="B65" s="69"/>
      <c r="C65" s="69"/>
      <c r="D65" s="69"/>
      <c r="E65" s="79"/>
      <c r="F65" s="11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6.5" customHeight="1" x14ac:dyDescent="0.25">
      <c r="A66" s="69"/>
      <c r="B66" s="69"/>
      <c r="C66" s="69"/>
      <c r="D66" s="69"/>
      <c r="E66" s="79"/>
      <c r="F66" s="113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6.5" customHeight="1" x14ac:dyDescent="0.25">
      <c r="A67" s="69"/>
      <c r="B67" s="69"/>
      <c r="C67" s="69"/>
      <c r="D67" s="69"/>
      <c r="E67" s="79"/>
      <c r="F67" s="113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6.5" customHeight="1" x14ac:dyDescent="0.25">
      <c r="A68" s="69"/>
      <c r="B68" s="69"/>
      <c r="C68" s="69"/>
      <c r="D68" s="69"/>
      <c r="E68" s="79"/>
      <c r="F68" s="113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6.5" customHeight="1" x14ac:dyDescent="0.25">
      <c r="A69" s="69"/>
      <c r="B69" s="69"/>
      <c r="C69" s="69"/>
      <c r="D69" s="69"/>
      <c r="E69" s="79"/>
      <c r="F69" s="113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6.5" customHeight="1" x14ac:dyDescent="0.25">
      <c r="A70" s="69"/>
      <c r="B70" s="69"/>
      <c r="C70" s="69"/>
      <c r="D70" s="69"/>
      <c r="E70" s="79"/>
      <c r="F70" s="113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6.5" customHeight="1" x14ac:dyDescent="0.25">
      <c r="A71" s="69"/>
      <c r="B71" s="69"/>
      <c r="C71" s="69"/>
      <c r="D71" s="69"/>
      <c r="E71" s="79"/>
      <c r="F71" s="113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6.5" customHeight="1" x14ac:dyDescent="0.25">
      <c r="A72" s="69"/>
      <c r="B72" s="69"/>
      <c r="C72" s="69"/>
      <c r="D72" s="69"/>
      <c r="E72" s="79"/>
      <c r="F72" s="113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6.5" customHeight="1" x14ac:dyDescent="0.25">
      <c r="A73" s="69"/>
      <c r="B73" s="69"/>
      <c r="C73" s="69"/>
      <c r="D73" s="69"/>
      <c r="E73" s="79"/>
      <c r="F73" s="113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6.5" customHeight="1" x14ac:dyDescent="0.25">
      <c r="A74" s="69"/>
      <c r="B74" s="69"/>
      <c r="C74" s="69"/>
      <c r="D74" s="69"/>
      <c r="E74" s="79"/>
      <c r="F74" s="113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6.5" customHeight="1" x14ac:dyDescent="0.25">
      <c r="A75" s="69"/>
      <c r="B75" s="69"/>
      <c r="C75" s="69"/>
      <c r="D75" s="69"/>
      <c r="E75" s="79"/>
      <c r="F75" s="113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6.5" customHeight="1" x14ac:dyDescent="0.25">
      <c r="A76" s="69"/>
      <c r="B76" s="69"/>
      <c r="C76" s="69"/>
      <c r="D76" s="69"/>
      <c r="E76" s="79"/>
      <c r="F76" s="113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6.5" customHeight="1" x14ac:dyDescent="0.25">
      <c r="A77" s="69"/>
      <c r="B77" s="69"/>
      <c r="C77" s="69"/>
      <c r="D77" s="69"/>
      <c r="E77" s="79"/>
      <c r="F77" s="113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6.5" customHeight="1" x14ac:dyDescent="0.25">
      <c r="A78" s="69"/>
      <c r="B78" s="69"/>
      <c r="C78" s="69"/>
      <c r="D78" s="69"/>
      <c r="E78" s="79"/>
      <c r="F78" s="113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6.5" customHeight="1" x14ac:dyDescent="0.25">
      <c r="A79" s="69"/>
      <c r="B79" s="69"/>
      <c r="C79" s="69"/>
      <c r="D79" s="69"/>
      <c r="E79" s="79"/>
      <c r="F79" s="113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6.5" customHeight="1" x14ac:dyDescent="0.25">
      <c r="A80" s="69"/>
      <c r="B80" s="69"/>
      <c r="C80" s="69"/>
      <c r="D80" s="69"/>
      <c r="E80" s="79"/>
      <c r="F80" s="113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customHeight="1" x14ac:dyDescent="0.25">
      <c r="A81" s="69"/>
      <c r="B81" s="69"/>
      <c r="C81" s="69"/>
      <c r="D81" s="69"/>
      <c r="E81" s="79"/>
      <c r="F81" s="113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customHeight="1" x14ac:dyDescent="0.25">
      <c r="A82" s="69"/>
      <c r="B82" s="69"/>
      <c r="C82" s="69"/>
      <c r="D82" s="69"/>
      <c r="E82" s="79"/>
      <c r="F82" s="113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6.5" customHeight="1" x14ac:dyDescent="0.25">
      <c r="A83" s="69"/>
      <c r="B83" s="69"/>
      <c r="C83" s="69"/>
      <c r="D83" s="69"/>
      <c r="E83" s="79"/>
      <c r="F83" s="113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6.5" customHeight="1" x14ac:dyDescent="0.25">
      <c r="A84" s="69"/>
      <c r="B84" s="69"/>
      <c r="C84" s="69"/>
      <c r="D84" s="69"/>
      <c r="E84" s="79"/>
      <c r="F84" s="113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6.5" customHeight="1" x14ac:dyDescent="0.25">
      <c r="A85" s="69"/>
      <c r="B85" s="69"/>
      <c r="C85" s="69"/>
      <c r="D85" s="69"/>
      <c r="E85" s="79"/>
      <c r="F85" s="113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6.5" customHeight="1" x14ac:dyDescent="0.25">
      <c r="A86" s="69"/>
      <c r="B86" s="69"/>
      <c r="C86" s="69"/>
      <c r="D86" s="69"/>
      <c r="E86" s="79"/>
      <c r="F86" s="113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6.5" customHeight="1" x14ac:dyDescent="0.25">
      <c r="A87" s="69"/>
      <c r="B87" s="69"/>
      <c r="C87" s="69"/>
      <c r="D87" s="69"/>
      <c r="E87" s="79"/>
      <c r="F87" s="113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6.5" customHeight="1" x14ac:dyDescent="0.25">
      <c r="A88" s="69"/>
      <c r="B88" s="69"/>
      <c r="C88" s="69"/>
      <c r="D88" s="69"/>
      <c r="E88" s="79"/>
      <c r="F88" s="113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6.5" customHeight="1" x14ac:dyDescent="0.25">
      <c r="A89" s="69"/>
      <c r="B89" s="69"/>
      <c r="C89" s="69"/>
      <c r="D89" s="69"/>
      <c r="E89" s="79"/>
      <c r="F89" s="113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6.5" customHeight="1" x14ac:dyDescent="0.25">
      <c r="A90" s="69"/>
      <c r="B90" s="69"/>
      <c r="C90" s="69"/>
      <c r="D90" s="69"/>
      <c r="E90" s="79"/>
      <c r="F90" s="113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6.5" customHeight="1" x14ac:dyDescent="0.25">
      <c r="A91" s="69"/>
      <c r="B91" s="69"/>
      <c r="C91" s="69"/>
      <c r="D91" s="69"/>
      <c r="E91" s="79"/>
      <c r="F91" s="113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6.5" customHeight="1" x14ac:dyDescent="0.25">
      <c r="A92" s="69"/>
      <c r="B92" s="69"/>
      <c r="C92" s="69"/>
      <c r="D92" s="69"/>
      <c r="E92" s="79"/>
      <c r="F92" s="113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6.5" customHeight="1" x14ac:dyDescent="0.25">
      <c r="A93" s="69"/>
      <c r="B93" s="69"/>
      <c r="C93" s="69"/>
      <c r="D93" s="69"/>
      <c r="E93" s="79"/>
      <c r="F93" s="113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6.5" customHeight="1" x14ac:dyDescent="0.25">
      <c r="A94" s="69"/>
      <c r="B94" s="69"/>
      <c r="C94" s="69"/>
      <c r="D94" s="69"/>
      <c r="E94" s="79"/>
      <c r="F94" s="113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customHeight="1" x14ac:dyDescent="0.25">
      <c r="A95" s="69"/>
      <c r="B95" s="69"/>
      <c r="C95" s="69"/>
      <c r="D95" s="69"/>
      <c r="E95" s="79"/>
      <c r="F95" s="113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customHeight="1" x14ac:dyDescent="0.25">
      <c r="A96" s="69"/>
      <c r="B96" s="69"/>
      <c r="C96" s="69"/>
      <c r="D96" s="69"/>
      <c r="E96" s="79"/>
      <c r="F96" s="113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6.5" customHeight="1" x14ac:dyDescent="0.25">
      <c r="A97" s="69"/>
      <c r="B97" s="69"/>
      <c r="C97" s="69"/>
      <c r="D97" s="69"/>
      <c r="E97" s="79"/>
      <c r="F97" s="113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6.5" customHeight="1" x14ac:dyDescent="0.25">
      <c r="A98" s="69"/>
      <c r="B98" s="69"/>
      <c r="C98" s="69"/>
      <c r="D98" s="69"/>
      <c r="E98" s="79"/>
      <c r="F98" s="113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6.5" customHeight="1" x14ac:dyDescent="0.25">
      <c r="A99" s="69"/>
      <c r="B99" s="69"/>
      <c r="C99" s="69"/>
      <c r="D99" s="69"/>
      <c r="E99" s="79"/>
      <c r="F99" s="113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6.5" customHeight="1" x14ac:dyDescent="0.25">
      <c r="A100" s="69"/>
      <c r="B100" s="69"/>
      <c r="C100" s="69"/>
      <c r="D100" s="69"/>
      <c r="E100" s="79"/>
      <c r="F100" s="113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6.5" customHeight="1" x14ac:dyDescent="0.25">
      <c r="A101" s="69"/>
      <c r="B101" s="69"/>
      <c r="C101" s="69"/>
      <c r="D101" s="69"/>
      <c r="E101" s="79"/>
      <c r="F101" s="113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6.5" customHeight="1" x14ac:dyDescent="0.25">
      <c r="A102" s="69"/>
      <c r="B102" s="69"/>
      <c r="C102" s="69"/>
      <c r="D102" s="69"/>
      <c r="E102" s="79"/>
      <c r="F102" s="113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6.5" customHeight="1" x14ac:dyDescent="0.25">
      <c r="A103" s="69"/>
      <c r="B103" s="69"/>
      <c r="C103" s="69"/>
      <c r="D103" s="69"/>
      <c r="E103" s="79"/>
      <c r="F103" s="113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6.5" customHeight="1" x14ac:dyDescent="0.25">
      <c r="A104" s="69"/>
      <c r="B104" s="69"/>
      <c r="C104" s="69"/>
      <c r="D104" s="69"/>
      <c r="E104" s="79"/>
      <c r="F104" s="113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6.5" customHeight="1" x14ac:dyDescent="0.25">
      <c r="A105" s="69"/>
      <c r="B105" s="69"/>
      <c r="C105" s="69"/>
      <c r="D105" s="69"/>
      <c r="E105" s="79"/>
      <c r="F105" s="113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6.5" customHeight="1" x14ac:dyDescent="0.25">
      <c r="A106" s="69"/>
      <c r="B106" s="69"/>
      <c r="C106" s="69"/>
      <c r="D106" s="69"/>
      <c r="E106" s="79"/>
      <c r="F106" s="113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6.5" customHeight="1" x14ac:dyDescent="0.25">
      <c r="A107" s="69"/>
      <c r="B107" s="69"/>
      <c r="C107" s="69"/>
      <c r="D107" s="69"/>
      <c r="E107" s="79"/>
      <c r="F107" s="113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6.5" customHeight="1" x14ac:dyDescent="0.25">
      <c r="A108" s="69"/>
      <c r="B108" s="69"/>
      <c r="C108" s="69"/>
      <c r="D108" s="69"/>
      <c r="E108" s="79"/>
      <c r="F108" s="113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customHeight="1" x14ac:dyDescent="0.25">
      <c r="A109" s="69"/>
      <c r="B109" s="69"/>
      <c r="C109" s="69"/>
      <c r="D109" s="69"/>
      <c r="E109" s="79"/>
      <c r="F109" s="113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6.5" customHeight="1" x14ac:dyDescent="0.25">
      <c r="A110" s="69"/>
      <c r="B110" s="69"/>
      <c r="C110" s="69"/>
      <c r="D110" s="69"/>
      <c r="E110" s="79"/>
      <c r="F110" s="113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6.5" customHeight="1" x14ac:dyDescent="0.25">
      <c r="A111" s="69"/>
      <c r="B111" s="69"/>
      <c r="C111" s="69"/>
      <c r="D111" s="69"/>
      <c r="E111" s="79"/>
      <c r="F111" s="113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6.5" customHeight="1" x14ac:dyDescent="0.25">
      <c r="A112" s="69"/>
      <c r="B112" s="69"/>
      <c r="C112" s="69"/>
      <c r="D112" s="69"/>
      <c r="E112" s="79"/>
      <c r="F112" s="113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6.5" customHeight="1" x14ac:dyDescent="0.25">
      <c r="A113" s="69"/>
      <c r="B113" s="69"/>
      <c r="C113" s="69"/>
      <c r="D113" s="69"/>
      <c r="E113" s="79"/>
      <c r="F113" s="113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6.5" customHeight="1" x14ac:dyDescent="0.25">
      <c r="A114" s="69"/>
      <c r="B114" s="69"/>
      <c r="C114" s="69"/>
      <c r="D114" s="69"/>
      <c r="E114" s="79"/>
      <c r="F114" s="113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6.5" customHeight="1" x14ac:dyDescent="0.25">
      <c r="A115" s="69"/>
      <c r="B115" s="69"/>
      <c r="C115" s="69"/>
      <c r="D115" s="69"/>
      <c r="E115" s="79"/>
      <c r="F115" s="113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6.5" customHeight="1" x14ac:dyDescent="0.25">
      <c r="A116" s="69"/>
      <c r="B116" s="69"/>
      <c r="C116" s="69"/>
      <c r="D116" s="69"/>
      <c r="E116" s="79"/>
      <c r="F116" s="113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6.5" customHeight="1" x14ac:dyDescent="0.25">
      <c r="A117" s="69"/>
      <c r="B117" s="69"/>
      <c r="C117" s="69"/>
      <c r="D117" s="69"/>
      <c r="E117" s="79"/>
      <c r="F117" s="113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6.5" customHeight="1" x14ac:dyDescent="0.25">
      <c r="A118" s="69"/>
      <c r="B118" s="69"/>
      <c r="C118" s="69"/>
      <c r="D118" s="69"/>
      <c r="E118" s="79"/>
      <c r="F118" s="113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6.5" customHeight="1" x14ac:dyDescent="0.25">
      <c r="A119" s="69"/>
      <c r="B119" s="69"/>
      <c r="C119" s="69"/>
      <c r="D119" s="69"/>
      <c r="E119" s="79"/>
      <c r="F119" s="113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6.5" customHeight="1" x14ac:dyDescent="0.25">
      <c r="A120" s="69"/>
      <c r="B120" s="69"/>
      <c r="C120" s="69"/>
      <c r="D120" s="69"/>
      <c r="E120" s="79"/>
      <c r="F120" s="113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6.5" customHeight="1" x14ac:dyDescent="0.25">
      <c r="A121" s="69"/>
      <c r="B121" s="69"/>
      <c r="C121" s="69"/>
      <c r="D121" s="69"/>
      <c r="E121" s="79"/>
      <c r="F121" s="113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6.5" customHeight="1" x14ac:dyDescent="0.25">
      <c r="A122" s="69"/>
      <c r="B122" s="69"/>
      <c r="C122" s="69"/>
      <c r="D122" s="69"/>
      <c r="E122" s="79"/>
      <c r="F122" s="113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6.5" customHeight="1" x14ac:dyDescent="0.25">
      <c r="A123" s="69"/>
      <c r="B123" s="69"/>
      <c r="C123" s="69"/>
      <c r="D123" s="69"/>
      <c r="E123" s="79"/>
      <c r="F123" s="113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6.5" customHeight="1" x14ac:dyDescent="0.25">
      <c r="A124" s="69"/>
      <c r="B124" s="69"/>
      <c r="C124" s="69"/>
      <c r="D124" s="69"/>
      <c r="E124" s="79"/>
      <c r="F124" s="113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6.5" customHeight="1" x14ac:dyDescent="0.25">
      <c r="A125" s="69"/>
      <c r="B125" s="69"/>
      <c r="C125" s="69"/>
      <c r="D125" s="69"/>
      <c r="E125" s="79"/>
      <c r="F125" s="113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6.5" customHeight="1" x14ac:dyDescent="0.25">
      <c r="A126" s="69"/>
      <c r="B126" s="69"/>
      <c r="C126" s="69"/>
      <c r="D126" s="69"/>
      <c r="E126" s="79"/>
      <c r="F126" s="113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6.5" customHeight="1" x14ac:dyDescent="0.25">
      <c r="A127" s="69"/>
      <c r="B127" s="69"/>
      <c r="C127" s="69"/>
      <c r="D127" s="69"/>
      <c r="E127" s="79"/>
      <c r="F127" s="113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6.5" customHeight="1" x14ac:dyDescent="0.25">
      <c r="A128" s="69"/>
      <c r="B128" s="69"/>
      <c r="C128" s="69"/>
      <c r="D128" s="69"/>
      <c r="E128" s="79"/>
      <c r="F128" s="113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6.5" customHeight="1" x14ac:dyDescent="0.25">
      <c r="A129" s="69"/>
      <c r="B129" s="69"/>
      <c r="C129" s="69"/>
      <c r="D129" s="69"/>
      <c r="E129" s="79"/>
      <c r="F129" s="113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6.5" customHeight="1" x14ac:dyDescent="0.25">
      <c r="A130" s="69"/>
      <c r="B130" s="69"/>
      <c r="C130" s="69"/>
      <c r="D130" s="69"/>
      <c r="E130" s="79"/>
      <c r="F130" s="113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6.5" customHeight="1" x14ac:dyDescent="0.25">
      <c r="A131" s="69"/>
      <c r="B131" s="69"/>
      <c r="C131" s="69"/>
      <c r="D131" s="69"/>
      <c r="E131" s="79"/>
      <c r="F131" s="113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6.5" customHeight="1" x14ac:dyDescent="0.25">
      <c r="A132" s="69"/>
      <c r="B132" s="69"/>
      <c r="C132" s="69"/>
      <c r="D132" s="69"/>
      <c r="E132" s="79"/>
      <c r="F132" s="113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6.5" customHeight="1" x14ac:dyDescent="0.25">
      <c r="A133" s="69"/>
      <c r="B133" s="69"/>
      <c r="C133" s="69"/>
      <c r="D133" s="69"/>
      <c r="E133" s="79"/>
      <c r="F133" s="113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6.5" customHeight="1" x14ac:dyDescent="0.25">
      <c r="A134" s="69"/>
      <c r="B134" s="69"/>
      <c r="C134" s="69"/>
      <c r="D134" s="69"/>
      <c r="E134" s="79"/>
      <c r="F134" s="113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6.5" customHeight="1" x14ac:dyDescent="0.25">
      <c r="A135" s="69"/>
      <c r="B135" s="69"/>
      <c r="C135" s="69"/>
      <c r="D135" s="69"/>
      <c r="E135" s="79"/>
      <c r="F135" s="113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6.5" customHeight="1" x14ac:dyDescent="0.25">
      <c r="A136" s="69"/>
      <c r="B136" s="69"/>
      <c r="C136" s="69"/>
      <c r="D136" s="69"/>
      <c r="E136" s="79"/>
      <c r="F136" s="113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6.5" customHeight="1" x14ac:dyDescent="0.25">
      <c r="A137" s="69"/>
      <c r="B137" s="69"/>
      <c r="C137" s="69"/>
      <c r="D137" s="69"/>
      <c r="E137" s="79"/>
      <c r="F137" s="113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6.5" customHeight="1" x14ac:dyDescent="0.25">
      <c r="A138" s="69"/>
      <c r="B138" s="69"/>
      <c r="C138" s="69"/>
      <c r="D138" s="69"/>
      <c r="E138" s="79"/>
      <c r="F138" s="113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6.5" customHeight="1" x14ac:dyDescent="0.25">
      <c r="A139" s="69"/>
      <c r="B139" s="69"/>
      <c r="C139" s="69"/>
      <c r="D139" s="69"/>
      <c r="E139" s="79"/>
      <c r="F139" s="113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6.5" customHeight="1" x14ac:dyDescent="0.25">
      <c r="A140" s="69"/>
      <c r="B140" s="69"/>
      <c r="C140" s="69"/>
      <c r="D140" s="69"/>
      <c r="E140" s="79"/>
      <c r="F140" s="113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6.5" customHeight="1" x14ac:dyDescent="0.25">
      <c r="A141" s="69"/>
      <c r="B141" s="69"/>
      <c r="C141" s="69"/>
      <c r="D141" s="69"/>
      <c r="E141" s="79"/>
      <c r="F141" s="113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6.5" customHeight="1" x14ac:dyDescent="0.25">
      <c r="A142" s="69"/>
      <c r="B142" s="69"/>
      <c r="C142" s="69"/>
      <c r="D142" s="69"/>
      <c r="E142" s="79"/>
      <c r="F142" s="113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6.5" customHeight="1" x14ac:dyDescent="0.25">
      <c r="A143" s="69"/>
      <c r="B143" s="69"/>
      <c r="C143" s="69"/>
      <c r="D143" s="69"/>
      <c r="E143" s="79"/>
      <c r="F143" s="113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6.5" customHeight="1" x14ac:dyDescent="0.25">
      <c r="A144" s="69"/>
      <c r="B144" s="69"/>
      <c r="C144" s="69"/>
      <c r="D144" s="69"/>
      <c r="E144" s="79"/>
      <c r="F144" s="113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6.5" customHeight="1" x14ac:dyDescent="0.25">
      <c r="A145" s="69"/>
      <c r="B145" s="69"/>
      <c r="C145" s="69"/>
      <c r="D145" s="69"/>
      <c r="E145" s="79"/>
      <c r="F145" s="113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6.5" customHeight="1" x14ac:dyDescent="0.25">
      <c r="A146" s="69"/>
      <c r="B146" s="69"/>
      <c r="C146" s="69"/>
      <c r="D146" s="69"/>
      <c r="E146" s="79"/>
      <c r="F146" s="113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6.5" customHeight="1" x14ac:dyDescent="0.25">
      <c r="A147" s="69"/>
      <c r="B147" s="69"/>
      <c r="C147" s="69"/>
      <c r="D147" s="69"/>
      <c r="E147" s="79"/>
      <c r="F147" s="113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6.5" customHeight="1" x14ac:dyDescent="0.25">
      <c r="A148" s="69"/>
      <c r="B148" s="69"/>
      <c r="C148" s="69"/>
      <c r="D148" s="69"/>
      <c r="E148" s="79"/>
      <c r="F148" s="113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6.5" customHeight="1" x14ac:dyDescent="0.25">
      <c r="A149" s="69"/>
      <c r="B149" s="69"/>
      <c r="C149" s="69"/>
      <c r="D149" s="69"/>
      <c r="E149" s="79"/>
      <c r="F149" s="113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6.5" customHeight="1" x14ac:dyDescent="0.25">
      <c r="A150" s="69"/>
      <c r="B150" s="69"/>
      <c r="C150" s="69"/>
      <c r="D150" s="69"/>
      <c r="E150" s="79"/>
      <c r="F150" s="113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6.5" customHeight="1" x14ac:dyDescent="0.25">
      <c r="A151" s="69"/>
      <c r="B151" s="69"/>
      <c r="C151" s="69"/>
      <c r="D151" s="69"/>
      <c r="E151" s="79"/>
      <c r="F151" s="113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6.5" customHeight="1" x14ac:dyDescent="0.25">
      <c r="A152" s="69"/>
      <c r="B152" s="69"/>
      <c r="C152" s="69"/>
      <c r="D152" s="69"/>
      <c r="E152" s="79"/>
      <c r="F152" s="113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6.5" customHeight="1" x14ac:dyDescent="0.25">
      <c r="A153" s="69"/>
      <c r="B153" s="69"/>
      <c r="C153" s="69"/>
      <c r="D153" s="69"/>
      <c r="E153" s="79"/>
      <c r="F153" s="113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6.5" customHeight="1" x14ac:dyDescent="0.25">
      <c r="A154" s="69"/>
      <c r="B154" s="69"/>
      <c r="C154" s="69"/>
      <c r="D154" s="69"/>
      <c r="E154" s="79"/>
      <c r="F154" s="113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6.5" customHeight="1" x14ac:dyDescent="0.25">
      <c r="A155" s="69"/>
      <c r="B155" s="69"/>
      <c r="C155" s="69"/>
      <c r="D155" s="69"/>
      <c r="E155" s="79"/>
      <c r="F155" s="113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6.5" customHeight="1" x14ac:dyDescent="0.25">
      <c r="A156" s="69"/>
      <c r="B156" s="69"/>
      <c r="C156" s="69"/>
      <c r="D156" s="69"/>
      <c r="E156" s="79"/>
      <c r="F156" s="113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6.5" customHeight="1" x14ac:dyDescent="0.25">
      <c r="A157" s="69"/>
      <c r="B157" s="69"/>
      <c r="C157" s="69"/>
      <c r="D157" s="69"/>
      <c r="E157" s="79"/>
      <c r="F157" s="113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6.5" customHeight="1" x14ac:dyDescent="0.25">
      <c r="A158" s="69"/>
      <c r="B158" s="69"/>
      <c r="C158" s="69"/>
      <c r="D158" s="69"/>
      <c r="E158" s="79"/>
      <c r="F158" s="113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6.5" customHeight="1" x14ac:dyDescent="0.25">
      <c r="A159" s="69"/>
      <c r="B159" s="69"/>
      <c r="C159" s="69"/>
      <c r="D159" s="69"/>
      <c r="E159" s="79"/>
      <c r="F159" s="113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6.5" customHeight="1" x14ac:dyDescent="0.25">
      <c r="A160" s="69"/>
      <c r="B160" s="69"/>
      <c r="C160" s="69"/>
      <c r="D160" s="69"/>
      <c r="E160" s="79"/>
      <c r="F160" s="113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6.5" customHeight="1" x14ac:dyDescent="0.25">
      <c r="A161" s="69"/>
      <c r="B161" s="69"/>
      <c r="C161" s="69"/>
      <c r="D161" s="69"/>
      <c r="E161" s="79"/>
      <c r="F161" s="113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6.5" customHeight="1" x14ac:dyDescent="0.25">
      <c r="A162" s="69"/>
      <c r="B162" s="69"/>
      <c r="C162" s="69"/>
      <c r="D162" s="69"/>
      <c r="E162" s="79"/>
      <c r="F162" s="113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6.5" customHeight="1" x14ac:dyDescent="0.25">
      <c r="A163" s="69"/>
      <c r="B163" s="69"/>
      <c r="C163" s="69"/>
      <c r="D163" s="69"/>
      <c r="E163" s="79"/>
      <c r="F163" s="113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6.5" customHeight="1" x14ac:dyDescent="0.25">
      <c r="A164" s="69"/>
      <c r="B164" s="69"/>
      <c r="C164" s="69"/>
      <c r="D164" s="69"/>
      <c r="E164" s="79"/>
      <c r="F164" s="113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6.5" customHeight="1" x14ac:dyDescent="0.25">
      <c r="A165" s="69"/>
      <c r="B165" s="69"/>
      <c r="C165" s="69"/>
      <c r="D165" s="69"/>
      <c r="E165" s="79"/>
      <c r="F165" s="113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6.5" customHeight="1" x14ac:dyDescent="0.25">
      <c r="A166" s="69"/>
      <c r="B166" s="69"/>
      <c r="C166" s="69"/>
      <c r="D166" s="69"/>
      <c r="E166" s="79"/>
      <c r="F166" s="113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6.5" customHeight="1" x14ac:dyDescent="0.25">
      <c r="A167" s="69"/>
      <c r="B167" s="69"/>
      <c r="C167" s="69"/>
      <c r="D167" s="69"/>
      <c r="E167" s="79"/>
      <c r="F167" s="113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6.5" customHeight="1" x14ac:dyDescent="0.25">
      <c r="A168" s="69"/>
      <c r="B168" s="69"/>
      <c r="C168" s="69"/>
      <c r="D168" s="69"/>
      <c r="E168" s="79"/>
      <c r="F168" s="113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6.5" customHeight="1" x14ac:dyDescent="0.25">
      <c r="A169" s="69"/>
      <c r="B169" s="69"/>
      <c r="C169" s="69"/>
      <c r="D169" s="69"/>
      <c r="E169" s="79"/>
      <c r="F169" s="113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6.5" customHeight="1" x14ac:dyDescent="0.25">
      <c r="A170" s="69"/>
      <c r="B170" s="69"/>
      <c r="C170" s="69"/>
      <c r="D170" s="69"/>
      <c r="E170" s="79"/>
      <c r="F170" s="113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6.5" customHeight="1" x14ac:dyDescent="0.25">
      <c r="A171" s="69"/>
      <c r="B171" s="69"/>
      <c r="C171" s="69"/>
      <c r="D171" s="69"/>
      <c r="E171" s="79"/>
      <c r="F171" s="113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6.5" customHeight="1" x14ac:dyDescent="0.25">
      <c r="A172" s="69"/>
      <c r="B172" s="69"/>
      <c r="C172" s="69"/>
      <c r="D172" s="69"/>
      <c r="E172" s="79"/>
      <c r="F172" s="113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6.5" customHeight="1" x14ac:dyDescent="0.25">
      <c r="A173" s="69"/>
      <c r="B173" s="69"/>
      <c r="C173" s="69"/>
      <c r="D173" s="69"/>
      <c r="E173" s="79"/>
      <c r="F173" s="113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6.5" customHeight="1" x14ac:dyDescent="0.25">
      <c r="A174" s="69"/>
      <c r="B174" s="69"/>
      <c r="C174" s="69"/>
      <c r="D174" s="69"/>
      <c r="E174" s="79"/>
      <c r="F174" s="113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6.5" customHeight="1" x14ac:dyDescent="0.25">
      <c r="A175" s="69"/>
      <c r="B175" s="69"/>
      <c r="C175" s="69"/>
      <c r="D175" s="69"/>
      <c r="E175" s="79"/>
      <c r="F175" s="113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6.5" customHeight="1" x14ac:dyDescent="0.25">
      <c r="A176" s="69"/>
      <c r="B176" s="69"/>
      <c r="C176" s="69"/>
      <c r="D176" s="69"/>
      <c r="E176" s="79"/>
      <c r="F176" s="113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6.5" customHeight="1" x14ac:dyDescent="0.25">
      <c r="A177" s="69"/>
      <c r="B177" s="69"/>
      <c r="C177" s="69"/>
      <c r="D177" s="69"/>
      <c r="E177" s="79"/>
      <c r="F177" s="113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6.5" customHeight="1" x14ac:dyDescent="0.25">
      <c r="A178" s="69"/>
      <c r="B178" s="69"/>
      <c r="C178" s="69"/>
      <c r="D178" s="69"/>
      <c r="E178" s="79"/>
      <c r="F178" s="113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6.5" customHeight="1" x14ac:dyDescent="0.25">
      <c r="A179" s="69"/>
      <c r="B179" s="69"/>
      <c r="C179" s="69"/>
      <c r="D179" s="69"/>
      <c r="E179" s="79"/>
      <c r="F179" s="113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6.5" customHeight="1" x14ac:dyDescent="0.25">
      <c r="A180" s="69"/>
      <c r="B180" s="69"/>
      <c r="C180" s="69"/>
      <c r="D180" s="69"/>
      <c r="E180" s="79"/>
      <c r="F180" s="113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6.5" customHeight="1" x14ac:dyDescent="0.25">
      <c r="A181" s="69"/>
      <c r="B181" s="69"/>
      <c r="C181" s="69"/>
      <c r="D181" s="69"/>
      <c r="E181" s="79"/>
      <c r="F181" s="113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6.5" customHeight="1" x14ac:dyDescent="0.25">
      <c r="A182" s="69"/>
      <c r="B182" s="69"/>
      <c r="C182" s="69"/>
      <c r="D182" s="69"/>
      <c r="E182" s="79"/>
      <c r="F182" s="113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6.5" customHeight="1" x14ac:dyDescent="0.25">
      <c r="A183" s="69"/>
      <c r="B183" s="69"/>
      <c r="C183" s="69"/>
      <c r="D183" s="69"/>
      <c r="E183" s="79"/>
      <c r="F183" s="113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6.5" customHeight="1" x14ac:dyDescent="0.25">
      <c r="A184" s="69"/>
      <c r="B184" s="69"/>
      <c r="C184" s="69"/>
      <c r="D184" s="69"/>
      <c r="E184" s="79"/>
      <c r="F184" s="113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6.5" customHeight="1" x14ac:dyDescent="0.25">
      <c r="A185" s="69"/>
      <c r="B185" s="69"/>
      <c r="C185" s="69"/>
      <c r="D185" s="69"/>
      <c r="E185" s="79"/>
      <c r="F185" s="113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6.5" customHeight="1" x14ac:dyDescent="0.25">
      <c r="A186" s="69"/>
      <c r="B186" s="69"/>
      <c r="C186" s="69"/>
      <c r="D186" s="69"/>
      <c r="E186" s="79"/>
      <c r="F186" s="113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6.5" customHeight="1" x14ac:dyDescent="0.25">
      <c r="A187" s="69"/>
      <c r="B187" s="69"/>
      <c r="C187" s="69"/>
      <c r="D187" s="69"/>
      <c r="E187" s="79"/>
      <c r="F187" s="113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6.5" customHeight="1" x14ac:dyDescent="0.25">
      <c r="A188" s="69"/>
      <c r="B188" s="69"/>
      <c r="C188" s="69"/>
      <c r="D188" s="69"/>
      <c r="E188" s="79"/>
      <c r="F188" s="113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6.5" customHeight="1" x14ac:dyDescent="0.25">
      <c r="A189" s="69"/>
      <c r="B189" s="69"/>
      <c r="C189" s="69"/>
      <c r="D189" s="69"/>
      <c r="E189" s="79"/>
      <c r="F189" s="113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6.5" customHeight="1" x14ac:dyDescent="0.25">
      <c r="A190" s="69"/>
      <c r="B190" s="69"/>
      <c r="C190" s="69"/>
      <c r="D190" s="69"/>
      <c r="E190" s="79"/>
      <c r="F190" s="113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6.5" customHeight="1" x14ac:dyDescent="0.25">
      <c r="A191" s="69"/>
      <c r="B191" s="69"/>
      <c r="C191" s="69"/>
      <c r="D191" s="69"/>
      <c r="E191" s="79"/>
      <c r="F191" s="113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6.5" customHeight="1" x14ac:dyDescent="0.25">
      <c r="A192" s="69"/>
      <c r="B192" s="69"/>
      <c r="C192" s="69"/>
      <c r="D192" s="69"/>
      <c r="E192" s="79"/>
      <c r="F192" s="113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6.5" customHeight="1" x14ac:dyDescent="0.25">
      <c r="A193" s="69"/>
      <c r="B193" s="69"/>
      <c r="C193" s="69"/>
      <c r="D193" s="69"/>
      <c r="E193" s="79"/>
      <c r="F193" s="113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6.5" customHeight="1" x14ac:dyDescent="0.25">
      <c r="A194" s="69"/>
      <c r="B194" s="69"/>
      <c r="C194" s="69"/>
      <c r="D194" s="69"/>
      <c r="E194" s="79"/>
      <c r="F194" s="113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6.5" customHeight="1" x14ac:dyDescent="0.25">
      <c r="A195" s="69"/>
      <c r="B195" s="69"/>
      <c r="C195" s="69"/>
      <c r="D195" s="69"/>
      <c r="E195" s="79"/>
      <c r="F195" s="113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6.5" customHeight="1" x14ac:dyDescent="0.25">
      <c r="A196" s="69"/>
      <c r="B196" s="69"/>
      <c r="C196" s="69"/>
      <c r="D196" s="69"/>
      <c r="E196" s="79"/>
      <c r="F196" s="113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6.5" customHeight="1" x14ac:dyDescent="0.25">
      <c r="A197" s="69"/>
      <c r="B197" s="69"/>
      <c r="C197" s="69"/>
      <c r="D197" s="69"/>
      <c r="E197" s="79"/>
      <c r="F197" s="113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6.5" customHeight="1" x14ac:dyDescent="0.25">
      <c r="A198" s="69"/>
      <c r="B198" s="69"/>
      <c r="C198" s="69"/>
      <c r="D198" s="69"/>
      <c r="E198" s="79"/>
      <c r="F198" s="113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6.5" customHeight="1" x14ac:dyDescent="0.25">
      <c r="A199" s="69"/>
      <c r="B199" s="69"/>
      <c r="C199" s="69"/>
      <c r="D199" s="69"/>
      <c r="E199" s="79"/>
      <c r="F199" s="113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6.5" customHeight="1" x14ac:dyDescent="0.25">
      <c r="A200" s="69"/>
      <c r="B200" s="69"/>
      <c r="C200" s="69"/>
      <c r="D200" s="69"/>
      <c r="E200" s="79"/>
      <c r="F200" s="113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6.5" customHeight="1" x14ac:dyDescent="0.25">
      <c r="A201" s="69"/>
      <c r="B201" s="69"/>
      <c r="C201" s="69"/>
      <c r="D201" s="69"/>
      <c r="E201" s="79"/>
      <c r="F201" s="113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6.5" customHeight="1" x14ac:dyDescent="0.25">
      <c r="A202" s="69"/>
      <c r="B202" s="69"/>
      <c r="C202" s="69"/>
      <c r="D202" s="69"/>
      <c r="E202" s="79"/>
      <c r="F202" s="113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6.5" customHeight="1" x14ac:dyDescent="0.25">
      <c r="A203" s="69"/>
      <c r="B203" s="69"/>
      <c r="C203" s="69"/>
      <c r="D203" s="69"/>
      <c r="E203" s="79"/>
      <c r="F203" s="113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6.5" customHeight="1" x14ac:dyDescent="0.25">
      <c r="A204" s="69"/>
      <c r="B204" s="69"/>
      <c r="C204" s="69"/>
      <c r="D204" s="69"/>
      <c r="E204" s="79"/>
      <c r="F204" s="113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6.5" customHeight="1" x14ac:dyDescent="0.25">
      <c r="A205" s="69"/>
      <c r="B205" s="69"/>
      <c r="C205" s="69"/>
      <c r="D205" s="69"/>
      <c r="E205" s="79"/>
      <c r="F205" s="113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6.5" customHeight="1" x14ac:dyDescent="0.25">
      <c r="A206" s="69"/>
      <c r="B206" s="69"/>
      <c r="C206" s="69"/>
      <c r="D206" s="69"/>
      <c r="E206" s="79"/>
      <c r="F206" s="113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6.5" customHeight="1" x14ac:dyDescent="0.25">
      <c r="A207" s="69"/>
      <c r="B207" s="69"/>
      <c r="C207" s="69"/>
      <c r="D207" s="69"/>
      <c r="E207" s="79"/>
      <c r="F207" s="113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6.5" customHeight="1" x14ac:dyDescent="0.25">
      <c r="A208" s="69"/>
      <c r="B208" s="69"/>
      <c r="C208" s="69"/>
      <c r="D208" s="69"/>
      <c r="E208" s="79"/>
      <c r="F208" s="113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6.5" customHeight="1" x14ac:dyDescent="0.25">
      <c r="A209" s="69"/>
      <c r="B209" s="69"/>
      <c r="C209" s="69"/>
      <c r="D209" s="69"/>
      <c r="E209" s="79"/>
      <c r="F209" s="113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6.5" customHeight="1" x14ac:dyDescent="0.25">
      <c r="A210" s="69"/>
      <c r="B210" s="69"/>
      <c r="C210" s="69"/>
      <c r="D210" s="69"/>
      <c r="E210" s="79"/>
      <c r="F210" s="113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6.5" customHeight="1" x14ac:dyDescent="0.25">
      <c r="A211" s="69"/>
      <c r="B211" s="69"/>
      <c r="C211" s="69"/>
      <c r="D211" s="69"/>
      <c r="E211" s="79"/>
      <c r="F211" s="113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6.5" customHeight="1" x14ac:dyDescent="0.25">
      <c r="A212" s="69"/>
      <c r="B212" s="69"/>
      <c r="C212" s="69"/>
      <c r="D212" s="69"/>
      <c r="E212" s="79"/>
      <c r="F212" s="113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6.5" customHeight="1" x14ac:dyDescent="0.25">
      <c r="A213" s="69"/>
      <c r="B213" s="69"/>
      <c r="C213" s="69"/>
      <c r="D213" s="69"/>
      <c r="E213" s="79"/>
      <c r="F213" s="113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6.5" customHeight="1" x14ac:dyDescent="0.25">
      <c r="A214" s="69"/>
      <c r="B214" s="69"/>
      <c r="C214" s="69"/>
      <c r="D214" s="69"/>
      <c r="E214" s="79"/>
      <c r="F214" s="113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6.5" customHeight="1" x14ac:dyDescent="0.25">
      <c r="A215" s="69"/>
      <c r="B215" s="69"/>
      <c r="C215" s="69"/>
      <c r="D215" s="69"/>
      <c r="E215" s="79"/>
      <c r="F215" s="113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6.5" customHeight="1" x14ac:dyDescent="0.25">
      <c r="A216" s="69"/>
      <c r="B216" s="69"/>
      <c r="C216" s="69"/>
      <c r="D216" s="69"/>
      <c r="E216" s="79"/>
      <c r="F216" s="113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6.5" customHeight="1" x14ac:dyDescent="0.25">
      <c r="A217" s="69"/>
      <c r="B217" s="69"/>
      <c r="C217" s="69"/>
      <c r="D217" s="69"/>
      <c r="E217" s="79"/>
      <c r="F217" s="113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6.5" customHeight="1" x14ac:dyDescent="0.25">
      <c r="A218" s="69"/>
      <c r="B218" s="69"/>
      <c r="C218" s="69"/>
      <c r="D218" s="69"/>
      <c r="E218" s="79"/>
      <c r="F218" s="113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6.5" customHeight="1" x14ac:dyDescent="0.25">
      <c r="A219" s="69"/>
      <c r="B219" s="69"/>
      <c r="C219" s="69"/>
      <c r="D219" s="69"/>
      <c r="E219" s="79"/>
      <c r="F219" s="113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6.5" customHeight="1" x14ac:dyDescent="0.25">
      <c r="A220" s="69"/>
      <c r="B220" s="69"/>
      <c r="C220" s="69"/>
      <c r="D220" s="69"/>
      <c r="E220" s="79"/>
      <c r="F220" s="113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6.5" customHeight="1" x14ac:dyDescent="0.25">
      <c r="A221" s="69"/>
      <c r="B221" s="69"/>
      <c r="C221" s="69"/>
      <c r="D221" s="69"/>
      <c r="E221" s="79"/>
      <c r="F221" s="113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6.5" customHeight="1" x14ac:dyDescent="0.25">
      <c r="A222" s="69"/>
      <c r="B222" s="69"/>
      <c r="C222" s="69"/>
      <c r="D222" s="69"/>
      <c r="E222" s="79"/>
      <c r="F222" s="113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6.5" customHeight="1" x14ac:dyDescent="0.25">
      <c r="A223" s="69"/>
      <c r="B223" s="69"/>
      <c r="C223" s="69"/>
      <c r="D223" s="69"/>
      <c r="E223" s="79"/>
      <c r="F223" s="113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6.5" customHeight="1" x14ac:dyDescent="0.25">
      <c r="A224" s="69"/>
      <c r="B224" s="69"/>
      <c r="C224" s="69"/>
      <c r="D224" s="69"/>
      <c r="E224" s="79"/>
      <c r="F224" s="113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6.5" customHeight="1" x14ac:dyDescent="0.25">
      <c r="A225" s="69"/>
      <c r="B225" s="69"/>
      <c r="C225" s="69"/>
      <c r="D225" s="69"/>
      <c r="E225" s="79"/>
      <c r="F225" s="113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6.5" customHeight="1" x14ac:dyDescent="0.25">
      <c r="A226" s="69"/>
      <c r="B226" s="69"/>
      <c r="C226" s="69"/>
      <c r="D226" s="69"/>
      <c r="E226" s="79"/>
      <c r="F226" s="113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6.5" customHeight="1" x14ac:dyDescent="0.25">
      <c r="A227" s="69"/>
      <c r="B227" s="69"/>
      <c r="C227" s="69"/>
      <c r="D227" s="69"/>
      <c r="E227" s="79"/>
      <c r="F227" s="113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6.5" customHeight="1" x14ac:dyDescent="0.25">
      <c r="A228" s="69"/>
      <c r="B228" s="69"/>
      <c r="C228" s="69"/>
      <c r="D228" s="69"/>
      <c r="E228" s="79"/>
      <c r="F228" s="113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6.5" customHeight="1" x14ac:dyDescent="0.25">
      <c r="A229" s="69"/>
      <c r="B229" s="69"/>
      <c r="C229" s="69"/>
      <c r="D229" s="69"/>
      <c r="E229" s="79"/>
      <c r="F229" s="113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6.5" customHeight="1" x14ac:dyDescent="0.25">
      <c r="A230" s="69"/>
      <c r="B230" s="69"/>
      <c r="C230" s="69"/>
      <c r="D230" s="69"/>
      <c r="E230" s="79"/>
      <c r="F230" s="113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6.5" customHeight="1" x14ac:dyDescent="0.25">
      <c r="A231" s="69"/>
      <c r="B231" s="69"/>
      <c r="C231" s="69"/>
      <c r="D231" s="69"/>
      <c r="E231" s="79"/>
      <c r="F231" s="113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6.5" customHeight="1" x14ac:dyDescent="0.25">
      <c r="A232" s="69"/>
      <c r="B232" s="69"/>
      <c r="C232" s="69"/>
      <c r="D232" s="69"/>
      <c r="E232" s="79"/>
      <c r="F232" s="113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6.5" customHeight="1" x14ac:dyDescent="0.25">
      <c r="A233" s="69"/>
      <c r="B233" s="69"/>
      <c r="C233" s="69"/>
      <c r="D233" s="69"/>
      <c r="E233" s="79"/>
      <c r="F233" s="113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6.5" customHeight="1" x14ac:dyDescent="0.25">
      <c r="A234" s="69"/>
      <c r="B234" s="69"/>
      <c r="C234" s="69"/>
      <c r="D234" s="69"/>
      <c r="E234" s="79"/>
      <c r="F234" s="113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6.5" customHeight="1" x14ac:dyDescent="0.25">
      <c r="A235" s="69"/>
      <c r="B235" s="69"/>
      <c r="C235" s="69"/>
      <c r="D235" s="69"/>
      <c r="E235" s="79"/>
      <c r="F235" s="113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6.5" customHeight="1" x14ac:dyDescent="0.25">
      <c r="A236" s="69"/>
      <c r="B236" s="69"/>
      <c r="C236" s="69"/>
      <c r="D236" s="69"/>
      <c r="E236" s="79"/>
      <c r="F236" s="113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36:F36"/>
    <mergeCell ref="A15:A17"/>
    <mergeCell ref="A18:A20"/>
    <mergeCell ref="A21:A24"/>
    <mergeCell ref="A25:A27"/>
    <mergeCell ref="A28:A32"/>
    <mergeCell ref="A34:D34"/>
    <mergeCell ref="A1:B1"/>
    <mergeCell ref="A2:E2"/>
    <mergeCell ref="A3:A5"/>
    <mergeCell ref="A7:A8"/>
    <mergeCell ref="A10:A13"/>
    <mergeCell ref="A14:E14"/>
  </mergeCells>
  <conditionalFormatting sqref="E1 E6:E13 E15:E19 E25:E27 E33:E35 E37:E1000">
    <cfRule type="cellIs" dxfId="69" priority="1" operator="lessThan">
      <formula>0</formula>
    </cfRule>
  </conditionalFormatting>
  <conditionalFormatting sqref="E3">
    <cfRule type="cellIs" dxfId="68" priority="2" operator="lessThan">
      <formula>0</formula>
    </cfRule>
  </conditionalFormatting>
  <conditionalFormatting sqref="E4:E5">
    <cfRule type="cellIs" dxfId="67" priority="3" operator="lessThan">
      <formula>0</formula>
    </cfRule>
  </conditionalFormatting>
  <conditionalFormatting sqref="E21">
    <cfRule type="cellIs" dxfId="66" priority="4" operator="lessThan">
      <formula>0</formula>
    </cfRule>
  </conditionalFormatting>
  <conditionalFormatting sqref="E22">
    <cfRule type="cellIs" dxfId="65" priority="5" operator="lessThan">
      <formula>0</formula>
    </cfRule>
  </conditionalFormatting>
  <conditionalFormatting sqref="E23">
    <cfRule type="cellIs" dxfId="64" priority="6" operator="lessThan">
      <formula>0</formula>
    </cfRule>
  </conditionalFormatting>
  <conditionalFormatting sqref="E24">
    <cfRule type="cellIs" dxfId="63" priority="7" operator="lessThan">
      <formula>0</formula>
    </cfRule>
  </conditionalFormatting>
  <conditionalFormatting sqref="E28:E31">
    <cfRule type="cellIs" dxfId="62" priority="8" operator="lessThan">
      <formula>0</formula>
    </cfRule>
  </conditionalFormatting>
  <conditionalFormatting sqref="E32">
    <cfRule type="cellIs" dxfId="61" priority="9" operator="lessThan">
      <formula>0</formula>
    </cfRule>
  </conditionalFormatting>
  <conditionalFormatting sqref="E20">
    <cfRule type="cellIs" dxfId="60" priority="10" operator="lessThan">
      <formula>0</formula>
    </cfRule>
  </conditionalFormatting>
  <hyperlinks>
    <hyperlink ref="H10" r:id="rId1" xr:uid="{07354BA3-AD5F-42DD-9088-A236437111EA}"/>
    <hyperlink ref="H12" r:id="rId2" xr:uid="{6764ADD8-EE8D-43B4-A374-ACB24AFE4F43}"/>
    <hyperlink ref="K13" r:id="rId3" xr:uid="{7EC71816-EB5F-45BE-904C-10D0F2ADDCB7}"/>
  </hyperlinks>
  <pageMargins left="0.7" right="0.7" top="0.75" bottom="0.75" header="0" footer="0"/>
  <pageSetup orientation="portrait"/>
  <drawing r:id="rId4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FC08EE8D-9BA2-4E01-B517-F17A44D64E47}">
          <x14:formula1>
            <xm:f>'C:\Users\choosaki\Downloads\[วันที่ 2 วิเคราะห์คุณภาพธุรกิจ Checklist.xlsx]Data'!#REF!</xm:f>
          </x14:formula1>
          <xm:sqref>C17 C20 C25:C30 C32</xm:sqref>
        </x14:dataValidation>
        <x14:dataValidation type="list" allowBlank="1" showErrorMessage="1" xr:uid="{0E345D75-A88F-4A63-9838-327918D9A451}">
          <x14:formula1>
            <xm:f>'C:\Users\choosaki\Downloads\[วันที่ 2 วิเคราะห์คุณภาพธุรกิจ Checklist.xlsx]Data'!#REF!</xm:f>
          </x14:formula1>
          <xm:sqref>C8</xm:sqref>
        </x14:dataValidation>
        <x14:dataValidation type="list" allowBlank="1" showErrorMessage="1" xr:uid="{4CC06F41-85F7-4F1F-8CFE-7A3A5EF6FE33}">
          <x14:formula1>
            <xm:f>'C:\Users\choosaki\Downloads\[วันที่ 2 วิเคราะห์คุณภาพธุรกิจ Checklist.xlsx]Data'!#REF!</xm:f>
          </x14:formula1>
          <xm:sqref>C31</xm:sqref>
        </x14:dataValidation>
        <x14:dataValidation type="list" allowBlank="1" showErrorMessage="1" xr:uid="{257A8DC0-91BD-477C-9F79-10DA3B835413}">
          <x14:formula1>
            <xm:f>'C:\Users\choosaki\Downloads\[วันที่ 2 วิเคราะห์คุณภาพธุรกิจ Checklist.xlsx]Data'!#REF!</xm:f>
          </x14:formula1>
          <xm:sqref>C9</xm:sqref>
        </x14:dataValidation>
        <x14:dataValidation type="list" allowBlank="1" showErrorMessage="1" xr:uid="{B70F201C-7D83-4DE7-A598-A77E12D5E822}">
          <x14:formula1>
            <xm:f>'C:\Users\choosaki\Downloads\[วันที่ 2 วิเคราะห์คุณภาพธุรกิจ Checklist.xlsx]Data'!#REF!</xm:f>
          </x14:formula1>
          <xm:sqref>C6</xm:sqref>
        </x14:dataValidation>
        <x14:dataValidation type="list" allowBlank="1" showErrorMessage="1" xr:uid="{84EC0328-8478-4BB7-B91C-EAB20267F978}">
          <x14:formula1>
            <xm:f>'C:\Users\choosaki\Downloads\[วันที่ 2 วิเคราะห์คุณภาพธุรกิจ Checklist.xlsx]Data'!#REF!</xm:f>
          </x14:formula1>
          <xm:sqref>C3</xm:sqref>
        </x14:dataValidation>
        <x14:dataValidation type="list" allowBlank="1" showErrorMessage="1" xr:uid="{420FFAC6-06E9-4397-966E-6F00D116BD00}">
          <x14:formula1>
            <xm:f>'C:\Users\choosaki\Downloads\[วันที่ 2 วิเคราะห์คุณภาพธุรกิจ Checklist.xlsx]Data'!#REF!</xm:f>
          </x14:formula1>
          <xm:sqref>C15:C16 C18</xm:sqref>
        </x14:dataValidation>
        <x14:dataValidation type="list" allowBlank="1" showErrorMessage="1" xr:uid="{EEB00246-04D0-4A8F-A958-9AA2D4B63383}">
          <x14:formula1>
            <xm:f>'C:\Users\choosaki\Downloads\[วันที่ 2 วิเคราะห์คุณภาพธุรกิจ Checklist.xlsx]Data'!#REF!</xm:f>
          </x14:formula1>
          <xm:sqref>C5</xm:sqref>
        </x14:dataValidation>
        <x14:dataValidation type="list" allowBlank="1" showErrorMessage="1" xr:uid="{552FA45C-3DB0-45C1-8520-EC65DE331EF7}">
          <x14:formula1>
            <xm:f>'C:\Users\choosaki\Downloads\[วันที่ 2 วิเคราะห์คุณภาพธุรกิจ Checklist.xlsx]Data'!#REF!</xm:f>
          </x14:formula1>
          <xm:sqref>C7</xm:sqref>
        </x14:dataValidation>
        <x14:dataValidation type="list" allowBlank="1" showErrorMessage="1" xr:uid="{5395845F-A144-425D-87BE-4CAAC9D7343E}">
          <x14:formula1>
            <xm:f>'C:\Users\choosaki\Downloads\[วันที่ 2 วิเคราะห์คุณภาพธุรกิจ Checklist.xlsx]Data'!#REF!</xm:f>
          </x14:formula1>
          <xm:sqref>C19 C22</xm:sqref>
        </x14:dataValidation>
        <x14:dataValidation type="list" allowBlank="1" showErrorMessage="1" xr:uid="{114185C2-CCFA-4C6E-B9B4-99C3977FD0F2}">
          <x14:formula1>
            <xm:f>'C:\Users\choosaki\Downloads\[วันที่ 2 วิเคราะห์คุณภาพธุรกิจ Checklist.xlsx]Data'!#REF!</xm:f>
          </x14:formula1>
          <xm:sqref>C4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4540-14AF-4818-B2D8-B09D2ADD3D4E}">
  <sheetPr>
    <tabColor rgb="FF00FF00"/>
  </sheetPr>
  <dimension ref="A1:Z1000"/>
  <sheetViews>
    <sheetView workbookViewId="0">
      <selection activeCell="C21" sqref="C21"/>
    </sheetView>
  </sheetViews>
  <sheetFormatPr defaultColWidth="13" defaultRowHeight="15" customHeight="1" x14ac:dyDescent="0.25"/>
  <cols>
    <col min="1" max="1" width="30.09765625" style="70" customWidth="1"/>
    <col min="2" max="2" width="39" style="70" customWidth="1"/>
    <col min="3" max="3" width="14.69921875" style="70" customWidth="1"/>
    <col min="4" max="4" width="8.69921875" style="70" customWidth="1"/>
    <col min="5" max="5" width="9.296875" style="70" customWidth="1"/>
    <col min="6" max="6" width="49.19921875" style="70" customWidth="1"/>
    <col min="7" max="26" width="9.296875" style="70" customWidth="1"/>
    <col min="27" max="16384" width="13" style="70"/>
  </cols>
  <sheetData>
    <row r="1" spans="1:26" ht="16.5" customHeight="1" thickBot="1" x14ac:dyDescent="0.35">
      <c r="A1" s="62" t="s">
        <v>80</v>
      </c>
      <c r="B1" s="63"/>
      <c r="C1" s="64" t="s">
        <v>81</v>
      </c>
      <c r="D1" s="65"/>
      <c r="E1" s="66" t="s">
        <v>82</v>
      </c>
      <c r="F1" s="67" t="s">
        <v>83</v>
      </c>
      <c r="G1" s="68"/>
      <c r="H1" s="69" t="s">
        <v>84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6.5" customHeight="1" x14ac:dyDescent="0.3">
      <c r="A2" s="71" t="s">
        <v>85</v>
      </c>
      <c r="B2" s="72"/>
      <c r="C2" s="72"/>
      <c r="D2" s="72"/>
      <c r="E2" s="73"/>
      <c r="F2" s="74" t="s">
        <v>86</v>
      </c>
      <c r="G2" s="68"/>
      <c r="H2" s="75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6.5" customHeight="1" x14ac:dyDescent="0.25">
      <c r="A3" s="76" t="s">
        <v>87</v>
      </c>
      <c r="B3" s="77" t="s">
        <v>88</v>
      </c>
      <c r="C3" s="78" t="s">
        <v>42</v>
      </c>
      <c r="D3" s="69"/>
      <c r="E3" s="79">
        <f>IF(C3="Services",4,IF(C3="Trading",4,IF(C3="Manufacturer",1,0)))</f>
        <v>4</v>
      </c>
      <c r="F3" s="80" t="s">
        <v>90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6.5" customHeight="1" x14ac:dyDescent="0.25">
      <c r="A4" s="81"/>
      <c r="B4" s="77" t="s">
        <v>92</v>
      </c>
      <c r="C4" s="78" t="s">
        <v>93</v>
      </c>
      <c r="D4" s="69"/>
      <c r="E4" s="79">
        <f>IF(C4="FMCG",8,IF(C4="Semi-Durable",4,IF(C4="Durable",1,0)))</f>
        <v>4</v>
      </c>
      <c r="F4" s="80" t="s">
        <v>94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6.5" customHeight="1" x14ac:dyDescent="0.25">
      <c r="A5" s="82"/>
      <c r="B5" s="77" t="s">
        <v>95</v>
      </c>
      <c r="C5" s="78" t="s">
        <v>96</v>
      </c>
      <c r="D5" s="69"/>
      <c r="E5" s="79">
        <f>IF(C5="Yes",-4,IF(C5="No",2,0))</f>
        <v>2</v>
      </c>
      <c r="F5" s="83" t="s">
        <v>97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6.5" customHeight="1" x14ac:dyDescent="0.25">
      <c r="A6" s="84" t="s">
        <v>98</v>
      </c>
      <c r="B6" s="77" t="s">
        <v>99</v>
      </c>
      <c r="C6" s="78" t="s">
        <v>100</v>
      </c>
      <c r="D6" s="69"/>
      <c r="E6" s="79">
        <f>IF(C6="B2C",8,IF(C6="B2B",2,IF(C6="B2B2C",4,0)))</f>
        <v>8</v>
      </c>
      <c r="F6" s="80" t="s">
        <v>101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6.5" customHeight="1" x14ac:dyDescent="0.25">
      <c r="A7" s="76" t="s">
        <v>103</v>
      </c>
      <c r="B7" s="77" t="s">
        <v>104</v>
      </c>
      <c r="C7" s="78" t="s">
        <v>105</v>
      </c>
      <c r="D7" s="69"/>
      <c r="E7" s="79">
        <f>IF(C7="Recurring",8,IF(C7="Non-Recurring",2,0))</f>
        <v>8</v>
      </c>
      <c r="F7" s="80" t="s">
        <v>106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6.5" customHeight="1" x14ac:dyDescent="0.25">
      <c r="A8" s="82"/>
      <c r="B8" s="77" t="s">
        <v>107</v>
      </c>
      <c r="C8" s="78" t="s">
        <v>108</v>
      </c>
      <c r="D8" s="69"/>
      <c r="E8" s="79">
        <f>IF(C8="Cash",8,IF(C8="Credit",2,0))</f>
        <v>8</v>
      </c>
      <c r="F8" s="80" t="s">
        <v>109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6.5" customHeight="1" x14ac:dyDescent="0.25">
      <c r="A9" s="84" t="s">
        <v>110</v>
      </c>
      <c r="B9" s="77" t="s">
        <v>111</v>
      </c>
      <c r="C9" s="78" t="s">
        <v>112</v>
      </c>
      <c r="D9" s="69"/>
      <c r="E9" s="79">
        <f>IF(C9="Own Branches",8,IF(C9="Distributors",4,IF(C9="Company",2,0)))</f>
        <v>8</v>
      </c>
      <c r="F9" s="80" t="s">
        <v>113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6.5" customHeight="1" x14ac:dyDescent="0.3">
      <c r="A10" s="76" t="s">
        <v>115</v>
      </c>
      <c r="B10" s="77" t="s">
        <v>116</v>
      </c>
      <c r="C10" s="85">
        <v>10000</v>
      </c>
      <c r="D10" s="69"/>
      <c r="E10" s="79"/>
      <c r="F10" s="80" t="s">
        <v>117</v>
      </c>
      <c r="G10" s="68"/>
      <c r="H10" s="86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6.5" customHeight="1" x14ac:dyDescent="0.25">
      <c r="A11" s="81"/>
      <c r="B11" s="77" t="s">
        <v>119</v>
      </c>
      <c r="C11" s="87">
        <v>0.05</v>
      </c>
      <c r="D11" s="69"/>
      <c r="E11" s="79"/>
      <c r="F11" s="80" t="s">
        <v>120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6.5" customHeight="1" x14ac:dyDescent="0.3">
      <c r="A12" s="81"/>
      <c r="B12" s="77" t="s">
        <v>122</v>
      </c>
      <c r="C12" s="88">
        <v>0.3</v>
      </c>
      <c r="D12" s="69"/>
      <c r="E12" s="79">
        <f>IF(C12&gt;=50%,4,IF(C12&gt;=30%,2,0))</f>
        <v>2</v>
      </c>
      <c r="F12" s="80" t="s">
        <v>123</v>
      </c>
      <c r="G12" s="68"/>
      <c r="H12" s="86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6.5" customHeight="1" x14ac:dyDescent="0.25">
      <c r="A13" s="82"/>
      <c r="B13" s="77" t="s">
        <v>124</v>
      </c>
      <c r="C13" s="89">
        <v>3</v>
      </c>
      <c r="D13" s="69"/>
      <c r="E13" s="79"/>
      <c r="F13" s="83" t="s">
        <v>125</v>
      </c>
      <c r="G13" s="68"/>
      <c r="H13" s="68"/>
      <c r="I13" s="68"/>
      <c r="J13" s="68"/>
      <c r="K13" s="90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6.5" customHeight="1" x14ac:dyDescent="0.3">
      <c r="A14" s="91" t="s">
        <v>127</v>
      </c>
      <c r="B14" s="92"/>
      <c r="C14" s="92"/>
      <c r="D14" s="92"/>
      <c r="E14" s="93"/>
      <c r="F14" s="94" t="s">
        <v>86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6.5" customHeight="1" x14ac:dyDescent="0.25">
      <c r="A15" s="76" t="s">
        <v>128</v>
      </c>
      <c r="B15" s="77" t="s">
        <v>129</v>
      </c>
      <c r="C15" s="95" t="s">
        <v>130</v>
      </c>
      <c r="D15" s="69" t="str">
        <f>IF(C15="Many","Low",IF(C15="Medium","Medium",IF(C15="Few","High","")))</f>
        <v>Low</v>
      </c>
      <c r="E15" s="96">
        <f>IF(C15="Many",4,IF(C15="Medium",2,IF(C15="Few",1,0)))</f>
        <v>4</v>
      </c>
      <c r="F15" s="97" t="s">
        <v>131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6.5" customHeight="1" x14ac:dyDescent="0.25">
      <c r="A16" s="81"/>
      <c r="B16" s="98" t="s">
        <v>132</v>
      </c>
      <c r="C16" s="95" t="s">
        <v>133</v>
      </c>
      <c r="D16" s="69" t="str">
        <f>IF(C16="Few","Low",IF(C16="Medium","Medium",IF(C16="Many","High","")))</f>
        <v>Low</v>
      </c>
      <c r="E16" s="99">
        <f>IF(C16="Few",4,IF(C16="Medium",2,IF(C16="Many",1,0)))</f>
        <v>4</v>
      </c>
      <c r="F16" s="100" t="s">
        <v>134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6.5" customHeight="1" x14ac:dyDescent="0.25">
      <c r="A17" s="82"/>
      <c r="B17" s="98" t="s">
        <v>135</v>
      </c>
      <c r="C17" s="95" t="s">
        <v>141</v>
      </c>
      <c r="D17" s="69" t="str">
        <f>IF(C17="High","Low",IF(C17="Medium","Medium",IF(C17="Low","High","")))</f>
        <v>Medium</v>
      </c>
      <c r="E17" s="101">
        <f>IF(C17="Low",0,IF(C17="Medium",1,IF(C17="High",2,0)))</f>
        <v>1</v>
      </c>
      <c r="F17" s="102" t="s">
        <v>137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6.5" customHeight="1" x14ac:dyDescent="0.25">
      <c r="A18" s="103" t="s">
        <v>138</v>
      </c>
      <c r="B18" s="104" t="s">
        <v>139</v>
      </c>
      <c r="C18" s="105" t="s">
        <v>141</v>
      </c>
      <c r="D18" s="106" t="str">
        <f>IF(C18="Many","Low",IF(C18="Medium","Medium",IF(C18="Few","High","")))</f>
        <v>Medium</v>
      </c>
      <c r="E18" s="99">
        <f>IF(C18="Many",4,IF(C18="Medium",3,IF(C18="Few",2,0)))</f>
        <v>3</v>
      </c>
      <c r="F18" s="100" t="s">
        <v>131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6.5" customHeight="1" x14ac:dyDescent="0.25">
      <c r="A19" s="81"/>
      <c r="B19" s="98" t="s">
        <v>140</v>
      </c>
      <c r="C19" s="95" t="s">
        <v>141</v>
      </c>
      <c r="D19" s="107" t="str">
        <f>IF(C19="Small","Low",IF(C19="Medium","Medium",IF(C19="Big","High","")))</f>
        <v>Medium</v>
      </c>
      <c r="E19" s="99">
        <f>IF(C19="Small",3,IF(C19="Medium",2,IF(C19="Big",1,0)))</f>
        <v>2</v>
      </c>
      <c r="F19" s="100" t="s">
        <v>142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6.5" customHeight="1" x14ac:dyDescent="0.25">
      <c r="A20" s="82"/>
      <c r="B20" s="108" t="s">
        <v>135</v>
      </c>
      <c r="C20" s="95" t="s">
        <v>136</v>
      </c>
      <c r="D20" s="104" t="str">
        <f>IF(C20="High","High",IF(C20="Medium","Medium",IF(C20="Low","Low","")))</f>
        <v>Low</v>
      </c>
      <c r="E20" s="101">
        <f>IF(C20="Low",3,IF(C20="Medium",2,IF(C20="High",1,0)))</f>
        <v>3</v>
      </c>
      <c r="F20" s="100" t="s">
        <v>143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6.5" customHeight="1" x14ac:dyDescent="0.25">
      <c r="A21" s="76" t="s">
        <v>144</v>
      </c>
      <c r="B21" s="77" t="s">
        <v>124</v>
      </c>
      <c r="C21" s="95" t="str">
        <f>IF(C13&gt;6,"Many",IF(C13&gt;3,"Medium",IF(C13&gt;0,"Few","")))</f>
        <v>Few</v>
      </c>
      <c r="D21" s="106" t="str">
        <f>IF(C21="Many","High",IF(C21="Medium","Medium",IF(C21="Few","Low","")))</f>
        <v>Low</v>
      </c>
      <c r="E21" s="96">
        <f>IF(C21="Few",2,IF(C21="Medium",1,IF(C21="Many",0,0)))</f>
        <v>2</v>
      </c>
      <c r="F21" s="97" t="s">
        <v>145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6.5" customHeight="1" x14ac:dyDescent="0.25">
      <c r="A22" s="81"/>
      <c r="B22" s="77" t="s">
        <v>146</v>
      </c>
      <c r="C22" s="95" t="s">
        <v>141</v>
      </c>
      <c r="D22" s="107" t="str">
        <f>IF(C22="Small","Low",IF(C22="Medium","Medium",IF(C22="Big","High","")))</f>
        <v>Medium</v>
      </c>
      <c r="E22" s="99">
        <f>IF(C22="Small",3,IF(C22="Medium",2,IF(C22="Big",1,0)))</f>
        <v>2</v>
      </c>
      <c r="F22" s="100" t="s">
        <v>142</v>
      </c>
      <c r="G22" s="68"/>
      <c r="H22" s="109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6.5" customHeight="1" x14ac:dyDescent="0.25">
      <c r="A23" s="81"/>
      <c r="B23" s="77" t="s">
        <v>149</v>
      </c>
      <c r="C23" s="95" t="str">
        <f>IF(C10&gt;100000,"Big",IF(C10&gt;10000,"Medium",IF(C10&gt;1000,"Small","")))</f>
        <v>Small</v>
      </c>
      <c r="D23" s="107" t="str">
        <f>IF(C23="Small","High",IF(C23="Medium","Medium",IF(C23="Big","Low","")))</f>
        <v>High</v>
      </c>
      <c r="E23" s="99">
        <f>IF(C23="Big",2,IF(C23="Medium",1,IF(C23="Small",0,0)))</f>
        <v>0</v>
      </c>
      <c r="F23" s="100" t="s">
        <v>150</v>
      </c>
      <c r="G23" s="68"/>
      <c r="H23" s="110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6.5" customHeight="1" x14ac:dyDescent="0.25">
      <c r="A24" s="82"/>
      <c r="B24" s="77" t="s">
        <v>152</v>
      </c>
      <c r="C24" s="95" t="str">
        <f>IF(C11&gt;=8%,"High",IF(C11&gt;=3%,"Medium",IF(C11&gt;0%,"Low"," ")))</f>
        <v>Medium</v>
      </c>
      <c r="D24" s="104" t="str">
        <f>IF(C24="High","Low",IF(C24="Medium","Medium",IF(C24="Low","High","")))</f>
        <v>Medium</v>
      </c>
      <c r="E24" s="101">
        <f>IF(C24="High",3,IF(C24="Medium",2,IF(C24="Low",1,0)))</f>
        <v>2</v>
      </c>
      <c r="F24" s="102" t="s">
        <v>153</v>
      </c>
      <c r="G24" s="68"/>
      <c r="H24" s="110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6.5" customHeight="1" x14ac:dyDescent="0.25">
      <c r="A25" s="103" t="s">
        <v>155</v>
      </c>
      <c r="B25" s="104" t="s">
        <v>156</v>
      </c>
      <c r="C25" s="105" t="s">
        <v>141</v>
      </c>
      <c r="D25" s="69" t="str">
        <f>IF(C25="High","High",IF(C25="Medium","Medium",IF(C25="Low","Low","")))</f>
        <v>Medium</v>
      </c>
      <c r="E25" s="99">
        <f>IF(C25="Low",3,IF(C25="Medium",2,IF(C25="High",1,0)))</f>
        <v>2</v>
      </c>
      <c r="F25" s="100" t="s">
        <v>143</v>
      </c>
      <c r="G25" s="68"/>
      <c r="H25" s="110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6.5" customHeight="1" x14ac:dyDescent="0.25">
      <c r="A26" s="81"/>
      <c r="B26" s="77" t="s">
        <v>158</v>
      </c>
      <c r="C26" s="95" t="s">
        <v>141</v>
      </c>
      <c r="D26" s="69" t="str">
        <f>IF(C26="High","Low",IF(C26="Medium","Medium",IF(C26="Low","High","")))</f>
        <v>Medium</v>
      </c>
      <c r="E26" s="99">
        <f>IF(C26="Low",1,IF(C26="Medium",2,IF(C26="High",3,0)))</f>
        <v>2</v>
      </c>
      <c r="F26" s="100" t="s">
        <v>159</v>
      </c>
      <c r="G26" s="68"/>
      <c r="H26" s="110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6.5" customHeight="1" x14ac:dyDescent="0.25">
      <c r="A27" s="82"/>
      <c r="B27" s="106" t="s">
        <v>161</v>
      </c>
      <c r="C27" s="111" t="s">
        <v>136</v>
      </c>
      <c r="D27" s="69" t="str">
        <f>IF(C27="High","High",IF(C27="Medium","Medium",IF(C27="Low","Low","")))</f>
        <v>Low</v>
      </c>
      <c r="E27" s="99">
        <f>IF(C27="Low",4,IF(C27="Medium",2,IF(C27="High",1,0)))</f>
        <v>4</v>
      </c>
      <c r="F27" s="100" t="s">
        <v>143</v>
      </c>
      <c r="G27" s="68"/>
      <c r="H27" s="112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6.5" customHeight="1" x14ac:dyDescent="0.25">
      <c r="A28" s="76" t="s">
        <v>163</v>
      </c>
      <c r="B28" s="77" t="s">
        <v>164</v>
      </c>
      <c r="C28" s="95" t="s">
        <v>167</v>
      </c>
      <c r="D28" s="106" t="str">
        <f t="shared" ref="D28:D30" si="0">IF(C28="High","Low",IF(C28="Medium","Medium",IF(C28="Low","High","")))</f>
        <v>Low</v>
      </c>
      <c r="E28" s="96">
        <f t="shared" ref="E28:E30" si="1">IF(C28="High",2,IF(C28="Medium",1,IF(C28="Low",0,0)))</f>
        <v>2</v>
      </c>
      <c r="F28" s="97" t="s">
        <v>159</v>
      </c>
      <c r="G28" s="68"/>
      <c r="H28" s="112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6.5" customHeight="1" x14ac:dyDescent="0.25">
      <c r="A29" s="81"/>
      <c r="B29" s="77" t="s">
        <v>166</v>
      </c>
      <c r="C29" s="95" t="s">
        <v>167</v>
      </c>
      <c r="D29" s="107" t="str">
        <f t="shared" si="0"/>
        <v>Low</v>
      </c>
      <c r="E29" s="99">
        <f t="shared" si="1"/>
        <v>2</v>
      </c>
      <c r="F29" s="100" t="s">
        <v>159</v>
      </c>
      <c r="G29" s="68"/>
      <c r="H29" s="112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6.5" customHeight="1" x14ac:dyDescent="0.25">
      <c r="A30" s="81"/>
      <c r="B30" s="77" t="s">
        <v>169</v>
      </c>
      <c r="C30" s="95" t="s">
        <v>167</v>
      </c>
      <c r="D30" s="107" t="str">
        <f t="shared" si="0"/>
        <v>Low</v>
      </c>
      <c r="E30" s="99">
        <f t="shared" si="1"/>
        <v>2</v>
      </c>
      <c r="F30" s="100" t="s">
        <v>159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6.5" customHeight="1" x14ac:dyDescent="0.25">
      <c r="A31" s="81"/>
      <c r="B31" s="77" t="s">
        <v>171</v>
      </c>
      <c r="C31" s="95" t="s">
        <v>172</v>
      </c>
      <c r="D31" s="107" t="str">
        <f>IF(C31="Limit","Low",IF(C31="Medium","Medium",IF(C31="Open","High","")))</f>
        <v>High</v>
      </c>
      <c r="E31" s="99">
        <f>IF(C31="Limit",2,IF(C31="Medium",1,IF(C31="Open",0,0)))</f>
        <v>0</v>
      </c>
      <c r="F31" s="100" t="s">
        <v>173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6.5" customHeight="1" x14ac:dyDescent="0.25">
      <c r="A32" s="82"/>
      <c r="B32" s="77" t="s">
        <v>174</v>
      </c>
      <c r="C32" s="95" t="s">
        <v>141</v>
      </c>
      <c r="D32" s="104" t="str">
        <f>IF(C32="High","Low",IF(C32="Medium","Medium",IF(C32="Low","High","")))</f>
        <v>Medium</v>
      </c>
      <c r="E32" s="101">
        <f>IF(C32="High",2,IF(C32="Medium",1,IF(C32="Low",0,0)))</f>
        <v>1</v>
      </c>
      <c r="F32" s="102" t="s">
        <v>159</v>
      </c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6.5" customHeight="1" x14ac:dyDescent="0.25">
      <c r="A33" s="69"/>
      <c r="B33" s="69"/>
      <c r="C33" s="69"/>
      <c r="D33" s="69"/>
      <c r="E33" s="79"/>
      <c r="F33" s="113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6.5" customHeight="1" x14ac:dyDescent="0.3">
      <c r="A34" s="91" t="s">
        <v>64</v>
      </c>
      <c r="B34" s="92"/>
      <c r="C34" s="92"/>
      <c r="D34" s="93"/>
      <c r="E34" s="114">
        <f>SUM(E2:E33)</f>
        <v>82</v>
      </c>
      <c r="F34" s="115" t="s">
        <v>176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6.5" customHeight="1" x14ac:dyDescent="0.25">
      <c r="A35" s="69"/>
      <c r="B35" s="69"/>
      <c r="C35" s="69"/>
      <c r="D35" s="69"/>
      <c r="E35" s="79"/>
      <c r="F35" s="113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6.5" customHeight="1" x14ac:dyDescent="0.3">
      <c r="A36" s="116" t="s">
        <v>177</v>
      </c>
      <c r="B36" s="92"/>
      <c r="C36" s="92"/>
      <c r="D36" s="92"/>
      <c r="E36" s="92"/>
      <c r="F36" s="93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6.5" customHeight="1" x14ac:dyDescent="0.25">
      <c r="A37" s="69"/>
      <c r="B37" s="69"/>
      <c r="C37" s="69"/>
      <c r="D37" s="69"/>
      <c r="E37" s="79"/>
      <c r="F37" s="113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6.5" customHeight="1" x14ac:dyDescent="0.25">
      <c r="A38" s="69"/>
      <c r="B38" s="69"/>
      <c r="C38" s="69"/>
      <c r="D38" s="69"/>
      <c r="E38" s="79"/>
      <c r="F38" s="113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6.5" customHeight="1" x14ac:dyDescent="0.25">
      <c r="A39" s="69"/>
      <c r="B39" s="69"/>
      <c r="C39" s="69"/>
      <c r="D39" s="69"/>
      <c r="E39" s="79"/>
      <c r="F39" s="113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6.5" customHeight="1" x14ac:dyDescent="0.25">
      <c r="A40" s="69"/>
      <c r="B40" s="69"/>
      <c r="C40" s="69"/>
      <c r="D40" s="69"/>
      <c r="E40" s="79"/>
      <c r="F40" s="113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6.5" customHeight="1" x14ac:dyDescent="0.25">
      <c r="A41" s="69"/>
      <c r="B41" s="69"/>
      <c r="C41" s="69"/>
      <c r="D41" s="69"/>
      <c r="E41" s="79"/>
      <c r="F41" s="113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6.5" customHeight="1" x14ac:dyDescent="0.25">
      <c r="A42" s="69"/>
      <c r="B42" s="69"/>
      <c r="C42" s="69"/>
      <c r="D42" s="69"/>
      <c r="E42" s="79"/>
      <c r="F42" s="113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6.5" customHeight="1" x14ac:dyDescent="0.25">
      <c r="A43" s="69"/>
      <c r="B43" s="69"/>
      <c r="C43" s="69"/>
      <c r="D43" s="69"/>
      <c r="E43" s="79"/>
      <c r="F43" s="113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6.5" customHeight="1" x14ac:dyDescent="0.25">
      <c r="A44" s="69"/>
      <c r="B44" s="69"/>
      <c r="C44" s="69"/>
      <c r="D44" s="69"/>
      <c r="E44" s="79"/>
      <c r="F44" s="113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6.5" customHeight="1" x14ac:dyDescent="0.25">
      <c r="A45" s="69"/>
      <c r="B45" s="69"/>
      <c r="C45" s="69"/>
      <c r="D45" s="69"/>
      <c r="E45" s="79"/>
      <c r="F45" s="113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6.5" customHeight="1" x14ac:dyDescent="0.25">
      <c r="A46" s="69"/>
      <c r="B46" s="69"/>
      <c r="C46" s="69"/>
      <c r="D46" s="69"/>
      <c r="E46" s="79"/>
      <c r="F46" s="113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6.5" customHeight="1" x14ac:dyDescent="0.25">
      <c r="A47" s="69"/>
      <c r="B47" s="69"/>
      <c r="C47" s="69"/>
      <c r="D47" s="69"/>
      <c r="E47" s="79"/>
      <c r="F47" s="11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6.5" customHeight="1" x14ac:dyDescent="0.25">
      <c r="A48" s="69"/>
      <c r="B48" s="69"/>
      <c r="C48" s="69"/>
      <c r="D48" s="69"/>
      <c r="E48" s="79"/>
      <c r="F48" s="113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6.5" customHeight="1" x14ac:dyDescent="0.25">
      <c r="A49" s="69"/>
      <c r="B49" s="69"/>
      <c r="C49" s="69"/>
      <c r="D49" s="69"/>
      <c r="E49" s="79"/>
      <c r="F49" s="113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6.5" customHeight="1" x14ac:dyDescent="0.25">
      <c r="A50" s="69"/>
      <c r="B50" s="69"/>
      <c r="C50" s="69"/>
      <c r="D50" s="69"/>
      <c r="E50" s="79"/>
      <c r="F50" s="113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customHeight="1" x14ac:dyDescent="0.25">
      <c r="A51" s="69"/>
      <c r="B51" s="69"/>
      <c r="C51" s="69"/>
      <c r="D51" s="69"/>
      <c r="E51" s="79"/>
      <c r="F51" s="11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customHeight="1" x14ac:dyDescent="0.25">
      <c r="A52" s="69"/>
      <c r="B52" s="69"/>
      <c r="C52" s="69"/>
      <c r="D52" s="69"/>
      <c r="E52" s="79"/>
      <c r="F52" s="113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6.5" customHeight="1" x14ac:dyDescent="0.25">
      <c r="A53" s="69"/>
      <c r="B53" s="69"/>
      <c r="C53" s="69"/>
      <c r="D53" s="69"/>
      <c r="E53" s="79"/>
      <c r="F53" s="1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6.5" customHeight="1" x14ac:dyDescent="0.25">
      <c r="A54" s="69"/>
      <c r="B54" s="69"/>
      <c r="C54" s="69"/>
      <c r="D54" s="69"/>
      <c r="E54" s="79"/>
      <c r="F54" s="1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6.5" customHeight="1" x14ac:dyDescent="0.25">
      <c r="A55" s="69"/>
      <c r="B55" s="69"/>
      <c r="C55" s="69"/>
      <c r="D55" s="69"/>
      <c r="E55" s="79"/>
      <c r="F55" s="1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6.5" customHeight="1" x14ac:dyDescent="0.25">
      <c r="A56" s="69"/>
      <c r="B56" s="69"/>
      <c r="C56" s="69"/>
      <c r="D56" s="69"/>
      <c r="E56" s="79"/>
      <c r="F56" s="113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6.5" customHeight="1" x14ac:dyDescent="0.25">
      <c r="A57" s="69"/>
      <c r="B57" s="69"/>
      <c r="C57" s="69"/>
      <c r="D57" s="69"/>
      <c r="E57" s="79"/>
      <c r="F57" s="113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6.5" customHeight="1" x14ac:dyDescent="0.25">
      <c r="A58" s="69"/>
      <c r="B58" s="69"/>
      <c r="C58" s="69"/>
      <c r="D58" s="69"/>
      <c r="E58" s="79"/>
      <c r="F58" s="113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6.5" customHeight="1" x14ac:dyDescent="0.25">
      <c r="A59" s="69"/>
      <c r="B59" s="69"/>
      <c r="C59" s="69"/>
      <c r="D59" s="69"/>
      <c r="E59" s="79"/>
      <c r="F59" s="113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6.5" customHeight="1" x14ac:dyDescent="0.25">
      <c r="A60" s="69"/>
      <c r="B60" s="69"/>
      <c r="C60" s="69"/>
      <c r="D60" s="69"/>
      <c r="E60" s="79"/>
      <c r="F60" s="113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6.5" customHeight="1" x14ac:dyDescent="0.25">
      <c r="A61" s="69"/>
      <c r="B61" s="69"/>
      <c r="C61" s="69"/>
      <c r="D61" s="69"/>
      <c r="E61" s="79"/>
      <c r="F61" s="113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6.5" customHeight="1" x14ac:dyDescent="0.25">
      <c r="A62" s="69"/>
      <c r="B62" s="69"/>
      <c r="C62" s="69"/>
      <c r="D62" s="69"/>
      <c r="E62" s="79"/>
      <c r="F62" s="113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6.5" customHeight="1" x14ac:dyDescent="0.25">
      <c r="A63" s="69"/>
      <c r="B63" s="69"/>
      <c r="C63" s="69"/>
      <c r="D63" s="69"/>
      <c r="E63" s="79"/>
      <c r="F63" s="113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6.5" customHeight="1" x14ac:dyDescent="0.25">
      <c r="A64" s="69"/>
      <c r="B64" s="69"/>
      <c r="C64" s="69"/>
      <c r="D64" s="69"/>
      <c r="E64" s="79"/>
      <c r="F64" s="113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6.5" customHeight="1" x14ac:dyDescent="0.25">
      <c r="A65" s="69"/>
      <c r="B65" s="69"/>
      <c r="C65" s="69"/>
      <c r="D65" s="69"/>
      <c r="E65" s="79"/>
      <c r="F65" s="11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6.5" customHeight="1" x14ac:dyDescent="0.25">
      <c r="A66" s="69"/>
      <c r="B66" s="69"/>
      <c r="C66" s="69"/>
      <c r="D66" s="69"/>
      <c r="E66" s="79"/>
      <c r="F66" s="113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6.5" customHeight="1" x14ac:dyDescent="0.25">
      <c r="A67" s="69"/>
      <c r="B67" s="69"/>
      <c r="C67" s="69"/>
      <c r="D67" s="69"/>
      <c r="E67" s="79"/>
      <c r="F67" s="113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6.5" customHeight="1" x14ac:dyDescent="0.25">
      <c r="A68" s="69"/>
      <c r="B68" s="69"/>
      <c r="C68" s="69"/>
      <c r="D68" s="69"/>
      <c r="E68" s="79"/>
      <c r="F68" s="113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6.5" customHeight="1" x14ac:dyDescent="0.25">
      <c r="A69" s="69"/>
      <c r="B69" s="69"/>
      <c r="C69" s="69"/>
      <c r="D69" s="69"/>
      <c r="E69" s="79"/>
      <c r="F69" s="113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6.5" customHeight="1" x14ac:dyDescent="0.25">
      <c r="A70" s="69"/>
      <c r="B70" s="69"/>
      <c r="C70" s="69"/>
      <c r="D70" s="69"/>
      <c r="E70" s="79"/>
      <c r="F70" s="113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6.5" customHeight="1" x14ac:dyDescent="0.25">
      <c r="A71" s="69"/>
      <c r="B71" s="69"/>
      <c r="C71" s="69"/>
      <c r="D71" s="69"/>
      <c r="E71" s="79"/>
      <c r="F71" s="113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6.5" customHeight="1" x14ac:dyDescent="0.25">
      <c r="A72" s="69"/>
      <c r="B72" s="69"/>
      <c r="C72" s="69"/>
      <c r="D72" s="69"/>
      <c r="E72" s="79"/>
      <c r="F72" s="113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6.5" customHeight="1" x14ac:dyDescent="0.25">
      <c r="A73" s="69"/>
      <c r="B73" s="69"/>
      <c r="C73" s="69"/>
      <c r="D73" s="69"/>
      <c r="E73" s="79"/>
      <c r="F73" s="113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6.5" customHeight="1" x14ac:dyDescent="0.25">
      <c r="A74" s="69"/>
      <c r="B74" s="69"/>
      <c r="C74" s="69"/>
      <c r="D74" s="69"/>
      <c r="E74" s="79"/>
      <c r="F74" s="113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6.5" customHeight="1" x14ac:dyDescent="0.25">
      <c r="A75" s="69"/>
      <c r="B75" s="69"/>
      <c r="C75" s="69"/>
      <c r="D75" s="69"/>
      <c r="E75" s="79"/>
      <c r="F75" s="113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6.5" customHeight="1" x14ac:dyDescent="0.25">
      <c r="A76" s="69"/>
      <c r="B76" s="69"/>
      <c r="C76" s="69"/>
      <c r="D76" s="69"/>
      <c r="E76" s="79"/>
      <c r="F76" s="113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6.5" customHeight="1" x14ac:dyDescent="0.25">
      <c r="A77" s="69"/>
      <c r="B77" s="69"/>
      <c r="C77" s="69"/>
      <c r="D77" s="69"/>
      <c r="E77" s="79"/>
      <c r="F77" s="113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6.5" customHeight="1" x14ac:dyDescent="0.25">
      <c r="A78" s="69"/>
      <c r="B78" s="69"/>
      <c r="C78" s="69"/>
      <c r="D78" s="69"/>
      <c r="E78" s="79"/>
      <c r="F78" s="113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6.5" customHeight="1" x14ac:dyDescent="0.25">
      <c r="A79" s="69"/>
      <c r="B79" s="69"/>
      <c r="C79" s="69"/>
      <c r="D79" s="69"/>
      <c r="E79" s="79"/>
      <c r="F79" s="113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6.5" customHeight="1" x14ac:dyDescent="0.25">
      <c r="A80" s="69"/>
      <c r="B80" s="69"/>
      <c r="C80" s="69"/>
      <c r="D80" s="69"/>
      <c r="E80" s="79"/>
      <c r="F80" s="113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customHeight="1" x14ac:dyDescent="0.25">
      <c r="A81" s="69"/>
      <c r="B81" s="69"/>
      <c r="C81" s="69"/>
      <c r="D81" s="69"/>
      <c r="E81" s="79"/>
      <c r="F81" s="113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customHeight="1" x14ac:dyDescent="0.25">
      <c r="A82" s="69"/>
      <c r="B82" s="69"/>
      <c r="C82" s="69"/>
      <c r="D82" s="69"/>
      <c r="E82" s="79"/>
      <c r="F82" s="113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6.5" customHeight="1" x14ac:dyDescent="0.25">
      <c r="A83" s="69"/>
      <c r="B83" s="69"/>
      <c r="C83" s="69"/>
      <c r="D83" s="69"/>
      <c r="E83" s="79"/>
      <c r="F83" s="113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6.5" customHeight="1" x14ac:dyDescent="0.25">
      <c r="A84" s="69"/>
      <c r="B84" s="69"/>
      <c r="C84" s="69"/>
      <c r="D84" s="69"/>
      <c r="E84" s="79"/>
      <c r="F84" s="113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6.5" customHeight="1" x14ac:dyDescent="0.25">
      <c r="A85" s="69"/>
      <c r="B85" s="69"/>
      <c r="C85" s="69"/>
      <c r="D85" s="69"/>
      <c r="E85" s="79"/>
      <c r="F85" s="113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6.5" customHeight="1" x14ac:dyDescent="0.25">
      <c r="A86" s="69"/>
      <c r="B86" s="69"/>
      <c r="C86" s="69"/>
      <c r="D86" s="69"/>
      <c r="E86" s="79"/>
      <c r="F86" s="113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6.5" customHeight="1" x14ac:dyDescent="0.25">
      <c r="A87" s="69"/>
      <c r="B87" s="69"/>
      <c r="C87" s="69"/>
      <c r="D87" s="69"/>
      <c r="E87" s="79"/>
      <c r="F87" s="113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6.5" customHeight="1" x14ac:dyDescent="0.25">
      <c r="A88" s="69"/>
      <c r="B88" s="69"/>
      <c r="C88" s="69"/>
      <c r="D88" s="69"/>
      <c r="E88" s="79"/>
      <c r="F88" s="113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6.5" customHeight="1" x14ac:dyDescent="0.25">
      <c r="A89" s="69"/>
      <c r="B89" s="69"/>
      <c r="C89" s="69"/>
      <c r="D89" s="69"/>
      <c r="E89" s="79"/>
      <c r="F89" s="113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6.5" customHeight="1" x14ac:dyDescent="0.25">
      <c r="A90" s="69"/>
      <c r="B90" s="69"/>
      <c r="C90" s="69"/>
      <c r="D90" s="69"/>
      <c r="E90" s="79"/>
      <c r="F90" s="113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6.5" customHeight="1" x14ac:dyDescent="0.25">
      <c r="A91" s="69"/>
      <c r="B91" s="69"/>
      <c r="C91" s="69"/>
      <c r="D91" s="69"/>
      <c r="E91" s="79"/>
      <c r="F91" s="113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6.5" customHeight="1" x14ac:dyDescent="0.25">
      <c r="A92" s="69"/>
      <c r="B92" s="69"/>
      <c r="C92" s="69"/>
      <c r="D92" s="69"/>
      <c r="E92" s="79"/>
      <c r="F92" s="113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6.5" customHeight="1" x14ac:dyDescent="0.25">
      <c r="A93" s="69"/>
      <c r="B93" s="69"/>
      <c r="C93" s="69"/>
      <c r="D93" s="69"/>
      <c r="E93" s="79"/>
      <c r="F93" s="113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6.5" customHeight="1" x14ac:dyDescent="0.25">
      <c r="A94" s="69"/>
      <c r="B94" s="69"/>
      <c r="C94" s="69"/>
      <c r="D94" s="69"/>
      <c r="E94" s="79"/>
      <c r="F94" s="113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customHeight="1" x14ac:dyDescent="0.25">
      <c r="A95" s="69"/>
      <c r="B95" s="69"/>
      <c r="C95" s="69"/>
      <c r="D95" s="69"/>
      <c r="E95" s="79"/>
      <c r="F95" s="113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customHeight="1" x14ac:dyDescent="0.25">
      <c r="A96" s="69"/>
      <c r="B96" s="69"/>
      <c r="C96" s="69"/>
      <c r="D96" s="69"/>
      <c r="E96" s="79"/>
      <c r="F96" s="113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6.5" customHeight="1" x14ac:dyDescent="0.25">
      <c r="A97" s="69"/>
      <c r="B97" s="69"/>
      <c r="C97" s="69"/>
      <c r="D97" s="69"/>
      <c r="E97" s="79"/>
      <c r="F97" s="113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6.5" customHeight="1" x14ac:dyDescent="0.25">
      <c r="A98" s="69"/>
      <c r="B98" s="69"/>
      <c r="C98" s="69"/>
      <c r="D98" s="69"/>
      <c r="E98" s="79"/>
      <c r="F98" s="113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6.5" customHeight="1" x14ac:dyDescent="0.25">
      <c r="A99" s="69"/>
      <c r="B99" s="69"/>
      <c r="C99" s="69"/>
      <c r="D99" s="69"/>
      <c r="E99" s="79"/>
      <c r="F99" s="113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6.5" customHeight="1" x14ac:dyDescent="0.25">
      <c r="A100" s="69"/>
      <c r="B100" s="69"/>
      <c r="C100" s="69"/>
      <c r="D100" s="69"/>
      <c r="E100" s="79"/>
      <c r="F100" s="113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6.5" customHeight="1" x14ac:dyDescent="0.25">
      <c r="A101" s="69"/>
      <c r="B101" s="69"/>
      <c r="C101" s="69"/>
      <c r="D101" s="69"/>
      <c r="E101" s="79"/>
      <c r="F101" s="113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6.5" customHeight="1" x14ac:dyDescent="0.25">
      <c r="A102" s="69"/>
      <c r="B102" s="69"/>
      <c r="C102" s="69"/>
      <c r="D102" s="69"/>
      <c r="E102" s="79"/>
      <c r="F102" s="113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6.5" customHeight="1" x14ac:dyDescent="0.25">
      <c r="A103" s="69"/>
      <c r="B103" s="69"/>
      <c r="C103" s="69"/>
      <c r="D103" s="69"/>
      <c r="E103" s="79"/>
      <c r="F103" s="113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6.5" customHeight="1" x14ac:dyDescent="0.25">
      <c r="A104" s="69"/>
      <c r="B104" s="69"/>
      <c r="C104" s="69"/>
      <c r="D104" s="69"/>
      <c r="E104" s="79"/>
      <c r="F104" s="113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6.5" customHeight="1" x14ac:dyDescent="0.25">
      <c r="A105" s="69"/>
      <c r="B105" s="69"/>
      <c r="C105" s="69"/>
      <c r="D105" s="69"/>
      <c r="E105" s="79"/>
      <c r="F105" s="113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6.5" customHeight="1" x14ac:dyDescent="0.25">
      <c r="A106" s="69"/>
      <c r="B106" s="69"/>
      <c r="C106" s="69"/>
      <c r="D106" s="69"/>
      <c r="E106" s="79"/>
      <c r="F106" s="113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6.5" customHeight="1" x14ac:dyDescent="0.25">
      <c r="A107" s="69"/>
      <c r="B107" s="69"/>
      <c r="C107" s="69"/>
      <c r="D107" s="69"/>
      <c r="E107" s="79"/>
      <c r="F107" s="113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6.5" customHeight="1" x14ac:dyDescent="0.25">
      <c r="A108" s="69"/>
      <c r="B108" s="69"/>
      <c r="C108" s="69"/>
      <c r="D108" s="69"/>
      <c r="E108" s="79"/>
      <c r="F108" s="113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customHeight="1" x14ac:dyDescent="0.25">
      <c r="A109" s="69"/>
      <c r="B109" s="69"/>
      <c r="C109" s="69"/>
      <c r="D109" s="69"/>
      <c r="E109" s="79"/>
      <c r="F109" s="113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6.5" customHeight="1" x14ac:dyDescent="0.25">
      <c r="A110" s="69"/>
      <c r="B110" s="69"/>
      <c r="C110" s="69"/>
      <c r="D110" s="69"/>
      <c r="E110" s="79"/>
      <c r="F110" s="113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6.5" customHeight="1" x14ac:dyDescent="0.25">
      <c r="A111" s="69"/>
      <c r="B111" s="69"/>
      <c r="C111" s="69"/>
      <c r="D111" s="69"/>
      <c r="E111" s="79"/>
      <c r="F111" s="113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6.5" customHeight="1" x14ac:dyDescent="0.25">
      <c r="A112" s="69"/>
      <c r="B112" s="69"/>
      <c r="C112" s="69"/>
      <c r="D112" s="69"/>
      <c r="E112" s="79"/>
      <c r="F112" s="113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6.5" customHeight="1" x14ac:dyDescent="0.25">
      <c r="A113" s="69"/>
      <c r="B113" s="69"/>
      <c r="C113" s="69"/>
      <c r="D113" s="69"/>
      <c r="E113" s="79"/>
      <c r="F113" s="113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6.5" customHeight="1" x14ac:dyDescent="0.25">
      <c r="A114" s="69"/>
      <c r="B114" s="69"/>
      <c r="C114" s="69"/>
      <c r="D114" s="69"/>
      <c r="E114" s="79"/>
      <c r="F114" s="113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6.5" customHeight="1" x14ac:dyDescent="0.25">
      <c r="A115" s="69"/>
      <c r="B115" s="69"/>
      <c r="C115" s="69"/>
      <c r="D115" s="69"/>
      <c r="E115" s="79"/>
      <c r="F115" s="113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6.5" customHeight="1" x14ac:dyDescent="0.25">
      <c r="A116" s="69"/>
      <c r="B116" s="69"/>
      <c r="C116" s="69"/>
      <c r="D116" s="69"/>
      <c r="E116" s="79"/>
      <c r="F116" s="113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6.5" customHeight="1" x14ac:dyDescent="0.25">
      <c r="A117" s="69"/>
      <c r="B117" s="69"/>
      <c r="C117" s="69"/>
      <c r="D117" s="69"/>
      <c r="E117" s="79"/>
      <c r="F117" s="113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6.5" customHeight="1" x14ac:dyDescent="0.25">
      <c r="A118" s="69"/>
      <c r="B118" s="69"/>
      <c r="C118" s="69"/>
      <c r="D118" s="69"/>
      <c r="E118" s="79"/>
      <c r="F118" s="113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6.5" customHeight="1" x14ac:dyDescent="0.25">
      <c r="A119" s="69"/>
      <c r="B119" s="69"/>
      <c r="C119" s="69"/>
      <c r="D119" s="69"/>
      <c r="E119" s="79"/>
      <c r="F119" s="113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6.5" customHeight="1" x14ac:dyDescent="0.25">
      <c r="A120" s="69"/>
      <c r="B120" s="69"/>
      <c r="C120" s="69"/>
      <c r="D120" s="69"/>
      <c r="E120" s="79"/>
      <c r="F120" s="113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6.5" customHeight="1" x14ac:dyDescent="0.25">
      <c r="A121" s="69"/>
      <c r="B121" s="69"/>
      <c r="C121" s="69"/>
      <c r="D121" s="69"/>
      <c r="E121" s="79"/>
      <c r="F121" s="113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6.5" customHeight="1" x14ac:dyDescent="0.25">
      <c r="A122" s="69"/>
      <c r="B122" s="69"/>
      <c r="C122" s="69"/>
      <c r="D122" s="69"/>
      <c r="E122" s="79"/>
      <c r="F122" s="113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6.5" customHeight="1" x14ac:dyDescent="0.25">
      <c r="A123" s="69"/>
      <c r="B123" s="69"/>
      <c r="C123" s="69"/>
      <c r="D123" s="69"/>
      <c r="E123" s="79"/>
      <c r="F123" s="113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6.5" customHeight="1" x14ac:dyDescent="0.25">
      <c r="A124" s="69"/>
      <c r="B124" s="69"/>
      <c r="C124" s="69"/>
      <c r="D124" s="69"/>
      <c r="E124" s="79"/>
      <c r="F124" s="113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6.5" customHeight="1" x14ac:dyDescent="0.25">
      <c r="A125" s="69"/>
      <c r="B125" s="69"/>
      <c r="C125" s="69"/>
      <c r="D125" s="69"/>
      <c r="E125" s="79"/>
      <c r="F125" s="113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6.5" customHeight="1" x14ac:dyDescent="0.25">
      <c r="A126" s="69"/>
      <c r="B126" s="69"/>
      <c r="C126" s="69"/>
      <c r="D126" s="69"/>
      <c r="E126" s="79"/>
      <c r="F126" s="113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6.5" customHeight="1" x14ac:dyDescent="0.25">
      <c r="A127" s="69"/>
      <c r="B127" s="69"/>
      <c r="C127" s="69"/>
      <c r="D127" s="69"/>
      <c r="E127" s="79"/>
      <c r="F127" s="113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6.5" customHeight="1" x14ac:dyDescent="0.25">
      <c r="A128" s="69"/>
      <c r="B128" s="69"/>
      <c r="C128" s="69"/>
      <c r="D128" s="69"/>
      <c r="E128" s="79"/>
      <c r="F128" s="113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6.5" customHeight="1" x14ac:dyDescent="0.25">
      <c r="A129" s="69"/>
      <c r="B129" s="69"/>
      <c r="C129" s="69"/>
      <c r="D129" s="69"/>
      <c r="E129" s="79"/>
      <c r="F129" s="113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6.5" customHeight="1" x14ac:dyDescent="0.25">
      <c r="A130" s="69"/>
      <c r="B130" s="69"/>
      <c r="C130" s="69"/>
      <c r="D130" s="69"/>
      <c r="E130" s="79"/>
      <c r="F130" s="113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6.5" customHeight="1" x14ac:dyDescent="0.25">
      <c r="A131" s="69"/>
      <c r="B131" s="69"/>
      <c r="C131" s="69"/>
      <c r="D131" s="69"/>
      <c r="E131" s="79"/>
      <c r="F131" s="113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6.5" customHeight="1" x14ac:dyDescent="0.25">
      <c r="A132" s="69"/>
      <c r="B132" s="69"/>
      <c r="C132" s="69"/>
      <c r="D132" s="69"/>
      <c r="E132" s="79"/>
      <c r="F132" s="113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6.5" customHeight="1" x14ac:dyDescent="0.25">
      <c r="A133" s="69"/>
      <c r="B133" s="69"/>
      <c r="C133" s="69"/>
      <c r="D133" s="69"/>
      <c r="E133" s="79"/>
      <c r="F133" s="113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6.5" customHeight="1" x14ac:dyDescent="0.25">
      <c r="A134" s="69"/>
      <c r="B134" s="69"/>
      <c r="C134" s="69"/>
      <c r="D134" s="69"/>
      <c r="E134" s="79"/>
      <c r="F134" s="113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6.5" customHeight="1" x14ac:dyDescent="0.25">
      <c r="A135" s="69"/>
      <c r="B135" s="69"/>
      <c r="C135" s="69"/>
      <c r="D135" s="69"/>
      <c r="E135" s="79"/>
      <c r="F135" s="113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6.5" customHeight="1" x14ac:dyDescent="0.25">
      <c r="A136" s="69"/>
      <c r="B136" s="69"/>
      <c r="C136" s="69"/>
      <c r="D136" s="69"/>
      <c r="E136" s="79"/>
      <c r="F136" s="113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6.5" customHeight="1" x14ac:dyDescent="0.25">
      <c r="A137" s="69"/>
      <c r="B137" s="69"/>
      <c r="C137" s="69"/>
      <c r="D137" s="69"/>
      <c r="E137" s="79"/>
      <c r="F137" s="113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6.5" customHeight="1" x14ac:dyDescent="0.25">
      <c r="A138" s="69"/>
      <c r="B138" s="69"/>
      <c r="C138" s="69"/>
      <c r="D138" s="69"/>
      <c r="E138" s="79"/>
      <c r="F138" s="113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6.5" customHeight="1" x14ac:dyDescent="0.25">
      <c r="A139" s="69"/>
      <c r="B139" s="69"/>
      <c r="C139" s="69"/>
      <c r="D139" s="69"/>
      <c r="E139" s="79"/>
      <c r="F139" s="113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6.5" customHeight="1" x14ac:dyDescent="0.25">
      <c r="A140" s="69"/>
      <c r="B140" s="69"/>
      <c r="C140" s="69"/>
      <c r="D140" s="69"/>
      <c r="E140" s="79"/>
      <c r="F140" s="113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6.5" customHeight="1" x14ac:dyDescent="0.25">
      <c r="A141" s="69"/>
      <c r="B141" s="69"/>
      <c r="C141" s="69"/>
      <c r="D141" s="69"/>
      <c r="E141" s="79"/>
      <c r="F141" s="113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6.5" customHeight="1" x14ac:dyDescent="0.25">
      <c r="A142" s="69"/>
      <c r="B142" s="69"/>
      <c r="C142" s="69"/>
      <c r="D142" s="69"/>
      <c r="E142" s="79"/>
      <c r="F142" s="113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6.5" customHeight="1" x14ac:dyDescent="0.25">
      <c r="A143" s="69"/>
      <c r="B143" s="69"/>
      <c r="C143" s="69"/>
      <c r="D143" s="69"/>
      <c r="E143" s="79"/>
      <c r="F143" s="113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6.5" customHeight="1" x14ac:dyDescent="0.25">
      <c r="A144" s="69"/>
      <c r="B144" s="69"/>
      <c r="C144" s="69"/>
      <c r="D144" s="69"/>
      <c r="E144" s="79"/>
      <c r="F144" s="113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6.5" customHeight="1" x14ac:dyDescent="0.25">
      <c r="A145" s="69"/>
      <c r="B145" s="69"/>
      <c r="C145" s="69"/>
      <c r="D145" s="69"/>
      <c r="E145" s="79"/>
      <c r="F145" s="113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6.5" customHeight="1" x14ac:dyDescent="0.25">
      <c r="A146" s="69"/>
      <c r="B146" s="69"/>
      <c r="C146" s="69"/>
      <c r="D146" s="69"/>
      <c r="E146" s="79"/>
      <c r="F146" s="113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6.5" customHeight="1" x14ac:dyDescent="0.25">
      <c r="A147" s="69"/>
      <c r="B147" s="69"/>
      <c r="C147" s="69"/>
      <c r="D147" s="69"/>
      <c r="E147" s="79"/>
      <c r="F147" s="113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6.5" customHeight="1" x14ac:dyDescent="0.25">
      <c r="A148" s="69"/>
      <c r="B148" s="69"/>
      <c r="C148" s="69"/>
      <c r="D148" s="69"/>
      <c r="E148" s="79"/>
      <c r="F148" s="113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6.5" customHeight="1" x14ac:dyDescent="0.25">
      <c r="A149" s="69"/>
      <c r="B149" s="69"/>
      <c r="C149" s="69"/>
      <c r="D149" s="69"/>
      <c r="E149" s="79"/>
      <c r="F149" s="113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6.5" customHeight="1" x14ac:dyDescent="0.25">
      <c r="A150" s="69"/>
      <c r="B150" s="69"/>
      <c r="C150" s="69"/>
      <c r="D150" s="69"/>
      <c r="E150" s="79"/>
      <c r="F150" s="113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6.5" customHeight="1" x14ac:dyDescent="0.25">
      <c r="A151" s="69"/>
      <c r="B151" s="69"/>
      <c r="C151" s="69"/>
      <c r="D151" s="69"/>
      <c r="E151" s="79"/>
      <c r="F151" s="113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6.5" customHeight="1" x14ac:dyDescent="0.25">
      <c r="A152" s="69"/>
      <c r="B152" s="69"/>
      <c r="C152" s="69"/>
      <c r="D152" s="69"/>
      <c r="E152" s="79"/>
      <c r="F152" s="113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6.5" customHeight="1" x14ac:dyDescent="0.25">
      <c r="A153" s="69"/>
      <c r="B153" s="69"/>
      <c r="C153" s="69"/>
      <c r="D153" s="69"/>
      <c r="E153" s="79"/>
      <c r="F153" s="113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6.5" customHeight="1" x14ac:dyDescent="0.25">
      <c r="A154" s="69"/>
      <c r="B154" s="69"/>
      <c r="C154" s="69"/>
      <c r="D154" s="69"/>
      <c r="E154" s="79"/>
      <c r="F154" s="113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6.5" customHeight="1" x14ac:dyDescent="0.25">
      <c r="A155" s="69"/>
      <c r="B155" s="69"/>
      <c r="C155" s="69"/>
      <c r="D155" s="69"/>
      <c r="E155" s="79"/>
      <c r="F155" s="113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6.5" customHeight="1" x14ac:dyDescent="0.25">
      <c r="A156" s="69"/>
      <c r="B156" s="69"/>
      <c r="C156" s="69"/>
      <c r="D156" s="69"/>
      <c r="E156" s="79"/>
      <c r="F156" s="113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6.5" customHeight="1" x14ac:dyDescent="0.25">
      <c r="A157" s="69"/>
      <c r="B157" s="69"/>
      <c r="C157" s="69"/>
      <c r="D157" s="69"/>
      <c r="E157" s="79"/>
      <c r="F157" s="113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6.5" customHeight="1" x14ac:dyDescent="0.25">
      <c r="A158" s="69"/>
      <c r="B158" s="69"/>
      <c r="C158" s="69"/>
      <c r="D158" s="69"/>
      <c r="E158" s="79"/>
      <c r="F158" s="113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6.5" customHeight="1" x14ac:dyDescent="0.25">
      <c r="A159" s="69"/>
      <c r="B159" s="69"/>
      <c r="C159" s="69"/>
      <c r="D159" s="69"/>
      <c r="E159" s="79"/>
      <c r="F159" s="113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6.5" customHeight="1" x14ac:dyDescent="0.25">
      <c r="A160" s="69"/>
      <c r="B160" s="69"/>
      <c r="C160" s="69"/>
      <c r="D160" s="69"/>
      <c r="E160" s="79"/>
      <c r="F160" s="113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6.5" customHeight="1" x14ac:dyDescent="0.25">
      <c r="A161" s="69"/>
      <c r="B161" s="69"/>
      <c r="C161" s="69"/>
      <c r="D161" s="69"/>
      <c r="E161" s="79"/>
      <c r="F161" s="113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6.5" customHeight="1" x14ac:dyDescent="0.25">
      <c r="A162" s="69"/>
      <c r="B162" s="69"/>
      <c r="C162" s="69"/>
      <c r="D162" s="69"/>
      <c r="E162" s="79"/>
      <c r="F162" s="113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6.5" customHeight="1" x14ac:dyDescent="0.25">
      <c r="A163" s="69"/>
      <c r="B163" s="69"/>
      <c r="C163" s="69"/>
      <c r="D163" s="69"/>
      <c r="E163" s="79"/>
      <c r="F163" s="113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6.5" customHeight="1" x14ac:dyDescent="0.25">
      <c r="A164" s="69"/>
      <c r="B164" s="69"/>
      <c r="C164" s="69"/>
      <c r="D164" s="69"/>
      <c r="E164" s="79"/>
      <c r="F164" s="113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6.5" customHeight="1" x14ac:dyDescent="0.25">
      <c r="A165" s="69"/>
      <c r="B165" s="69"/>
      <c r="C165" s="69"/>
      <c r="D165" s="69"/>
      <c r="E165" s="79"/>
      <c r="F165" s="113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6.5" customHeight="1" x14ac:dyDescent="0.25">
      <c r="A166" s="69"/>
      <c r="B166" s="69"/>
      <c r="C166" s="69"/>
      <c r="D166" s="69"/>
      <c r="E166" s="79"/>
      <c r="F166" s="113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6.5" customHeight="1" x14ac:dyDescent="0.25">
      <c r="A167" s="69"/>
      <c r="B167" s="69"/>
      <c r="C167" s="69"/>
      <c r="D167" s="69"/>
      <c r="E167" s="79"/>
      <c r="F167" s="113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6.5" customHeight="1" x14ac:dyDescent="0.25">
      <c r="A168" s="69"/>
      <c r="B168" s="69"/>
      <c r="C168" s="69"/>
      <c r="D168" s="69"/>
      <c r="E168" s="79"/>
      <c r="F168" s="113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6.5" customHeight="1" x14ac:dyDescent="0.25">
      <c r="A169" s="69"/>
      <c r="B169" s="69"/>
      <c r="C169" s="69"/>
      <c r="D169" s="69"/>
      <c r="E169" s="79"/>
      <c r="F169" s="113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6.5" customHeight="1" x14ac:dyDescent="0.25">
      <c r="A170" s="69"/>
      <c r="B170" s="69"/>
      <c r="C170" s="69"/>
      <c r="D170" s="69"/>
      <c r="E170" s="79"/>
      <c r="F170" s="113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6.5" customHeight="1" x14ac:dyDescent="0.25">
      <c r="A171" s="69"/>
      <c r="B171" s="69"/>
      <c r="C171" s="69"/>
      <c r="D171" s="69"/>
      <c r="E171" s="79"/>
      <c r="F171" s="113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6.5" customHeight="1" x14ac:dyDescent="0.25">
      <c r="A172" s="69"/>
      <c r="B172" s="69"/>
      <c r="C172" s="69"/>
      <c r="D172" s="69"/>
      <c r="E172" s="79"/>
      <c r="F172" s="113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6.5" customHeight="1" x14ac:dyDescent="0.25">
      <c r="A173" s="69"/>
      <c r="B173" s="69"/>
      <c r="C173" s="69"/>
      <c r="D173" s="69"/>
      <c r="E173" s="79"/>
      <c r="F173" s="113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6.5" customHeight="1" x14ac:dyDescent="0.25">
      <c r="A174" s="69"/>
      <c r="B174" s="69"/>
      <c r="C174" s="69"/>
      <c r="D174" s="69"/>
      <c r="E174" s="79"/>
      <c r="F174" s="113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6.5" customHeight="1" x14ac:dyDescent="0.25">
      <c r="A175" s="69"/>
      <c r="B175" s="69"/>
      <c r="C175" s="69"/>
      <c r="D175" s="69"/>
      <c r="E175" s="79"/>
      <c r="F175" s="113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6.5" customHeight="1" x14ac:dyDescent="0.25">
      <c r="A176" s="69"/>
      <c r="B176" s="69"/>
      <c r="C176" s="69"/>
      <c r="D176" s="69"/>
      <c r="E176" s="79"/>
      <c r="F176" s="113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6.5" customHeight="1" x14ac:dyDescent="0.25">
      <c r="A177" s="69"/>
      <c r="B177" s="69"/>
      <c r="C177" s="69"/>
      <c r="D177" s="69"/>
      <c r="E177" s="79"/>
      <c r="F177" s="113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6.5" customHeight="1" x14ac:dyDescent="0.25">
      <c r="A178" s="69"/>
      <c r="B178" s="69"/>
      <c r="C178" s="69"/>
      <c r="D178" s="69"/>
      <c r="E178" s="79"/>
      <c r="F178" s="113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6.5" customHeight="1" x14ac:dyDescent="0.25">
      <c r="A179" s="69"/>
      <c r="B179" s="69"/>
      <c r="C179" s="69"/>
      <c r="D179" s="69"/>
      <c r="E179" s="79"/>
      <c r="F179" s="113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6.5" customHeight="1" x14ac:dyDescent="0.25">
      <c r="A180" s="69"/>
      <c r="B180" s="69"/>
      <c r="C180" s="69"/>
      <c r="D180" s="69"/>
      <c r="E180" s="79"/>
      <c r="F180" s="113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6.5" customHeight="1" x14ac:dyDescent="0.25">
      <c r="A181" s="69"/>
      <c r="B181" s="69"/>
      <c r="C181" s="69"/>
      <c r="D181" s="69"/>
      <c r="E181" s="79"/>
      <c r="F181" s="113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6.5" customHeight="1" x14ac:dyDescent="0.25">
      <c r="A182" s="69"/>
      <c r="B182" s="69"/>
      <c r="C182" s="69"/>
      <c r="D182" s="69"/>
      <c r="E182" s="79"/>
      <c r="F182" s="113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6.5" customHeight="1" x14ac:dyDescent="0.25">
      <c r="A183" s="69"/>
      <c r="B183" s="69"/>
      <c r="C183" s="69"/>
      <c r="D183" s="69"/>
      <c r="E183" s="79"/>
      <c r="F183" s="113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6.5" customHeight="1" x14ac:dyDescent="0.25">
      <c r="A184" s="69"/>
      <c r="B184" s="69"/>
      <c r="C184" s="69"/>
      <c r="D184" s="69"/>
      <c r="E184" s="79"/>
      <c r="F184" s="113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6.5" customHeight="1" x14ac:dyDescent="0.25">
      <c r="A185" s="69"/>
      <c r="B185" s="69"/>
      <c r="C185" s="69"/>
      <c r="D185" s="69"/>
      <c r="E185" s="79"/>
      <c r="F185" s="113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6.5" customHeight="1" x14ac:dyDescent="0.25">
      <c r="A186" s="69"/>
      <c r="B186" s="69"/>
      <c r="C186" s="69"/>
      <c r="D186" s="69"/>
      <c r="E186" s="79"/>
      <c r="F186" s="113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6.5" customHeight="1" x14ac:dyDescent="0.25">
      <c r="A187" s="69"/>
      <c r="B187" s="69"/>
      <c r="C187" s="69"/>
      <c r="D187" s="69"/>
      <c r="E187" s="79"/>
      <c r="F187" s="113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6.5" customHeight="1" x14ac:dyDescent="0.25">
      <c r="A188" s="69"/>
      <c r="B188" s="69"/>
      <c r="C188" s="69"/>
      <c r="D188" s="69"/>
      <c r="E188" s="79"/>
      <c r="F188" s="113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6.5" customHeight="1" x14ac:dyDescent="0.25">
      <c r="A189" s="69"/>
      <c r="B189" s="69"/>
      <c r="C189" s="69"/>
      <c r="D189" s="69"/>
      <c r="E189" s="79"/>
      <c r="F189" s="113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6.5" customHeight="1" x14ac:dyDescent="0.25">
      <c r="A190" s="69"/>
      <c r="B190" s="69"/>
      <c r="C190" s="69"/>
      <c r="D190" s="69"/>
      <c r="E190" s="79"/>
      <c r="F190" s="113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6.5" customHeight="1" x14ac:dyDescent="0.25">
      <c r="A191" s="69"/>
      <c r="B191" s="69"/>
      <c r="C191" s="69"/>
      <c r="D191" s="69"/>
      <c r="E191" s="79"/>
      <c r="F191" s="113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6.5" customHeight="1" x14ac:dyDescent="0.25">
      <c r="A192" s="69"/>
      <c r="B192" s="69"/>
      <c r="C192" s="69"/>
      <c r="D192" s="69"/>
      <c r="E192" s="79"/>
      <c r="F192" s="113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6.5" customHeight="1" x14ac:dyDescent="0.25">
      <c r="A193" s="69"/>
      <c r="B193" s="69"/>
      <c r="C193" s="69"/>
      <c r="D193" s="69"/>
      <c r="E193" s="79"/>
      <c r="F193" s="113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6.5" customHeight="1" x14ac:dyDescent="0.25">
      <c r="A194" s="69"/>
      <c r="B194" s="69"/>
      <c r="C194" s="69"/>
      <c r="D194" s="69"/>
      <c r="E194" s="79"/>
      <c r="F194" s="113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6.5" customHeight="1" x14ac:dyDescent="0.25">
      <c r="A195" s="69"/>
      <c r="B195" s="69"/>
      <c r="C195" s="69"/>
      <c r="D195" s="69"/>
      <c r="E195" s="79"/>
      <c r="F195" s="113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6.5" customHeight="1" x14ac:dyDescent="0.25">
      <c r="A196" s="69"/>
      <c r="B196" s="69"/>
      <c r="C196" s="69"/>
      <c r="D196" s="69"/>
      <c r="E196" s="79"/>
      <c r="F196" s="113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6.5" customHeight="1" x14ac:dyDescent="0.25">
      <c r="A197" s="69"/>
      <c r="B197" s="69"/>
      <c r="C197" s="69"/>
      <c r="D197" s="69"/>
      <c r="E197" s="79"/>
      <c r="F197" s="113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6.5" customHeight="1" x14ac:dyDescent="0.25">
      <c r="A198" s="69"/>
      <c r="B198" s="69"/>
      <c r="C198" s="69"/>
      <c r="D198" s="69"/>
      <c r="E198" s="79"/>
      <c r="F198" s="113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6.5" customHeight="1" x14ac:dyDescent="0.25">
      <c r="A199" s="69"/>
      <c r="B199" s="69"/>
      <c r="C199" s="69"/>
      <c r="D199" s="69"/>
      <c r="E199" s="79"/>
      <c r="F199" s="113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6.5" customHeight="1" x14ac:dyDescent="0.25">
      <c r="A200" s="69"/>
      <c r="B200" s="69"/>
      <c r="C200" s="69"/>
      <c r="D200" s="69"/>
      <c r="E200" s="79"/>
      <c r="F200" s="113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6.5" customHeight="1" x14ac:dyDescent="0.25">
      <c r="A201" s="69"/>
      <c r="B201" s="69"/>
      <c r="C201" s="69"/>
      <c r="D201" s="69"/>
      <c r="E201" s="79"/>
      <c r="F201" s="113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6.5" customHeight="1" x14ac:dyDescent="0.25">
      <c r="A202" s="69"/>
      <c r="B202" s="69"/>
      <c r="C202" s="69"/>
      <c r="D202" s="69"/>
      <c r="E202" s="79"/>
      <c r="F202" s="113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6.5" customHeight="1" x14ac:dyDescent="0.25">
      <c r="A203" s="69"/>
      <c r="B203" s="69"/>
      <c r="C203" s="69"/>
      <c r="D203" s="69"/>
      <c r="E203" s="79"/>
      <c r="F203" s="113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6.5" customHeight="1" x14ac:dyDescent="0.25">
      <c r="A204" s="69"/>
      <c r="B204" s="69"/>
      <c r="C204" s="69"/>
      <c r="D204" s="69"/>
      <c r="E204" s="79"/>
      <c r="F204" s="113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6.5" customHeight="1" x14ac:dyDescent="0.25">
      <c r="A205" s="69"/>
      <c r="B205" s="69"/>
      <c r="C205" s="69"/>
      <c r="D205" s="69"/>
      <c r="E205" s="79"/>
      <c r="F205" s="113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6.5" customHeight="1" x14ac:dyDescent="0.25">
      <c r="A206" s="69"/>
      <c r="B206" s="69"/>
      <c r="C206" s="69"/>
      <c r="D206" s="69"/>
      <c r="E206" s="79"/>
      <c r="F206" s="113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6.5" customHeight="1" x14ac:dyDescent="0.25">
      <c r="A207" s="69"/>
      <c r="B207" s="69"/>
      <c r="C207" s="69"/>
      <c r="D207" s="69"/>
      <c r="E207" s="79"/>
      <c r="F207" s="113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6.5" customHeight="1" x14ac:dyDescent="0.25">
      <c r="A208" s="69"/>
      <c r="B208" s="69"/>
      <c r="C208" s="69"/>
      <c r="D208" s="69"/>
      <c r="E208" s="79"/>
      <c r="F208" s="113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6.5" customHeight="1" x14ac:dyDescent="0.25">
      <c r="A209" s="69"/>
      <c r="B209" s="69"/>
      <c r="C209" s="69"/>
      <c r="D209" s="69"/>
      <c r="E209" s="79"/>
      <c r="F209" s="113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6.5" customHeight="1" x14ac:dyDescent="0.25">
      <c r="A210" s="69"/>
      <c r="B210" s="69"/>
      <c r="C210" s="69"/>
      <c r="D210" s="69"/>
      <c r="E210" s="79"/>
      <c r="F210" s="113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6.5" customHeight="1" x14ac:dyDescent="0.25">
      <c r="A211" s="69"/>
      <c r="B211" s="69"/>
      <c r="C211" s="69"/>
      <c r="D211" s="69"/>
      <c r="E211" s="79"/>
      <c r="F211" s="113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6.5" customHeight="1" x14ac:dyDescent="0.25">
      <c r="A212" s="69"/>
      <c r="B212" s="69"/>
      <c r="C212" s="69"/>
      <c r="D212" s="69"/>
      <c r="E212" s="79"/>
      <c r="F212" s="113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6.5" customHeight="1" x14ac:dyDescent="0.25">
      <c r="A213" s="69"/>
      <c r="B213" s="69"/>
      <c r="C213" s="69"/>
      <c r="D213" s="69"/>
      <c r="E213" s="79"/>
      <c r="F213" s="113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6.5" customHeight="1" x14ac:dyDescent="0.25">
      <c r="A214" s="69"/>
      <c r="B214" s="69"/>
      <c r="C214" s="69"/>
      <c r="D214" s="69"/>
      <c r="E214" s="79"/>
      <c r="F214" s="113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6.5" customHeight="1" x14ac:dyDescent="0.25">
      <c r="A215" s="69"/>
      <c r="B215" s="69"/>
      <c r="C215" s="69"/>
      <c r="D215" s="69"/>
      <c r="E215" s="79"/>
      <c r="F215" s="113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6.5" customHeight="1" x14ac:dyDescent="0.25">
      <c r="A216" s="69"/>
      <c r="B216" s="69"/>
      <c r="C216" s="69"/>
      <c r="D216" s="69"/>
      <c r="E216" s="79"/>
      <c r="F216" s="113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6.5" customHeight="1" x14ac:dyDescent="0.25">
      <c r="A217" s="69"/>
      <c r="B217" s="69"/>
      <c r="C217" s="69"/>
      <c r="D217" s="69"/>
      <c r="E217" s="79"/>
      <c r="F217" s="113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6.5" customHeight="1" x14ac:dyDescent="0.25">
      <c r="A218" s="69"/>
      <c r="B218" s="69"/>
      <c r="C218" s="69"/>
      <c r="D218" s="69"/>
      <c r="E218" s="79"/>
      <c r="F218" s="113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6.5" customHeight="1" x14ac:dyDescent="0.25">
      <c r="A219" s="69"/>
      <c r="B219" s="69"/>
      <c r="C219" s="69"/>
      <c r="D219" s="69"/>
      <c r="E219" s="79"/>
      <c r="F219" s="113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6.5" customHeight="1" x14ac:dyDescent="0.25">
      <c r="A220" s="69"/>
      <c r="B220" s="69"/>
      <c r="C220" s="69"/>
      <c r="D220" s="69"/>
      <c r="E220" s="79"/>
      <c r="F220" s="113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6.5" customHeight="1" x14ac:dyDescent="0.25">
      <c r="A221" s="69"/>
      <c r="B221" s="69"/>
      <c r="C221" s="69"/>
      <c r="D221" s="69"/>
      <c r="E221" s="79"/>
      <c r="F221" s="113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6.5" customHeight="1" x14ac:dyDescent="0.25">
      <c r="A222" s="69"/>
      <c r="B222" s="69"/>
      <c r="C222" s="69"/>
      <c r="D222" s="69"/>
      <c r="E222" s="79"/>
      <c r="F222" s="113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6.5" customHeight="1" x14ac:dyDescent="0.25">
      <c r="A223" s="69"/>
      <c r="B223" s="69"/>
      <c r="C223" s="69"/>
      <c r="D223" s="69"/>
      <c r="E223" s="79"/>
      <c r="F223" s="113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6.5" customHeight="1" x14ac:dyDescent="0.25">
      <c r="A224" s="69"/>
      <c r="B224" s="69"/>
      <c r="C224" s="69"/>
      <c r="D224" s="69"/>
      <c r="E224" s="79"/>
      <c r="F224" s="113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6.5" customHeight="1" x14ac:dyDescent="0.25">
      <c r="A225" s="69"/>
      <c r="B225" s="69"/>
      <c r="C225" s="69"/>
      <c r="D225" s="69"/>
      <c r="E225" s="79"/>
      <c r="F225" s="113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6.5" customHeight="1" x14ac:dyDescent="0.25">
      <c r="A226" s="69"/>
      <c r="B226" s="69"/>
      <c r="C226" s="69"/>
      <c r="D226" s="69"/>
      <c r="E226" s="79"/>
      <c r="F226" s="113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6.5" customHeight="1" x14ac:dyDescent="0.25">
      <c r="A227" s="69"/>
      <c r="B227" s="69"/>
      <c r="C227" s="69"/>
      <c r="D227" s="69"/>
      <c r="E227" s="79"/>
      <c r="F227" s="113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6.5" customHeight="1" x14ac:dyDescent="0.25">
      <c r="A228" s="69"/>
      <c r="B228" s="69"/>
      <c r="C228" s="69"/>
      <c r="D228" s="69"/>
      <c r="E228" s="79"/>
      <c r="F228" s="113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6.5" customHeight="1" x14ac:dyDescent="0.25">
      <c r="A229" s="69"/>
      <c r="B229" s="69"/>
      <c r="C229" s="69"/>
      <c r="D229" s="69"/>
      <c r="E229" s="79"/>
      <c r="F229" s="113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6.5" customHeight="1" x14ac:dyDescent="0.25">
      <c r="A230" s="69"/>
      <c r="B230" s="69"/>
      <c r="C230" s="69"/>
      <c r="D230" s="69"/>
      <c r="E230" s="79"/>
      <c r="F230" s="113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6.5" customHeight="1" x14ac:dyDescent="0.25">
      <c r="A231" s="69"/>
      <c r="B231" s="69"/>
      <c r="C231" s="69"/>
      <c r="D231" s="69"/>
      <c r="E231" s="79"/>
      <c r="F231" s="113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6.5" customHeight="1" x14ac:dyDescent="0.25">
      <c r="A232" s="69"/>
      <c r="B232" s="69"/>
      <c r="C232" s="69"/>
      <c r="D232" s="69"/>
      <c r="E232" s="79"/>
      <c r="F232" s="113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6.5" customHeight="1" x14ac:dyDescent="0.25">
      <c r="A233" s="69"/>
      <c r="B233" s="69"/>
      <c r="C233" s="69"/>
      <c r="D233" s="69"/>
      <c r="E233" s="79"/>
      <c r="F233" s="113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6.5" customHeight="1" x14ac:dyDescent="0.25">
      <c r="A234" s="69"/>
      <c r="B234" s="69"/>
      <c r="C234" s="69"/>
      <c r="D234" s="69"/>
      <c r="E234" s="79"/>
      <c r="F234" s="113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6.5" customHeight="1" x14ac:dyDescent="0.25">
      <c r="A235" s="69"/>
      <c r="B235" s="69"/>
      <c r="C235" s="69"/>
      <c r="D235" s="69"/>
      <c r="E235" s="79"/>
      <c r="F235" s="113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6.5" customHeight="1" x14ac:dyDescent="0.25">
      <c r="A236" s="69"/>
      <c r="B236" s="69"/>
      <c r="C236" s="69"/>
      <c r="D236" s="69"/>
      <c r="E236" s="79"/>
      <c r="F236" s="113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36:F36"/>
    <mergeCell ref="A15:A17"/>
    <mergeCell ref="A18:A20"/>
    <mergeCell ref="A21:A24"/>
    <mergeCell ref="A25:A27"/>
    <mergeCell ref="A28:A32"/>
    <mergeCell ref="A34:D34"/>
    <mergeCell ref="A1:B1"/>
    <mergeCell ref="A2:E2"/>
    <mergeCell ref="A3:A5"/>
    <mergeCell ref="A7:A8"/>
    <mergeCell ref="A10:A13"/>
    <mergeCell ref="A14:E14"/>
  </mergeCells>
  <conditionalFormatting sqref="E1 E6:E13 E15:E19 E25:E27 E33:E35 E37:E1000">
    <cfRule type="cellIs" dxfId="59" priority="1" operator="lessThan">
      <formula>0</formula>
    </cfRule>
  </conditionalFormatting>
  <conditionalFormatting sqref="E3">
    <cfRule type="cellIs" dxfId="58" priority="2" operator="lessThan">
      <formula>0</formula>
    </cfRule>
  </conditionalFormatting>
  <conditionalFormatting sqref="E4:E5">
    <cfRule type="cellIs" dxfId="57" priority="3" operator="lessThan">
      <formula>0</formula>
    </cfRule>
  </conditionalFormatting>
  <conditionalFormatting sqref="E21">
    <cfRule type="cellIs" dxfId="56" priority="4" operator="lessThan">
      <formula>0</formula>
    </cfRule>
  </conditionalFormatting>
  <conditionalFormatting sqref="E22">
    <cfRule type="cellIs" dxfId="55" priority="5" operator="lessThan">
      <formula>0</formula>
    </cfRule>
  </conditionalFormatting>
  <conditionalFormatting sqref="E23">
    <cfRule type="cellIs" dxfId="54" priority="6" operator="lessThan">
      <formula>0</formula>
    </cfRule>
  </conditionalFormatting>
  <conditionalFormatting sqref="E24">
    <cfRule type="cellIs" dxfId="53" priority="7" operator="lessThan">
      <formula>0</formula>
    </cfRule>
  </conditionalFormatting>
  <conditionalFormatting sqref="E28:E31">
    <cfRule type="cellIs" dxfId="52" priority="8" operator="lessThan">
      <formula>0</formula>
    </cfRule>
  </conditionalFormatting>
  <conditionalFormatting sqref="E32">
    <cfRule type="cellIs" dxfId="51" priority="9" operator="lessThan">
      <formula>0</formula>
    </cfRule>
  </conditionalFormatting>
  <conditionalFormatting sqref="E20">
    <cfRule type="cellIs" dxfId="50" priority="10" operator="lessThan">
      <formula>0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2799C74D-4B4D-41C6-961A-628A7826AFC1}">
          <x14:formula1>
            <xm:f>'C:\Users\choosaki\Downloads\[วันที่ 2 วิเคราะห์คุณภาพธุรกิจ Checklist.xlsx]Data'!#REF!</xm:f>
          </x14:formula1>
          <xm:sqref>C4</xm:sqref>
        </x14:dataValidation>
        <x14:dataValidation type="list" allowBlank="1" showErrorMessage="1" xr:uid="{0FCA032F-E2F3-49C4-9D10-CDC97474DC96}">
          <x14:formula1>
            <xm:f>'C:\Users\choosaki\Downloads\[วันที่ 2 วิเคราะห์คุณภาพธุรกิจ Checklist.xlsx]Data'!#REF!</xm:f>
          </x14:formula1>
          <xm:sqref>C19 C22</xm:sqref>
        </x14:dataValidation>
        <x14:dataValidation type="list" allowBlank="1" showErrorMessage="1" xr:uid="{5D34F92B-EA23-4000-9631-C502FA839353}">
          <x14:formula1>
            <xm:f>'C:\Users\choosaki\Downloads\[วันที่ 2 วิเคราะห์คุณภาพธุรกิจ Checklist.xlsx]Data'!#REF!</xm:f>
          </x14:formula1>
          <xm:sqref>C7</xm:sqref>
        </x14:dataValidation>
        <x14:dataValidation type="list" allowBlank="1" showErrorMessage="1" xr:uid="{057E0CA4-F0E4-4DA3-AA26-C0274EF35ACB}">
          <x14:formula1>
            <xm:f>'C:\Users\choosaki\Downloads\[วันที่ 2 วิเคราะห์คุณภาพธุรกิจ Checklist.xlsx]Data'!#REF!</xm:f>
          </x14:formula1>
          <xm:sqref>C5</xm:sqref>
        </x14:dataValidation>
        <x14:dataValidation type="list" allowBlank="1" showErrorMessage="1" xr:uid="{30A81EF9-96CF-45F3-9C3B-812FA2A18A75}">
          <x14:formula1>
            <xm:f>'C:\Users\choosaki\Downloads\[วันที่ 2 วิเคราะห์คุณภาพธุรกิจ Checklist.xlsx]Data'!#REF!</xm:f>
          </x14:formula1>
          <xm:sqref>C15:C16 C18</xm:sqref>
        </x14:dataValidation>
        <x14:dataValidation type="list" allowBlank="1" showErrorMessage="1" xr:uid="{2AFBE44B-B1E6-4BB1-832A-28D44CF55F25}">
          <x14:formula1>
            <xm:f>'C:\Users\choosaki\Downloads\[วันที่ 2 วิเคราะห์คุณภาพธุรกิจ Checklist.xlsx]Data'!#REF!</xm:f>
          </x14:formula1>
          <xm:sqref>C3</xm:sqref>
        </x14:dataValidation>
        <x14:dataValidation type="list" allowBlank="1" showErrorMessage="1" xr:uid="{1CC3AC21-A122-41C3-984A-B3CAA9FC9DE2}">
          <x14:formula1>
            <xm:f>'C:\Users\choosaki\Downloads\[วันที่ 2 วิเคราะห์คุณภาพธุรกิจ Checklist.xlsx]Data'!#REF!</xm:f>
          </x14:formula1>
          <xm:sqref>C6</xm:sqref>
        </x14:dataValidation>
        <x14:dataValidation type="list" allowBlank="1" showErrorMessage="1" xr:uid="{56A792A6-D9B0-43E7-88BE-E407BA1B85F2}">
          <x14:formula1>
            <xm:f>'C:\Users\choosaki\Downloads\[วันที่ 2 วิเคราะห์คุณภาพธุรกิจ Checklist.xlsx]Data'!#REF!</xm:f>
          </x14:formula1>
          <xm:sqref>C9</xm:sqref>
        </x14:dataValidation>
        <x14:dataValidation type="list" allowBlank="1" showErrorMessage="1" xr:uid="{0C27A694-49BC-4689-9480-7DD0CE7A2F6C}">
          <x14:formula1>
            <xm:f>'C:\Users\choosaki\Downloads\[วันที่ 2 วิเคราะห์คุณภาพธุรกิจ Checklist.xlsx]Data'!#REF!</xm:f>
          </x14:formula1>
          <xm:sqref>C31</xm:sqref>
        </x14:dataValidation>
        <x14:dataValidation type="list" allowBlank="1" showErrorMessage="1" xr:uid="{822D714F-58F3-4F99-ACD2-1599B7638EE6}">
          <x14:formula1>
            <xm:f>'C:\Users\choosaki\Downloads\[วันที่ 2 วิเคราะห์คุณภาพธุรกิจ Checklist.xlsx]Data'!#REF!</xm:f>
          </x14:formula1>
          <xm:sqref>C8</xm:sqref>
        </x14:dataValidation>
        <x14:dataValidation type="list" allowBlank="1" showErrorMessage="1" xr:uid="{D8847D13-CE0C-4740-99E7-C3DA2C4D9D83}">
          <x14:formula1>
            <xm:f>'C:\Users\choosaki\Downloads\[วันที่ 2 วิเคราะห์คุณภาพธุรกิจ Checklist.xlsx]Data'!#REF!</xm:f>
          </x14:formula1>
          <xm:sqref>C17 C20 C25:C30 C32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AD7F-EF9A-4B34-A8A2-051369ABD3C1}">
  <dimension ref="A1:Z1000"/>
  <sheetViews>
    <sheetView workbookViewId="0">
      <selection activeCell="A44" sqref="A44"/>
    </sheetView>
  </sheetViews>
  <sheetFormatPr defaultColWidth="13" defaultRowHeight="15" customHeight="1" x14ac:dyDescent="0.25"/>
  <cols>
    <col min="1" max="1" width="30.09765625" style="70" customWidth="1"/>
    <col min="2" max="2" width="39" style="70" customWidth="1"/>
    <col min="3" max="3" width="14.69921875" style="70" customWidth="1"/>
    <col min="4" max="4" width="8.69921875" style="70" customWidth="1"/>
    <col min="5" max="5" width="9.296875" style="70" customWidth="1"/>
    <col min="6" max="6" width="49.19921875" style="70" customWidth="1"/>
    <col min="7" max="26" width="9.296875" style="70" customWidth="1"/>
    <col min="27" max="16384" width="13" style="70"/>
  </cols>
  <sheetData>
    <row r="1" spans="1:26" ht="16.5" customHeight="1" thickBot="1" x14ac:dyDescent="0.35">
      <c r="A1" s="62" t="s">
        <v>80</v>
      </c>
      <c r="B1" s="63"/>
      <c r="C1" s="64" t="s">
        <v>81</v>
      </c>
      <c r="D1" s="65"/>
      <c r="E1" s="66" t="s">
        <v>82</v>
      </c>
      <c r="F1" s="67" t="s">
        <v>83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6.5" customHeight="1" x14ac:dyDescent="0.3">
      <c r="A2" s="71" t="s">
        <v>85</v>
      </c>
      <c r="B2" s="72"/>
      <c r="C2" s="72"/>
      <c r="D2" s="72"/>
      <c r="E2" s="73"/>
      <c r="F2" s="74" t="s">
        <v>86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6.5" customHeight="1" x14ac:dyDescent="0.25">
      <c r="A3" s="76" t="s">
        <v>87</v>
      </c>
      <c r="B3" s="77" t="s">
        <v>88</v>
      </c>
      <c r="C3" s="78" t="s">
        <v>89</v>
      </c>
      <c r="D3" s="69"/>
      <c r="E3" s="79">
        <f>IF(C3="Services",4,IF(C3="Trading",4,IF(C3="Manufacturer",1,0)))</f>
        <v>4</v>
      </c>
      <c r="F3" s="80" t="s">
        <v>90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6.5" customHeight="1" x14ac:dyDescent="0.25">
      <c r="A4" s="81"/>
      <c r="B4" s="77" t="s">
        <v>92</v>
      </c>
      <c r="C4" s="78" t="s">
        <v>93</v>
      </c>
      <c r="D4" s="69"/>
      <c r="E4" s="79">
        <f>IF(C4="FMCG",8,IF(C4="Semi-Durable",4,IF(C4="Durable",1,0)))</f>
        <v>4</v>
      </c>
      <c r="F4" s="80" t="s">
        <v>94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6.5" customHeight="1" x14ac:dyDescent="0.25">
      <c r="A5" s="82"/>
      <c r="B5" s="77" t="s">
        <v>95</v>
      </c>
      <c r="C5" s="78" t="s">
        <v>96</v>
      </c>
      <c r="D5" s="69"/>
      <c r="E5" s="79">
        <f>IF(C5="Yes",-4,IF(C5="No",2,0))</f>
        <v>2</v>
      </c>
      <c r="F5" s="83" t="s">
        <v>97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6.5" customHeight="1" x14ac:dyDescent="0.25">
      <c r="A6" s="84" t="s">
        <v>98</v>
      </c>
      <c r="B6" s="77" t="s">
        <v>99</v>
      </c>
      <c r="C6" s="78" t="s">
        <v>100</v>
      </c>
      <c r="D6" s="69"/>
      <c r="E6" s="79">
        <f>IF(C6="B2C",8,IF(C6="B2B",1,IF(C6="B2B2C",4,0)))</f>
        <v>8</v>
      </c>
      <c r="F6" s="80" t="s">
        <v>101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6.5" customHeight="1" x14ac:dyDescent="0.25">
      <c r="A7" s="76" t="s">
        <v>103</v>
      </c>
      <c r="B7" s="77" t="s">
        <v>104</v>
      </c>
      <c r="C7" s="78" t="s">
        <v>105</v>
      </c>
      <c r="D7" s="69"/>
      <c r="E7" s="79">
        <f>IF(C7="Recurring",8,IF(C7="Non-Recurring",1,0))</f>
        <v>8</v>
      </c>
      <c r="F7" s="80" t="s">
        <v>106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6.5" customHeight="1" x14ac:dyDescent="0.25">
      <c r="A8" s="82"/>
      <c r="B8" s="77" t="s">
        <v>107</v>
      </c>
      <c r="C8" s="78" t="s">
        <v>108</v>
      </c>
      <c r="D8" s="69"/>
      <c r="E8" s="79">
        <f>IF(C8="Cash",8,IF(C8="Credit",2,0))</f>
        <v>8</v>
      </c>
      <c r="F8" s="80" t="s">
        <v>109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6.5" customHeight="1" x14ac:dyDescent="0.25">
      <c r="A9" s="84" t="s">
        <v>110</v>
      </c>
      <c r="B9" s="77" t="s">
        <v>111</v>
      </c>
      <c r="C9" s="78" t="s">
        <v>112</v>
      </c>
      <c r="D9" s="69"/>
      <c r="E9" s="79">
        <f>IF(C9="Own Branches",8,IF(C9="Distributors",4,IF(C9="Company",2,0)))</f>
        <v>8</v>
      </c>
      <c r="F9" s="80" t="s">
        <v>113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6.5" customHeight="1" x14ac:dyDescent="0.25">
      <c r="A10" s="76" t="s">
        <v>115</v>
      </c>
      <c r="B10" s="77" t="s">
        <v>116</v>
      </c>
      <c r="C10" s="85">
        <v>810000</v>
      </c>
      <c r="D10" s="69"/>
      <c r="E10" s="79"/>
      <c r="F10" s="80" t="s">
        <v>117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6.5" customHeight="1" x14ac:dyDescent="0.25">
      <c r="A11" s="81"/>
      <c r="B11" s="77" t="s">
        <v>119</v>
      </c>
      <c r="C11" s="87">
        <v>0.05</v>
      </c>
      <c r="D11" s="69"/>
      <c r="E11" s="79"/>
      <c r="F11" s="80" t="s">
        <v>120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6.5" customHeight="1" x14ac:dyDescent="0.25">
      <c r="A12" s="81"/>
      <c r="B12" s="77" t="s">
        <v>122</v>
      </c>
      <c r="C12" s="88">
        <v>0.04</v>
      </c>
      <c r="D12" s="69"/>
      <c r="E12" s="79">
        <f>IF(C12&gt;=50%,4,IF(C12&gt;=30%,2,0))</f>
        <v>0</v>
      </c>
      <c r="F12" s="80" t="s">
        <v>123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6.5" customHeight="1" x14ac:dyDescent="0.25">
      <c r="A13" s="82"/>
      <c r="B13" s="77" t="s">
        <v>124</v>
      </c>
      <c r="C13" s="85">
        <v>6</v>
      </c>
      <c r="D13" s="69"/>
      <c r="E13" s="79"/>
      <c r="F13" s="83" t="s">
        <v>125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6.5" customHeight="1" x14ac:dyDescent="0.3">
      <c r="A14" s="91" t="s">
        <v>127</v>
      </c>
      <c r="B14" s="92"/>
      <c r="C14" s="92"/>
      <c r="D14" s="92"/>
      <c r="E14" s="93"/>
      <c r="F14" s="94" t="s">
        <v>86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6.5" customHeight="1" x14ac:dyDescent="0.25">
      <c r="A15" s="76" t="s">
        <v>128</v>
      </c>
      <c r="B15" s="77" t="s">
        <v>129</v>
      </c>
      <c r="C15" s="95" t="s">
        <v>130</v>
      </c>
      <c r="D15" s="69" t="str">
        <f>IF(C15="Many","Low",IF(C15="Medium","Medium",IF(C15="Few","High","")))</f>
        <v>Low</v>
      </c>
      <c r="E15" s="96">
        <f>IF(C15="Many",4,IF(C15="Medium",2,IF(C15="Few",1,0)))</f>
        <v>4</v>
      </c>
      <c r="F15" s="97" t="s">
        <v>131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6.5" customHeight="1" x14ac:dyDescent="0.25">
      <c r="A16" s="81"/>
      <c r="B16" s="98" t="s">
        <v>132</v>
      </c>
      <c r="C16" s="95" t="s">
        <v>141</v>
      </c>
      <c r="D16" s="69" t="str">
        <f>IF(C16="Few","Low",IF(C16="Medium","Medium",IF(C16="Many","High","")))</f>
        <v>Medium</v>
      </c>
      <c r="E16" s="99">
        <f>IF(C16="Few",4,IF(C16="Medium",2,IF(C16="Many",1,0)))</f>
        <v>2</v>
      </c>
      <c r="F16" s="100" t="s">
        <v>134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6.5" customHeight="1" x14ac:dyDescent="0.25">
      <c r="A17" s="82"/>
      <c r="B17" s="98" t="s">
        <v>135</v>
      </c>
      <c r="C17" s="95" t="s">
        <v>136</v>
      </c>
      <c r="D17" s="69" t="str">
        <f>IF(C17="High","Low",IF(C17="Medium","Medium",IF(C17="Low","High","")))</f>
        <v>High</v>
      </c>
      <c r="E17" s="101">
        <f>IF(C17="Low",0,IF(C17="Medium",1,IF(C17="High",2,0)))</f>
        <v>0</v>
      </c>
      <c r="F17" s="102" t="s">
        <v>137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6.5" customHeight="1" x14ac:dyDescent="0.25">
      <c r="A18" s="103" t="s">
        <v>138</v>
      </c>
      <c r="B18" s="104" t="s">
        <v>139</v>
      </c>
      <c r="C18" s="105" t="s">
        <v>141</v>
      </c>
      <c r="D18" s="106" t="str">
        <f>IF(C18="Many","Low",IF(C18="Medium","Medium",IF(C18="Few","High","")))</f>
        <v>Medium</v>
      </c>
      <c r="E18" s="99">
        <f>IF(C18="Many",4,IF(C18="Medium",3,IF(C18="Few",2,0)))</f>
        <v>3</v>
      </c>
      <c r="F18" s="100" t="s">
        <v>131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6.5" customHeight="1" x14ac:dyDescent="0.25">
      <c r="A19" s="81"/>
      <c r="B19" s="98" t="s">
        <v>140</v>
      </c>
      <c r="C19" s="95" t="s">
        <v>141</v>
      </c>
      <c r="D19" s="107" t="str">
        <f>IF(C19="Small","Low",IF(C19="Medium","Medium",IF(C19="Big","High","")))</f>
        <v>Medium</v>
      </c>
      <c r="E19" s="99">
        <f>IF(C19="Small",3,IF(C19="Medium",2,IF(C19="Big",1,0)))</f>
        <v>2</v>
      </c>
      <c r="F19" s="100" t="s">
        <v>142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6.5" customHeight="1" x14ac:dyDescent="0.25">
      <c r="A20" s="82"/>
      <c r="B20" s="108" t="s">
        <v>135</v>
      </c>
      <c r="C20" s="95" t="s">
        <v>136</v>
      </c>
      <c r="D20" s="104" t="str">
        <f>IF(C20="High","High",IF(C20="Medium","Medium",IF(C20="Low","Low","")))</f>
        <v>Low</v>
      </c>
      <c r="E20" s="101">
        <f>IF(C20="Low",3,IF(C20="Medium",2,IF(C20="High",1,0)))</f>
        <v>3</v>
      </c>
      <c r="F20" s="100" t="s">
        <v>143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6.5" customHeight="1" x14ac:dyDescent="0.25">
      <c r="A21" s="76" t="s">
        <v>144</v>
      </c>
      <c r="B21" s="77" t="s">
        <v>124</v>
      </c>
      <c r="C21" s="95" t="s">
        <v>141</v>
      </c>
      <c r="D21" s="106" t="str">
        <f>IF(C21="Many","High",IF(C21="Medium","Medium",IF(C21="Few","Low","")))</f>
        <v>Medium</v>
      </c>
      <c r="E21" s="96">
        <f>IF(C21="Few",2,IF(C21="Medium",1,IF(C21="Many",0,0)))</f>
        <v>1</v>
      </c>
      <c r="F21" s="97" t="s">
        <v>145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6.5" customHeight="1" x14ac:dyDescent="0.25">
      <c r="A22" s="81"/>
      <c r="B22" s="77" t="s">
        <v>146</v>
      </c>
      <c r="C22" s="95" t="s">
        <v>147</v>
      </c>
      <c r="D22" s="107" t="str">
        <f>IF(C22="Small","Low",IF(C22="Medium","Medium",IF(C22="Big","High","")))</f>
        <v>High</v>
      </c>
      <c r="E22" s="99">
        <f>IF(C22="Small",3,IF(C22="Medium",2,IF(C22="Big",1,0)))</f>
        <v>1</v>
      </c>
      <c r="F22" s="100" t="s">
        <v>142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6.5" customHeight="1" x14ac:dyDescent="0.25">
      <c r="A23" s="81"/>
      <c r="B23" s="77" t="s">
        <v>149</v>
      </c>
      <c r="C23" s="95" t="str">
        <f>IF(C10&gt;100000,"Big",IF(C10&gt;10000,"Medium",IF(C10&gt;1000,"Small","")))</f>
        <v>Big</v>
      </c>
      <c r="D23" s="107" t="str">
        <f>IF(C23="Small","High",IF(C23="Medium","Medium",IF(C23="Big","Low","")))</f>
        <v>Low</v>
      </c>
      <c r="E23" s="99">
        <f>IF(C23="Big",2,IF(C23="Medium",1,IF(C23="Small",0,0)))</f>
        <v>2</v>
      </c>
      <c r="F23" s="100" t="s">
        <v>150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6.5" customHeight="1" x14ac:dyDescent="0.25">
      <c r="A24" s="82"/>
      <c r="B24" s="77" t="s">
        <v>152</v>
      </c>
      <c r="C24" s="95" t="s">
        <v>141</v>
      </c>
      <c r="D24" s="104" t="str">
        <f>IF(C24="High","Low",IF(C24="Medium","Medium",IF(C24="Low","High","")))</f>
        <v>Medium</v>
      </c>
      <c r="E24" s="101">
        <f>IF(C24="High",3,IF(C24="Medium",2,IF(C24="Low",1,0)))</f>
        <v>2</v>
      </c>
      <c r="F24" s="102" t="s">
        <v>153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6.5" customHeight="1" x14ac:dyDescent="0.25">
      <c r="A25" s="103" t="s">
        <v>155</v>
      </c>
      <c r="B25" s="104" t="s">
        <v>156</v>
      </c>
      <c r="C25" s="105" t="s">
        <v>136</v>
      </c>
      <c r="D25" s="69" t="str">
        <f>IF(C25="High","High",IF(C25="Medium","Medium",IF(C25="Low","Low","")))</f>
        <v>Low</v>
      </c>
      <c r="E25" s="99">
        <f>IF(C25="Low",3,IF(C25="Medium",2,IF(C25="High",1,0)))</f>
        <v>3</v>
      </c>
      <c r="F25" s="100" t="s">
        <v>143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6.5" customHeight="1" x14ac:dyDescent="0.25">
      <c r="A26" s="81"/>
      <c r="B26" s="77" t="s">
        <v>158</v>
      </c>
      <c r="C26" s="95" t="s">
        <v>167</v>
      </c>
      <c r="D26" s="69" t="str">
        <f>IF(C26="High","Low",IF(C26="Medium","Medium",IF(C26="Low","High","")))</f>
        <v>Low</v>
      </c>
      <c r="E26" s="99">
        <f>IF(C26="Low",1,IF(C26="Medium",2,IF(C26="High",3,0)))</f>
        <v>3</v>
      </c>
      <c r="F26" s="100" t="s">
        <v>159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6.5" customHeight="1" x14ac:dyDescent="0.25">
      <c r="A27" s="82"/>
      <c r="B27" s="106" t="s">
        <v>161</v>
      </c>
      <c r="C27" s="111" t="s">
        <v>167</v>
      </c>
      <c r="D27" s="69" t="str">
        <f>IF(C27="High","High",IF(C27="Medium","Medium",IF(C27="Low","Low","")))</f>
        <v>High</v>
      </c>
      <c r="E27" s="99">
        <f>IF(C27="Low",4,IF(C27="Medium",2,IF(C27="High",1,0)))</f>
        <v>1</v>
      </c>
      <c r="F27" s="100" t="s">
        <v>143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6.5" customHeight="1" x14ac:dyDescent="0.25">
      <c r="A28" s="76" t="s">
        <v>163</v>
      </c>
      <c r="B28" s="77" t="s">
        <v>164</v>
      </c>
      <c r="C28" s="95" t="s">
        <v>141</v>
      </c>
      <c r="D28" s="106" t="str">
        <f t="shared" ref="D28:D30" si="0">IF(C28="High","Low",IF(C28="Medium","Medium",IF(C28="Low","High","")))</f>
        <v>Medium</v>
      </c>
      <c r="E28" s="96">
        <f t="shared" ref="E28:E30" si="1">IF(C28="High",2,IF(C28="Medium",1,IF(C28="Low",0,0)))</f>
        <v>1</v>
      </c>
      <c r="F28" s="97" t="s">
        <v>159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6.5" customHeight="1" x14ac:dyDescent="0.25">
      <c r="A29" s="81"/>
      <c r="B29" s="77" t="s">
        <v>166</v>
      </c>
      <c r="C29" s="95" t="s">
        <v>167</v>
      </c>
      <c r="D29" s="107" t="str">
        <f t="shared" si="0"/>
        <v>Low</v>
      </c>
      <c r="E29" s="99">
        <f t="shared" si="1"/>
        <v>2</v>
      </c>
      <c r="F29" s="100" t="s">
        <v>159</v>
      </c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6.5" customHeight="1" x14ac:dyDescent="0.25">
      <c r="A30" s="81"/>
      <c r="B30" s="77" t="s">
        <v>169</v>
      </c>
      <c r="C30" s="95" t="s">
        <v>141</v>
      </c>
      <c r="D30" s="107" t="str">
        <f t="shared" si="0"/>
        <v>Medium</v>
      </c>
      <c r="E30" s="99">
        <f t="shared" si="1"/>
        <v>1</v>
      </c>
      <c r="F30" s="100" t="s">
        <v>159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6.5" customHeight="1" x14ac:dyDescent="0.25">
      <c r="A31" s="81"/>
      <c r="B31" s="77" t="s">
        <v>171</v>
      </c>
      <c r="C31" s="95" t="s">
        <v>172</v>
      </c>
      <c r="D31" s="107" t="str">
        <f>IF(C31="Limit","Low",IF(C31="Medium","Medium",IF(C31="Open","High","")))</f>
        <v>High</v>
      </c>
      <c r="E31" s="99">
        <f>IF(C31="Limit",2,IF(C31="Medium",1,IF(C31="Open",0,0)))</f>
        <v>0</v>
      </c>
      <c r="F31" s="100" t="s">
        <v>173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6.5" customHeight="1" x14ac:dyDescent="0.25">
      <c r="A32" s="82"/>
      <c r="B32" s="77" t="s">
        <v>174</v>
      </c>
      <c r="C32" s="95" t="s">
        <v>167</v>
      </c>
      <c r="D32" s="104" t="str">
        <f>IF(C32="High","Low",IF(C32="Medium","Medium",IF(C32="Low","High","")))</f>
        <v>Low</v>
      </c>
      <c r="E32" s="101">
        <f>IF(C32="High",2,IF(C32="Medium",1,IF(C32="Low",0,0)))</f>
        <v>2</v>
      </c>
      <c r="F32" s="102" t="s">
        <v>159</v>
      </c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6.5" customHeight="1" x14ac:dyDescent="0.25">
      <c r="A33" s="69"/>
      <c r="B33" s="69"/>
      <c r="C33" s="69"/>
      <c r="D33" s="69"/>
      <c r="E33" s="79"/>
      <c r="F33" s="113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6.5" customHeight="1" x14ac:dyDescent="0.3">
      <c r="A34" s="91" t="s">
        <v>64</v>
      </c>
      <c r="B34" s="92"/>
      <c r="C34" s="92"/>
      <c r="D34" s="93"/>
      <c r="E34" s="114">
        <f>SUM(E2:E33)</f>
        <v>75</v>
      </c>
      <c r="F34" s="115" t="s">
        <v>176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6.5" customHeight="1" x14ac:dyDescent="0.25">
      <c r="A35" s="69"/>
      <c r="B35" s="69"/>
      <c r="C35" s="69"/>
      <c r="D35" s="69"/>
      <c r="E35" s="79"/>
      <c r="F35" s="113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6.5" customHeight="1" x14ac:dyDescent="0.3">
      <c r="A36" s="116" t="s">
        <v>177</v>
      </c>
      <c r="B36" s="92"/>
      <c r="C36" s="92"/>
      <c r="D36" s="92"/>
      <c r="E36" s="92"/>
      <c r="F36" s="93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6.5" customHeight="1" x14ac:dyDescent="0.25">
      <c r="A37" s="69"/>
      <c r="B37" s="69"/>
      <c r="C37" s="69"/>
      <c r="D37" s="69"/>
      <c r="E37" s="79"/>
      <c r="F37" s="113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6.5" customHeight="1" x14ac:dyDescent="0.25">
      <c r="A38" s="69"/>
      <c r="B38" s="69"/>
      <c r="C38" s="69"/>
      <c r="D38" s="69"/>
      <c r="E38" s="79"/>
      <c r="F38" s="113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6.5" customHeight="1" x14ac:dyDescent="0.25">
      <c r="A39" s="69"/>
      <c r="B39" s="69"/>
      <c r="C39" s="69"/>
      <c r="D39" s="69"/>
      <c r="E39" s="79"/>
      <c r="F39" s="113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6.5" customHeight="1" x14ac:dyDescent="0.25">
      <c r="A40" s="69"/>
      <c r="B40" s="69"/>
      <c r="C40" s="69"/>
      <c r="D40" s="69"/>
      <c r="E40" s="79"/>
      <c r="F40" s="113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6.5" customHeight="1" x14ac:dyDescent="0.25">
      <c r="A41" s="69"/>
      <c r="B41" s="69"/>
      <c r="C41" s="69"/>
      <c r="D41" s="69"/>
      <c r="E41" s="79"/>
      <c r="F41" s="113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6.5" customHeight="1" x14ac:dyDescent="0.25">
      <c r="A42" s="69"/>
      <c r="B42" s="69"/>
      <c r="C42" s="69"/>
      <c r="D42" s="69"/>
      <c r="E42" s="79"/>
      <c r="F42" s="113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6.5" customHeight="1" x14ac:dyDescent="0.25">
      <c r="A43" s="69"/>
      <c r="B43" s="69"/>
      <c r="C43" s="69"/>
      <c r="D43" s="69"/>
      <c r="E43" s="79"/>
      <c r="F43" s="113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6.5" customHeight="1" x14ac:dyDescent="0.25">
      <c r="A44" s="69"/>
      <c r="B44" s="69"/>
      <c r="C44" s="69"/>
      <c r="D44" s="69"/>
      <c r="E44" s="79"/>
      <c r="F44" s="113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6.5" customHeight="1" x14ac:dyDescent="0.25">
      <c r="A45" s="69"/>
      <c r="B45" s="69"/>
      <c r="C45" s="69"/>
      <c r="D45" s="69"/>
      <c r="E45" s="79"/>
      <c r="F45" s="113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6.5" customHeight="1" x14ac:dyDescent="0.25">
      <c r="A46" s="69"/>
      <c r="B46" s="69"/>
      <c r="C46" s="69"/>
      <c r="D46" s="69"/>
      <c r="E46" s="79"/>
      <c r="F46" s="113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6.5" customHeight="1" x14ac:dyDescent="0.25">
      <c r="A47" s="69"/>
      <c r="B47" s="69"/>
      <c r="C47" s="69"/>
      <c r="D47" s="69"/>
      <c r="E47" s="79"/>
      <c r="F47" s="11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6.5" customHeight="1" x14ac:dyDescent="0.25">
      <c r="A48" s="69"/>
      <c r="B48" s="69"/>
      <c r="C48" s="69"/>
      <c r="D48" s="69"/>
      <c r="E48" s="79"/>
      <c r="F48" s="113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6.5" customHeight="1" x14ac:dyDescent="0.25">
      <c r="A49" s="69"/>
      <c r="B49" s="69"/>
      <c r="C49" s="69"/>
      <c r="D49" s="69"/>
      <c r="E49" s="79"/>
      <c r="F49" s="113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6.5" customHeight="1" x14ac:dyDescent="0.25">
      <c r="A50" s="69"/>
      <c r="B50" s="69"/>
      <c r="C50" s="69"/>
      <c r="D50" s="69"/>
      <c r="E50" s="79"/>
      <c r="F50" s="113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customHeight="1" x14ac:dyDescent="0.25">
      <c r="A51" s="69"/>
      <c r="B51" s="69"/>
      <c r="C51" s="69"/>
      <c r="D51" s="69"/>
      <c r="E51" s="79"/>
      <c r="F51" s="11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customHeight="1" x14ac:dyDescent="0.25">
      <c r="A52" s="69"/>
      <c r="B52" s="69"/>
      <c r="C52" s="69"/>
      <c r="D52" s="69"/>
      <c r="E52" s="79"/>
      <c r="F52" s="113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6.5" customHeight="1" x14ac:dyDescent="0.25">
      <c r="A53" s="69"/>
      <c r="B53" s="69"/>
      <c r="C53" s="69"/>
      <c r="D53" s="69"/>
      <c r="E53" s="79"/>
      <c r="F53" s="1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6.5" customHeight="1" x14ac:dyDescent="0.25">
      <c r="A54" s="69"/>
      <c r="B54" s="69"/>
      <c r="C54" s="69"/>
      <c r="D54" s="69"/>
      <c r="E54" s="79"/>
      <c r="F54" s="1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6.5" customHeight="1" x14ac:dyDescent="0.25">
      <c r="A55" s="69"/>
      <c r="B55" s="69"/>
      <c r="C55" s="69"/>
      <c r="D55" s="69"/>
      <c r="E55" s="79"/>
      <c r="F55" s="1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6.5" customHeight="1" x14ac:dyDescent="0.25">
      <c r="A56" s="69"/>
      <c r="B56" s="69"/>
      <c r="C56" s="69"/>
      <c r="D56" s="69"/>
      <c r="E56" s="79"/>
      <c r="F56" s="113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6.5" customHeight="1" x14ac:dyDescent="0.25">
      <c r="A57" s="69"/>
      <c r="B57" s="69"/>
      <c r="C57" s="69"/>
      <c r="D57" s="69"/>
      <c r="E57" s="79"/>
      <c r="F57" s="113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6.5" customHeight="1" x14ac:dyDescent="0.25">
      <c r="A58" s="69"/>
      <c r="B58" s="69"/>
      <c r="C58" s="69"/>
      <c r="D58" s="69"/>
      <c r="E58" s="79"/>
      <c r="F58" s="113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6.5" customHeight="1" x14ac:dyDescent="0.25">
      <c r="A59" s="69"/>
      <c r="B59" s="69"/>
      <c r="C59" s="69"/>
      <c r="D59" s="69"/>
      <c r="E59" s="79"/>
      <c r="F59" s="113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6.5" customHeight="1" x14ac:dyDescent="0.25">
      <c r="A60" s="69"/>
      <c r="B60" s="69"/>
      <c r="C60" s="69"/>
      <c r="D60" s="69"/>
      <c r="E60" s="79"/>
      <c r="F60" s="113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6.5" customHeight="1" x14ac:dyDescent="0.25">
      <c r="A61" s="69"/>
      <c r="B61" s="69"/>
      <c r="C61" s="69"/>
      <c r="D61" s="69"/>
      <c r="E61" s="79"/>
      <c r="F61" s="113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6.5" customHeight="1" x14ac:dyDescent="0.25">
      <c r="A62" s="69"/>
      <c r="B62" s="69"/>
      <c r="C62" s="69"/>
      <c r="D62" s="69"/>
      <c r="E62" s="79"/>
      <c r="F62" s="113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6.5" customHeight="1" x14ac:dyDescent="0.25">
      <c r="A63" s="69"/>
      <c r="B63" s="69"/>
      <c r="C63" s="69"/>
      <c r="D63" s="69"/>
      <c r="E63" s="79"/>
      <c r="F63" s="113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6.5" customHeight="1" x14ac:dyDescent="0.25">
      <c r="A64" s="69"/>
      <c r="B64" s="69"/>
      <c r="C64" s="69"/>
      <c r="D64" s="69"/>
      <c r="E64" s="79"/>
      <c r="F64" s="113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6.5" customHeight="1" x14ac:dyDescent="0.25">
      <c r="A65" s="69"/>
      <c r="B65" s="69"/>
      <c r="C65" s="69"/>
      <c r="D65" s="69"/>
      <c r="E65" s="79"/>
      <c r="F65" s="11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6.5" customHeight="1" x14ac:dyDescent="0.25">
      <c r="A66" s="69"/>
      <c r="B66" s="69"/>
      <c r="C66" s="69"/>
      <c r="D66" s="69"/>
      <c r="E66" s="79"/>
      <c r="F66" s="113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6.5" customHeight="1" x14ac:dyDescent="0.25">
      <c r="A67" s="69"/>
      <c r="B67" s="69"/>
      <c r="C67" s="69"/>
      <c r="D67" s="69"/>
      <c r="E67" s="79"/>
      <c r="F67" s="113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6.5" customHeight="1" x14ac:dyDescent="0.25">
      <c r="A68" s="69"/>
      <c r="B68" s="69"/>
      <c r="C68" s="69"/>
      <c r="D68" s="69"/>
      <c r="E68" s="79"/>
      <c r="F68" s="113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6.5" customHeight="1" x14ac:dyDescent="0.25">
      <c r="A69" s="69"/>
      <c r="B69" s="69"/>
      <c r="C69" s="69"/>
      <c r="D69" s="69"/>
      <c r="E69" s="79"/>
      <c r="F69" s="113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6.5" customHeight="1" x14ac:dyDescent="0.25">
      <c r="A70" s="69"/>
      <c r="B70" s="69"/>
      <c r="C70" s="69"/>
      <c r="D70" s="69"/>
      <c r="E70" s="79"/>
      <c r="F70" s="113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6.5" customHeight="1" x14ac:dyDescent="0.25">
      <c r="A71" s="69"/>
      <c r="B71" s="69"/>
      <c r="C71" s="69"/>
      <c r="D71" s="69"/>
      <c r="E71" s="79"/>
      <c r="F71" s="113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6.5" customHeight="1" x14ac:dyDescent="0.25">
      <c r="A72" s="69"/>
      <c r="B72" s="69"/>
      <c r="C72" s="69"/>
      <c r="D72" s="69"/>
      <c r="E72" s="79"/>
      <c r="F72" s="113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6.5" customHeight="1" x14ac:dyDescent="0.25">
      <c r="A73" s="69"/>
      <c r="B73" s="69"/>
      <c r="C73" s="69"/>
      <c r="D73" s="69"/>
      <c r="E73" s="79"/>
      <c r="F73" s="113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6.5" customHeight="1" x14ac:dyDescent="0.25">
      <c r="A74" s="69"/>
      <c r="B74" s="69"/>
      <c r="C74" s="69"/>
      <c r="D74" s="69"/>
      <c r="E74" s="79"/>
      <c r="F74" s="113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6.5" customHeight="1" x14ac:dyDescent="0.25">
      <c r="A75" s="69"/>
      <c r="B75" s="69"/>
      <c r="C75" s="69"/>
      <c r="D75" s="69"/>
      <c r="E75" s="79"/>
      <c r="F75" s="113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6.5" customHeight="1" x14ac:dyDescent="0.25">
      <c r="A76" s="69"/>
      <c r="B76" s="69"/>
      <c r="C76" s="69"/>
      <c r="D76" s="69"/>
      <c r="E76" s="79"/>
      <c r="F76" s="113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6.5" customHeight="1" x14ac:dyDescent="0.25">
      <c r="A77" s="69"/>
      <c r="B77" s="69"/>
      <c r="C77" s="69"/>
      <c r="D77" s="69"/>
      <c r="E77" s="79"/>
      <c r="F77" s="113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6.5" customHeight="1" x14ac:dyDescent="0.25">
      <c r="A78" s="69"/>
      <c r="B78" s="69"/>
      <c r="C78" s="69"/>
      <c r="D78" s="69"/>
      <c r="E78" s="79"/>
      <c r="F78" s="113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6.5" customHeight="1" x14ac:dyDescent="0.25">
      <c r="A79" s="69"/>
      <c r="B79" s="69"/>
      <c r="C79" s="69"/>
      <c r="D79" s="69"/>
      <c r="E79" s="79"/>
      <c r="F79" s="113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6.5" customHeight="1" x14ac:dyDescent="0.25">
      <c r="A80" s="69"/>
      <c r="B80" s="69"/>
      <c r="C80" s="69"/>
      <c r="D80" s="69"/>
      <c r="E80" s="79"/>
      <c r="F80" s="113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customHeight="1" x14ac:dyDescent="0.25">
      <c r="A81" s="69"/>
      <c r="B81" s="69"/>
      <c r="C81" s="69"/>
      <c r="D81" s="69"/>
      <c r="E81" s="79"/>
      <c r="F81" s="113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customHeight="1" x14ac:dyDescent="0.25">
      <c r="A82" s="69"/>
      <c r="B82" s="69"/>
      <c r="C82" s="69"/>
      <c r="D82" s="69"/>
      <c r="E82" s="79"/>
      <c r="F82" s="113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6.5" customHeight="1" x14ac:dyDescent="0.25">
      <c r="A83" s="69"/>
      <c r="B83" s="69"/>
      <c r="C83" s="69"/>
      <c r="D83" s="69"/>
      <c r="E83" s="79"/>
      <c r="F83" s="113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6.5" customHeight="1" x14ac:dyDescent="0.25">
      <c r="A84" s="69"/>
      <c r="B84" s="69"/>
      <c r="C84" s="69"/>
      <c r="D84" s="69"/>
      <c r="E84" s="79"/>
      <c r="F84" s="113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6.5" customHeight="1" x14ac:dyDescent="0.25">
      <c r="A85" s="69"/>
      <c r="B85" s="69"/>
      <c r="C85" s="69"/>
      <c r="D85" s="69"/>
      <c r="E85" s="79"/>
      <c r="F85" s="113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6.5" customHeight="1" x14ac:dyDescent="0.25">
      <c r="A86" s="69"/>
      <c r="B86" s="69"/>
      <c r="C86" s="69"/>
      <c r="D86" s="69"/>
      <c r="E86" s="79"/>
      <c r="F86" s="113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6.5" customHeight="1" x14ac:dyDescent="0.25">
      <c r="A87" s="69"/>
      <c r="B87" s="69"/>
      <c r="C87" s="69"/>
      <c r="D87" s="69"/>
      <c r="E87" s="79"/>
      <c r="F87" s="113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6.5" customHeight="1" x14ac:dyDescent="0.25">
      <c r="A88" s="69"/>
      <c r="B88" s="69"/>
      <c r="C88" s="69"/>
      <c r="D88" s="69"/>
      <c r="E88" s="79"/>
      <c r="F88" s="113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6.5" customHeight="1" x14ac:dyDescent="0.25">
      <c r="A89" s="69"/>
      <c r="B89" s="69"/>
      <c r="C89" s="69"/>
      <c r="D89" s="69"/>
      <c r="E89" s="79"/>
      <c r="F89" s="113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6.5" customHeight="1" x14ac:dyDescent="0.25">
      <c r="A90" s="69"/>
      <c r="B90" s="69"/>
      <c r="C90" s="69"/>
      <c r="D90" s="69"/>
      <c r="E90" s="79"/>
      <c r="F90" s="113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6.5" customHeight="1" x14ac:dyDescent="0.25">
      <c r="A91" s="69"/>
      <c r="B91" s="69"/>
      <c r="C91" s="69"/>
      <c r="D91" s="69"/>
      <c r="E91" s="79"/>
      <c r="F91" s="113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6.5" customHeight="1" x14ac:dyDescent="0.25">
      <c r="A92" s="69"/>
      <c r="B92" s="69"/>
      <c r="C92" s="69"/>
      <c r="D92" s="69"/>
      <c r="E92" s="79"/>
      <c r="F92" s="113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6.5" customHeight="1" x14ac:dyDescent="0.25">
      <c r="A93" s="69"/>
      <c r="B93" s="69"/>
      <c r="C93" s="69"/>
      <c r="D93" s="69"/>
      <c r="E93" s="79"/>
      <c r="F93" s="113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6.5" customHeight="1" x14ac:dyDescent="0.25">
      <c r="A94" s="69"/>
      <c r="B94" s="69"/>
      <c r="C94" s="69"/>
      <c r="D94" s="69"/>
      <c r="E94" s="79"/>
      <c r="F94" s="113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customHeight="1" x14ac:dyDescent="0.25">
      <c r="A95" s="69"/>
      <c r="B95" s="69"/>
      <c r="C95" s="69"/>
      <c r="D95" s="69"/>
      <c r="E95" s="79"/>
      <c r="F95" s="113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customHeight="1" x14ac:dyDescent="0.25">
      <c r="A96" s="69"/>
      <c r="B96" s="69"/>
      <c r="C96" s="69"/>
      <c r="D96" s="69"/>
      <c r="E96" s="79"/>
      <c r="F96" s="113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6.5" customHeight="1" x14ac:dyDescent="0.25">
      <c r="A97" s="69"/>
      <c r="B97" s="69"/>
      <c r="C97" s="69"/>
      <c r="D97" s="69"/>
      <c r="E97" s="79"/>
      <c r="F97" s="113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6.5" customHeight="1" x14ac:dyDescent="0.25">
      <c r="A98" s="69"/>
      <c r="B98" s="69"/>
      <c r="C98" s="69"/>
      <c r="D98" s="69"/>
      <c r="E98" s="79"/>
      <c r="F98" s="113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6.5" customHeight="1" x14ac:dyDescent="0.25">
      <c r="A99" s="69"/>
      <c r="B99" s="69"/>
      <c r="C99" s="69"/>
      <c r="D99" s="69"/>
      <c r="E99" s="79"/>
      <c r="F99" s="113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6.5" customHeight="1" x14ac:dyDescent="0.25">
      <c r="A100" s="69"/>
      <c r="B100" s="69"/>
      <c r="C100" s="69"/>
      <c r="D100" s="69"/>
      <c r="E100" s="79"/>
      <c r="F100" s="113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6.5" customHeight="1" x14ac:dyDescent="0.25">
      <c r="A101" s="69"/>
      <c r="B101" s="69"/>
      <c r="C101" s="69"/>
      <c r="D101" s="69"/>
      <c r="E101" s="79"/>
      <c r="F101" s="113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6.5" customHeight="1" x14ac:dyDescent="0.25">
      <c r="A102" s="69"/>
      <c r="B102" s="69"/>
      <c r="C102" s="69"/>
      <c r="D102" s="69"/>
      <c r="E102" s="79"/>
      <c r="F102" s="113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6.5" customHeight="1" x14ac:dyDescent="0.25">
      <c r="A103" s="69"/>
      <c r="B103" s="69"/>
      <c r="C103" s="69"/>
      <c r="D103" s="69"/>
      <c r="E103" s="79"/>
      <c r="F103" s="113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6.5" customHeight="1" x14ac:dyDescent="0.25">
      <c r="A104" s="69"/>
      <c r="B104" s="69"/>
      <c r="C104" s="69"/>
      <c r="D104" s="69"/>
      <c r="E104" s="79"/>
      <c r="F104" s="113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6.5" customHeight="1" x14ac:dyDescent="0.25">
      <c r="A105" s="69"/>
      <c r="B105" s="69"/>
      <c r="C105" s="69"/>
      <c r="D105" s="69"/>
      <c r="E105" s="79"/>
      <c r="F105" s="113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6.5" customHeight="1" x14ac:dyDescent="0.25">
      <c r="A106" s="69"/>
      <c r="B106" s="69"/>
      <c r="C106" s="69"/>
      <c r="D106" s="69"/>
      <c r="E106" s="79"/>
      <c r="F106" s="113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6.5" customHeight="1" x14ac:dyDescent="0.25">
      <c r="A107" s="69"/>
      <c r="B107" s="69"/>
      <c r="C107" s="69"/>
      <c r="D107" s="69"/>
      <c r="E107" s="79"/>
      <c r="F107" s="113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6.5" customHeight="1" x14ac:dyDescent="0.25">
      <c r="A108" s="69"/>
      <c r="B108" s="69"/>
      <c r="C108" s="69"/>
      <c r="D108" s="69"/>
      <c r="E108" s="79"/>
      <c r="F108" s="113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customHeight="1" x14ac:dyDescent="0.25">
      <c r="A109" s="69"/>
      <c r="B109" s="69"/>
      <c r="C109" s="69"/>
      <c r="D109" s="69"/>
      <c r="E109" s="79"/>
      <c r="F109" s="113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6.5" customHeight="1" x14ac:dyDescent="0.25">
      <c r="A110" s="69"/>
      <c r="B110" s="69"/>
      <c r="C110" s="69"/>
      <c r="D110" s="69"/>
      <c r="E110" s="79"/>
      <c r="F110" s="113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6.5" customHeight="1" x14ac:dyDescent="0.25">
      <c r="A111" s="69"/>
      <c r="B111" s="69"/>
      <c r="C111" s="69"/>
      <c r="D111" s="69"/>
      <c r="E111" s="79"/>
      <c r="F111" s="113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6.5" customHeight="1" x14ac:dyDescent="0.25">
      <c r="A112" s="69"/>
      <c r="B112" s="69"/>
      <c r="C112" s="69"/>
      <c r="D112" s="69"/>
      <c r="E112" s="79"/>
      <c r="F112" s="113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6.5" customHeight="1" x14ac:dyDescent="0.25">
      <c r="A113" s="69"/>
      <c r="B113" s="69"/>
      <c r="C113" s="69"/>
      <c r="D113" s="69"/>
      <c r="E113" s="79"/>
      <c r="F113" s="113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6.5" customHeight="1" x14ac:dyDescent="0.25">
      <c r="A114" s="69"/>
      <c r="B114" s="69"/>
      <c r="C114" s="69"/>
      <c r="D114" s="69"/>
      <c r="E114" s="79"/>
      <c r="F114" s="113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6.5" customHeight="1" x14ac:dyDescent="0.25">
      <c r="A115" s="69"/>
      <c r="B115" s="69"/>
      <c r="C115" s="69"/>
      <c r="D115" s="69"/>
      <c r="E115" s="79"/>
      <c r="F115" s="113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6.5" customHeight="1" x14ac:dyDescent="0.25">
      <c r="A116" s="69"/>
      <c r="B116" s="69"/>
      <c r="C116" s="69"/>
      <c r="D116" s="69"/>
      <c r="E116" s="79"/>
      <c r="F116" s="113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6.5" customHeight="1" x14ac:dyDescent="0.25">
      <c r="A117" s="69"/>
      <c r="B117" s="69"/>
      <c r="C117" s="69"/>
      <c r="D117" s="69"/>
      <c r="E117" s="79"/>
      <c r="F117" s="113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6.5" customHeight="1" x14ac:dyDescent="0.25">
      <c r="A118" s="69"/>
      <c r="B118" s="69"/>
      <c r="C118" s="69"/>
      <c r="D118" s="69"/>
      <c r="E118" s="79"/>
      <c r="F118" s="113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6.5" customHeight="1" x14ac:dyDescent="0.25">
      <c r="A119" s="69"/>
      <c r="B119" s="69"/>
      <c r="C119" s="69"/>
      <c r="D119" s="69"/>
      <c r="E119" s="79"/>
      <c r="F119" s="113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6.5" customHeight="1" x14ac:dyDescent="0.25">
      <c r="A120" s="69"/>
      <c r="B120" s="69"/>
      <c r="C120" s="69"/>
      <c r="D120" s="69"/>
      <c r="E120" s="79"/>
      <c r="F120" s="113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6.5" customHeight="1" x14ac:dyDescent="0.25">
      <c r="A121" s="69"/>
      <c r="B121" s="69"/>
      <c r="C121" s="69"/>
      <c r="D121" s="69"/>
      <c r="E121" s="79"/>
      <c r="F121" s="113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6.5" customHeight="1" x14ac:dyDescent="0.25">
      <c r="A122" s="69"/>
      <c r="B122" s="69"/>
      <c r="C122" s="69"/>
      <c r="D122" s="69"/>
      <c r="E122" s="79"/>
      <c r="F122" s="113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6.5" customHeight="1" x14ac:dyDescent="0.25">
      <c r="A123" s="69"/>
      <c r="B123" s="69"/>
      <c r="C123" s="69"/>
      <c r="D123" s="69"/>
      <c r="E123" s="79"/>
      <c r="F123" s="113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6.5" customHeight="1" x14ac:dyDescent="0.25">
      <c r="A124" s="69"/>
      <c r="B124" s="69"/>
      <c r="C124" s="69"/>
      <c r="D124" s="69"/>
      <c r="E124" s="79"/>
      <c r="F124" s="113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6.5" customHeight="1" x14ac:dyDescent="0.25">
      <c r="A125" s="69"/>
      <c r="B125" s="69"/>
      <c r="C125" s="69"/>
      <c r="D125" s="69"/>
      <c r="E125" s="79"/>
      <c r="F125" s="113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6.5" customHeight="1" x14ac:dyDescent="0.25">
      <c r="A126" s="69"/>
      <c r="B126" s="69"/>
      <c r="C126" s="69"/>
      <c r="D126" s="69"/>
      <c r="E126" s="79"/>
      <c r="F126" s="113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6.5" customHeight="1" x14ac:dyDescent="0.25">
      <c r="A127" s="69"/>
      <c r="B127" s="69"/>
      <c r="C127" s="69"/>
      <c r="D127" s="69"/>
      <c r="E127" s="79"/>
      <c r="F127" s="113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6.5" customHeight="1" x14ac:dyDescent="0.25">
      <c r="A128" s="69"/>
      <c r="B128" s="69"/>
      <c r="C128" s="69"/>
      <c r="D128" s="69"/>
      <c r="E128" s="79"/>
      <c r="F128" s="113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6.5" customHeight="1" x14ac:dyDescent="0.25">
      <c r="A129" s="69"/>
      <c r="B129" s="69"/>
      <c r="C129" s="69"/>
      <c r="D129" s="69"/>
      <c r="E129" s="79"/>
      <c r="F129" s="113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6.5" customHeight="1" x14ac:dyDescent="0.25">
      <c r="A130" s="69"/>
      <c r="B130" s="69"/>
      <c r="C130" s="69"/>
      <c r="D130" s="69"/>
      <c r="E130" s="79"/>
      <c r="F130" s="113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6.5" customHeight="1" x14ac:dyDescent="0.25">
      <c r="A131" s="69"/>
      <c r="B131" s="69"/>
      <c r="C131" s="69"/>
      <c r="D131" s="69"/>
      <c r="E131" s="79"/>
      <c r="F131" s="113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6.5" customHeight="1" x14ac:dyDescent="0.25">
      <c r="A132" s="69"/>
      <c r="B132" s="69"/>
      <c r="C132" s="69"/>
      <c r="D132" s="69"/>
      <c r="E132" s="79"/>
      <c r="F132" s="113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6.5" customHeight="1" x14ac:dyDescent="0.25">
      <c r="A133" s="69"/>
      <c r="B133" s="69"/>
      <c r="C133" s="69"/>
      <c r="D133" s="69"/>
      <c r="E133" s="79"/>
      <c r="F133" s="113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6.5" customHeight="1" x14ac:dyDescent="0.25">
      <c r="A134" s="69"/>
      <c r="B134" s="69"/>
      <c r="C134" s="69"/>
      <c r="D134" s="69"/>
      <c r="E134" s="79"/>
      <c r="F134" s="113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6.5" customHeight="1" x14ac:dyDescent="0.25">
      <c r="A135" s="69"/>
      <c r="B135" s="69"/>
      <c r="C135" s="69"/>
      <c r="D135" s="69"/>
      <c r="E135" s="79"/>
      <c r="F135" s="113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6.5" customHeight="1" x14ac:dyDescent="0.25">
      <c r="A136" s="69"/>
      <c r="B136" s="69"/>
      <c r="C136" s="69"/>
      <c r="D136" s="69"/>
      <c r="E136" s="79"/>
      <c r="F136" s="113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6.5" customHeight="1" x14ac:dyDescent="0.25">
      <c r="A137" s="69"/>
      <c r="B137" s="69"/>
      <c r="C137" s="69"/>
      <c r="D137" s="69"/>
      <c r="E137" s="79"/>
      <c r="F137" s="113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6.5" customHeight="1" x14ac:dyDescent="0.25">
      <c r="A138" s="69"/>
      <c r="B138" s="69"/>
      <c r="C138" s="69"/>
      <c r="D138" s="69"/>
      <c r="E138" s="79"/>
      <c r="F138" s="113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6.5" customHeight="1" x14ac:dyDescent="0.25">
      <c r="A139" s="69"/>
      <c r="B139" s="69"/>
      <c r="C139" s="69"/>
      <c r="D139" s="69"/>
      <c r="E139" s="79"/>
      <c r="F139" s="113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6.5" customHeight="1" x14ac:dyDescent="0.25">
      <c r="A140" s="69"/>
      <c r="B140" s="69"/>
      <c r="C140" s="69"/>
      <c r="D140" s="69"/>
      <c r="E140" s="79"/>
      <c r="F140" s="113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6.5" customHeight="1" x14ac:dyDescent="0.25">
      <c r="A141" s="69"/>
      <c r="B141" s="69"/>
      <c r="C141" s="69"/>
      <c r="D141" s="69"/>
      <c r="E141" s="79"/>
      <c r="F141" s="113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6.5" customHeight="1" x14ac:dyDescent="0.25">
      <c r="A142" s="69"/>
      <c r="B142" s="69"/>
      <c r="C142" s="69"/>
      <c r="D142" s="69"/>
      <c r="E142" s="79"/>
      <c r="F142" s="113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6.5" customHeight="1" x14ac:dyDescent="0.25">
      <c r="A143" s="69"/>
      <c r="B143" s="69"/>
      <c r="C143" s="69"/>
      <c r="D143" s="69"/>
      <c r="E143" s="79"/>
      <c r="F143" s="113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6.5" customHeight="1" x14ac:dyDescent="0.25">
      <c r="A144" s="69"/>
      <c r="B144" s="69"/>
      <c r="C144" s="69"/>
      <c r="D144" s="69"/>
      <c r="E144" s="79"/>
      <c r="F144" s="113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6.5" customHeight="1" x14ac:dyDescent="0.25">
      <c r="A145" s="69"/>
      <c r="B145" s="69"/>
      <c r="C145" s="69"/>
      <c r="D145" s="69"/>
      <c r="E145" s="79"/>
      <c r="F145" s="113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6.5" customHeight="1" x14ac:dyDescent="0.25">
      <c r="A146" s="69"/>
      <c r="B146" s="69"/>
      <c r="C146" s="69"/>
      <c r="D146" s="69"/>
      <c r="E146" s="79"/>
      <c r="F146" s="113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6.5" customHeight="1" x14ac:dyDescent="0.25">
      <c r="A147" s="69"/>
      <c r="B147" s="69"/>
      <c r="C147" s="69"/>
      <c r="D147" s="69"/>
      <c r="E147" s="79"/>
      <c r="F147" s="113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6.5" customHeight="1" x14ac:dyDescent="0.25">
      <c r="A148" s="69"/>
      <c r="B148" s="69"/>
      <c r="C148" s="69"/>
      <c r="D148" s="69"/>
      <c r="E148" s="79"/>
      <c r="F148" s="113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6.5" customHeight="1" x14ac:dyDescent="0.25">
      <c r="A149" s="69"/>
      <c r="B149" s="69"/>
      <c r="C149" s="69"/>
      <c r="D149" s="69"/>
      <c r="E149" s="79"/>
      <c r="F149" s="113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6.5" customHeight="1" x14ac:dyDescent="0.25">
      <c r="A150" s="69"/>
      <c r="B150" s="69"/>
      <c r="C150" s="69"/>
      <c r="D150" s="69"/>
      <c r="E150" s="79"/>
      <c r="F150" s="113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6.5" customHeight="1" x14ac:dyDescent="0.25">
      <c r="A151" s="69"/>
      <c r="B151" s="69"/>
      <c r="C151" s="69"/>
      <c r="D151" s="69"/>
      <c r="E151" s="79"/>
      <c r="F151" s="113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6.5" customHeight="1" x14ac:dyDescent="0.25">
      <c r="A152" s="69"/>
      <c r="B152" s="69"/>
      <c r="C152" s="69"/>
      <c r="D152" s="69"/>
      <c r="E152" s="79"/>
      <c r="F152" s="113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6.5" customHeight="1" x14ac:dyDescent="0.25">
      <c r="A153" s="69"/>
      <c r="B153" s="69"/>
      <c r="C153" s="69"/>
      <c r="D153" s="69"/>
      <c r="E153" s="79"/>
      <c r="F153" s="113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6.5" customHeight="1" x14ac:dyDescent="0.25">
      <c r="A154" s="69"/>
      <c r="B154" s="69"/>
      <c r="C154" s="69"/>
      <c r="D154" s="69"/>
      <c r="E154" s="79"/>
      <c r="F154" s="113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6.5" customHeight="1" x14ac:dyDescent="0.25">
      <c r="A155" s="69"/>
      <c r="B155" s="69"/>
      <c r="C155" s="69"/>
      <c r="D155" s="69"/>
      <c r="E155" s="79"/>
      <c r="F155" s="113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6.5" customHeight="1" x14ac:dyDescent="0.25">
      <c r="A156" s="69"/>
      <c r="B156" s="69"/>
      <c r="C156" s="69"/>
      <c r="D156" s="69"/>
      <c r="E156" s="79"/>
      <c r="F156" s="113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6.5" customHeight="1" x14ac:dyDescent="0.25">
      <c r="A157" s="69"/>
      <c r="B157" s="69"/>
      <c r="C157" s="69"/>
      <c r="D157" s="69"/>
      <c r="E157" s="79"/>
      <c r="F157" s="113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6.5" customHeight="1" x14ac:dyDescent="0.25">
      <c r="A158" s="69"/>
      <c r="B158" s="69"/>
      <c r="C158" s="69"/>
      <c r="D158" s="69"/>
      <c r="E158" s="79"/>
      <c r="F158" s="113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6.5" customHeight="1" x14ac:dyDescent="0.25">
      <c r="A159" s="69"/>
      <c r="B159" s="69"/>
      <c r="C159" s="69"/>
      <c r="D159" s="69"/>
      <c r="E159" s="79"/>
      <c r="F159" s="113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6.5" customHeight="1" x14ac:dyDescent="0.25">
      <c r="A160" s="69"/>
      <c r="B160" s="69"/>
      <c r="C160" s="69"/>
      <c r="D160" s="69"/>
      <c r="E160" s="79"/>
      <c r="F160" s="113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6.5" customHeight="1" x14ac:dyDescent="0.25">
      <c r="A161" s="69"/>
      <c r="B161" s="69"/>
      <c r="C161" s="69"/>
      <c r="D161" s="69"/>
      <c r="E161" s="79"/>
      <c r="F161" s="113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6.5" customHeight="1" x14ac:dyDescent="0.25">
      <c r="A162" s="69"/>
      <c r="B162" s="69"/>
      <c r="C162" s="69"/>
      <c r="D162" s="69"/>
      <c r="E162" s="79"/>
      <c r="F162" s="113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6.5" customHeight="1" x14ac:dyDescent="0.25">
      <c r="A163" s="69"/>
      <c r="B163" s="69"/>
      <c r="C163" s="69"/>
      <c r="D163" s="69"/>
      <c r="E163" s="79"/>
      <c r="F163" s="113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6.5" customHeight="1" x14ac:dyDescent="0.25">
      <c r="A164" s="69"/>
      <c r="B164" s="69"/>
      <c r="C164" s="69"/>
      <c r="D164" s="69"/>
      <c r="E164" s="79"/>
      <c r="F164" s="113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6.5" customHeight="1" x14ac:dyDescent="0.25">
      <c r="A165" s="69"/>
      <c r="B165" s="69"/>
      <c r="C165" s="69"/>
      <c r="D165" s="69"/>
      <c r="E165" s="79"/>
      <c r="F165" s="113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6.5" customHeight="1" x14ac:dyDescent="0.25">
      <c r="A166" s="69"/>
      <c r="B166" s="69"/>
      <c r="C166" s="69"/>
      <c r="D166" s="69"/>
      <c r="E166" s="79"/>
      <c r="F166" s="113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6.5" customHeight="1" x14ac:dyDescent="0.25">
      <c r="A167" s="69"/>
      <c r="B167" s="69"/>
      <c r="C167" s="69"/>
      <c r="D167" s="69"/>
      <c r="E167" s="79"/>
      <c r="F167" s="113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6.5" customHeight="1" x14ac:dyDescent="0.25">
      <c r="A168" s="69"/>
      <c r="B168" s="69"/>
      <c r="C168" s="69"/>
      <c r="D168" s="69"/>
      <c r="E168" s="79"/>
      <c r="F168" s="113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6.5" customHeight="1" x14ac:dyDescent="0.25">
      <c r="A169" s="69"/>
      <c r="B169" s="69"/>
      <c r="C169" s="69"/>
      <c r="D169" s="69"/>
      <c r="E169" s="79"/>
      <c r="F169" s="113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6.5" customHeight="1" x14ac:dyDescent="0.25">
      <c r="A170" s="69"/>
      <c r="B170" s="69"/>
      <c r="C170" s="69"/>
      <c r="D170" s="69"/>
      <c r="E170" s="79"/>
      <c r="F170" s="113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6.5" customHeight="1" x14ac:dyDescent="0.25">
      <c r="A171" s="69"/>
      <c r="B171" s="69"/>
      <c r="C171" s="69"/>
      <c r="D171" s="69"/>
      <c r="E171" s="79"/>
      <c r="F171" s="113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6.5" customHeight="1" x14ac:dyDescent="0.25">
      <c r="A172" s="69"/>
      <c r="B172" s="69"/>
      <c r="C172" s="69"/>
      <c r="D172" s="69"/>
      <c r="E172" s="79"/>
      <c r="F172" s="113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6.5" customHeight="1" x14ac:dyDescent="0.25">
      <c r="A173" s="69"/>
      <c r="B173" s="69"/>
      <c r="C173" s="69"/>
      <c r="D173" s="69"/>
      <c r="E173" s="79"/>
      <c r="F173" s="113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6.5" customHeight="1" x14ac:dyDescent="0.25">
      <c r="A174" s="69"/>
      <c r="B174" s="69"/>
      <c r="C174" s="69"/>
      <c r="D174" s="69"/>
      <c r="E174" s="79"/>
      <c r="F174" s="113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6.5" customHeight="1" x14ac:dyDescent="0.25">
      <c r="A175" s="69"/>
      <c r="B175" s="69"/>
      <c r="C175" s="69"/>
      <c r="D175" s="69"/>
      <c r="E175" s="79"/>
      <c r="F175" s="113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6.5" customHeight="1" x14ac:dyDescent="0.25">
      <c r="A176" s="69"/>
      <c r="B176" s="69"/>
      <c r="C176" s="69"/>
      <c r="D176" s="69"/>
      <c r="E176" s="79"/>
      <c r="F176" s="113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6.5" customHeight="1" x14ac:dyDescent="0.25">
      <c r="A177" s="69"/>
      <c r="B177" s="69"/>
      <c r="C177" s="69"/>
      <c r="D177" s="69"/>
      <c r="E177" s="79"/>
      <c r="F177" s="113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6.5" customHeight="1" x14ac:dyDescent="0.25">
      <c r="A178" s="69"/>
      <c r="B178" s="69"/>
      <c r="C178" s="69"/>
      <c r="D178" s="69"/>
      <c r="E178" s="79"/>
      <c r="F178" s="113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6.5" customHeight="1" x14ac:dyDescent="0.25">
      <c r="A179" s="69"/>
      <c r="B179" s="69"/>
      <c r="C179" s="69"/>
      <c r="D179" s="69"/>
      <c r="E179" s="79"/>
      <c r="F179" s="113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6.5" customHeight="1" x14ac:dyDescent="0.25">
      <c r="A180" s="69"/>
      <c r="B180" s="69"/>
      <c r="C180" s="69"/>
      <c r="D180" s="69"/>
      <c r="E180" s="79"/>
      <c r="F180" s="113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6.5" customHeight="1" x14ac:dyDescent="0.25">
      <c r="A181" s="69"/>
      <c r="B181" s="69"/>
      <c r="C181" s="69"/>
      <c r="D181" s="69"/>
      <c r="E181" s="79"/>
      <c r="F181" s="113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6.5" customHeight="1" x14ac:dyDescent="0.25">
      <c r="A182" s="69"/>
      <c r="B182" s="69"/>
      <c r="C182" s="69"/>
      <c r="D182" s="69"/>
      <c r="E182" s="79"/>
      <c r="F182" s="113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6.5" customHeight="1" x14ac:dyDescent="0.25">
      <c r="A183" s="69"/>
      <c r="B183" s="69"/>
      <c r="C183" s="69"/>
      <c r="D183" s="69"/>
      <c r="E183" s="79"/>
      <c r="F183" s="113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6.5" customHeight="1" x14ac:dyDescent="0.25">
      <c r="A184" s="69"/>
      <c r="B184" s="69"/>
      <c r="C184" s="69"/>
      <c r="D184" s="69"/>
      <c r="E184" s="79"/>
      <c r="F184" s="113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6.5" customHeight="1" x14ac:dyDescent="0.25">
      <c r="A185" s="69"/>
      <c r="B185" s="69"/>
      <c r="C185" s="69"/>
      <c r="D185" s="69"/>
      <c r="E185" s="79"/>
      <c r="F185" s="113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6.5" customHeight="1" x14ac:dyDescent="0.25">
      <c r="A186" s="69"/>
      <c r="B186" s="69"/>
      <c r="C186" s="69"/>
      <c r="D186" s="69"/>
      <c r="E186" s="79"/>
      <c r="F186" s="113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6.5" customHeight="1" x14ac:dyDescent="0.25">
      <c r="A187" s="69"/>
      <c r="B187" s="69"/>
      <c r="C187" s="69"/>
      <c r="D187" s="69"/>
      <c r="E187" s="79"/>
      <c r="F187" s="113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6.5" customHeight="1" x14ac:dyDescent="0.25">
      <c r="A188" s="69"/>
      <c r="B188" s="69"/>
      <c r="C188" s="69"/>
      <c r="D188" s="69"/>
      <c r="E188" s="79"/>
      <c r="F188" s="113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6.5" customHeight="1" x14ac:dyDescent="0.25">
      <c r="A189" s="69"/>
      <c r="B189" s="69"/>
      <c r="C189" s="69"/>
      <c r="D189" s="69"/>
      <c r="E189" s="79"/>
      <c r="F189" s="113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6.5" customHeight="1" x14ac:dyDescent="0.25">
      <c r="A190" s="69"/>
      <c r="B190" s="69"/>
      <c r="C190" s="69"/>
      <c r="D190" s="69"/>
      <c r="E190" s="79"/>
      <c r="F190" s="113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6.5" customHeight="1" x14ac:dyDescent="0.25">
      <c r="A191" s="69"/>
      <c r="B191" s="69"/>
      <c r="C191" s="69"/>
      <c r="D191" s="69"/>
      <c r="E191" s="79"/>
      <c r="F191" s="113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6.5" customHeight="1" x14ac:dyDescent="0.25">
      <c r="A192" s="69"/>
      <c r="B192" s="69"/>
      <c r="C192" s="69"/>
      <c r="D192" s="69"/>
      <c r="E192" s="79"/>
      <c r="F192" s="113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6.5" customHeight="1" x14ac:dyDescent="0.25">
      <c r="A193" s="69"/>
      <c r="B193" s="69"/>
      <c r="C193" s="69"/>
      <c r="D193" s="69"/>
      <c r="E193" s="79"/>
      <c r="F193" s="113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6.5" customHeight="1" x14ac:dyDescent="0.25">
      <c r="A194" s="69"/>
      <c r="B194" s="69"/>
      <c r="C194" s="69"/>
      <c r="D194" s="69"/>
      <c r="E194" s="79"/>
      <c r="F194" s="113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6.5" customHeight="1" x14ac:dyDescent="0.25">
      <c r="A195" s="69"/>
      <c r="B195" s="69"/>
      <c r="C195" s="69"/>
      <c r="D195" s="69"/>
      <c r="E195" s="79"/>
      <c r="F195" s="113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6.5" customHeight="1" x14ac:dyDescent="0.25">
      <c r="A196" s="69"/>
      <c r="B196" s="69"/>
      <c r="C196" s="69"/>
      <c r="D196" s="69"/>
      <c r="E196" s="79"/>
      <c r="F196" s="113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6.5" customHeight="1" x14ac:dyDescent="0.25">
      <c r="A197" s="69"/>
      <c r="B197" s="69"/>
      <c r="C197" s="69"/>
      <c r="D197" s="69"/>
      <c r="E197" s="79"/>
      <c r="F197" s="113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6.5" customHeight="1" x14ac:dyDescent="0.25">
      <c r="A198" s="69"/>
      <c r="B198" s="69"/>
      <c r="C198" s="69"/>
      <c r="D198" s="69"/>
      <c r="E198" s="79"/>
      <c r="F198" s="113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6.5" customHeight="1" x14ac:dyDescent="0.25">
      <c r="A199" s="69"/>
      <c r="B199" s="69"/>
      <c r="C199" s="69"/>
      <c r="D199" s="69"/>
      <c r="E199" s="79"/>
      <c r="F199" s="113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6.5" customHeight="1" x14ac:dyDescent="0.25">
      <c r="A200" s="69"/>
      <c r="B200" s="69"/>
      <c r="C200" s="69"/>
      <c r="D200" s="69"/>
      <c r="E200" s="79"/>
      <c r="F200" s="113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6.5" customHeight="1" x14ac:dyDescent="0.25">
      <c r="A201" s="69"/>
      <c r="B201" s="69"/>
      <c r="C201" s="69"/>
      <c r="D201" s="69"/>
      <c r="E201" s="79"/>
      <c r="F201" s="113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6.5" customHeight="1" x14ac:dyDescent="0.25">
      <c r="A202" s="69"/>
      <c r="B202" s="69"/>
      <c r="C202" s="69"/>
      <c r="D202" s="69"/>
      <c r="E202" s="79"/>
      <c r="F202" s="113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6.5" customHeight="1" x14ac:dyDescent="0.25">
      <c r="A203" s="69"/>
      <c r="B203" s="69"/>
      <c r="C203" s="69"/>
      <c r="D203" s="69"/>
      <c r="E203" s="79"/>
      <c r="F203" s="113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6.5" customHeight="1" x14ac:dyDescent="0.25">
      <c r="A204" s="69"/>
      <c r="B204" s="69"/>
      <c r="C204" s="69"/>
      <c r="D204" s="69"/>
      <c r="E204" s="79"/>
      <c r="F204" s="113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6.5" customHeight="1" x14ac:dyDescent="0.25">
      <c r="A205" s="69"/>
      <c r="B205" s="69"/>
      <c r="C205" s="69"/>
      <c r="D205" s="69"/>
      <c r="E205" s="79"/>
      <c r="F205" s="113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6.5" customHeight="1" x14ac:dyDescent="0.25">
      <c r="A206" s="69"/>
      <c r="B206" s="69"/>
      <c r="C206" s="69"/>
      <c r="D206" s="69"/>
      <c r="E206" s="79"/>
      <c r="F206" s="113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6.5" customHeight="1" x14ac:dyDescent="0.25">
      <c r="A207" s="69"/>
      <c r="B207" s="69"/>
      <c r="C207" s="69"/>
      <c r="D207" s="69"/>
      <c r="E207" s="79"/>
      <c r="F207" s="113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6.5" customHeight="1" x14ac:dyDescent="0.25">
      <c r="A208" s="69"/>
      <c r="B208" s="69"/>
      <c r="C208" s="69"/>
      <c r="D208" s="69"/>
      <c r="E208" s="79"/>
      <c r="F208" s="113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6.5" customHeight="1" x14ac:dyDescent="0.25">
      <c r="A209" s="69"/>
      <c r="B209" s="69"/>
      <c r="C209" s="69"/>
      <c r="D209" s="69"/>
      <c r="E209" s="79"/>
      <c r="F209" s="113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6.5" customHeight="1" x14ac:dyDescent="0.25">
      <c r="A210" s="69"/>
      <c r="B210" s="69"/>
      <c r="C210" s="69"/>
      <c r="D210" s="69"/>
      <c r="E210" s="79"/>
      <c r="F210" s="113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6.5" customHeight="1" x14ac:dyDescent="0.25">
      <c r="A211" s="69"/>
      <c r="B211" s="69"/>
      <c r="C211" s="69"/>
      <c r="D211" s="69"/>
      <c r="E211" s="79"/>
      <c r="F211" s="113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6.5" customHeight="1" x14ac:dyDescent="0.25">
      <c r="A212" s="69"/>
      <c r="B212" s="69"/>
      <c r="C212" s="69"/>
      <c r="D212" s="69"/>
      <c r="E212" s="79"/>
      <c r="F212" s="113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6.5" customHeight="1" x14ac:dyDescent="0.25">
      <c r="A213" s="69"/>
      <c r="B213" s="69"/>
      <c r="C213" s="69"/>
      <c r="D213" s="69"/>
      <c r="E213" s="79"/>
      <c r="F213" s="113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6.5" customHeight="1" x14ac:dyDescent="0.25">
      <c r="A214" s="69"/>
      <c r="B214" s="69"/>
      <c r="C214" s="69"/>
      <c r="D214" s="69"/>
      <c r="E214" s="79"/>
      <c r="F214" s="113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6.5" customHeight="1" x14ac:dyDescent="0.25">
      <c r="A215" s="69"/>
      <c r="B215" s="69"/>
      <c r="C215" s="69"/>
      <c r="D215" s="69"/>
      <c r="E215" s="79"/>
      <c r="F215" s="113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6.5" customHeight="1" x14ac:dyDescent="0.25">
      <c r="A216" s="69"/>
      <c r="B216" s="69"/>
      <c r="C216" s="69"/>
      <c r="D216" s="69"/>
      <c r="E216" s="79"/>
      <c r="F216" s="113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6.5" customHeight="1" x14ac:dyDescent="0.25">
      <c r="A217" s="69"/>
      <c r="B217" s="69"/>
      <c r="C217" s="69"/>
      <c r="D217" s="69"/>
      <c r="E217" s="79"/>
      <c r="F217" s="113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6.5" customHeight="1" x14ac:dyDescent="0.25">
      <c r="A218" s="69"/>
      <c r="B218" s="69"/>
      <c r="C218" s="69"/>
      <c r="D218" s="69"/>
      <c r="E218" s="79"/>
      <c r="F218" s="113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6.5" customHeight="1" x14ac:dyDescent="0.25">
      <c r="A219" s="69"/>
      <c r="B219" s="69"/>
      <c r="C219" s="69"/>
      <c r="D219" s="69"/>
      <c r="E219" s="79"/>
      <c r="F219" s="113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6.5" customHeight="1" x14ac:dyDescent="0.25">
      <c r="A220" s="69"/>
      <c r="B220" s="69"/>
      <c r="C220" s="69"/>
      <c r="D220" s="69"/>
      <c r="E220" s="79"/>
      <c r="F220" s="113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6.5" customHeight="1" x14ac:dyDescent="0.25">
      <c r="A221" s="69"/>
      <c r="B221" s="69"/>
      <c r="C221" s="69"/>
      <c r="D221" s="69"/>
      <c r="E221" s="79"/>
      <c r="F221" s="113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6.5" customHeight="1" x14ac:dyDescent="0.25">
      <c r="A222" s="69"/>
      <c r="B222" s="69"/>
      <c r="C222" s="69"/>
      <c r="D222" s="69"/>
      <c r="E222" s="79"/>
      <c r="F222" s="113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6.5" customHeight="1" x14ac:dyDescent="0.25">
      <c r="A223" s="69"/>
      <c r="B223" s="69"/>
      <c r="C223" s="69"/>
      <c r="D223" s="69"/>
      <c r="E223" s="79"/>
      <c r="F223" s="113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6.5" customHeight="1" x14ac:dyDescent="0.25">
      <c r="A224" s="69"/>
      <c r="B224" s="69"/>
      <c r="C224" s="69"/>
      <c r="D224" s="69"/>
      <c r="E224" s="79"/>
      <c r="F224" s="113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6.5" customHeight="1" x14ac:dyDescent="0.25">
      <c r="A225" s="69"/>
      <c r="B225" s="69"/>
      <c r="C225" s="69"/>
      <c r="D225" s="69"/>
      <c r="E225" s="79"/>
      <c r="F225" s="113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6.5" customHeight="1" x14ac:dyDescent="0.25">
      <c r="A226" s="69"/>
      <c r="B226" s="69"/>
      <c r="C226" s="69"/>
      <c r="D226" s="69"/>
      <c r="E226" s="79"/>
      <c r="F226" s="113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6.5" customHeight="1" x14ac:dyDescent="0.25">
      <c r="A227" s="69"/>
      <c r="B227" s="69"/>
      <c r="C227" s="69"/>
      <c r="D227" s="69"/>
      <c r="E227" s="79"/>
      <c r="F227" s="113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6.5" customHeight="1" x14ac:dyDescent="0.25">
      <c r="A228" s="69"/>
      <c r="B228" s="69"/>
      <c r="C228" s="69"/>
      <c r="D228" s="69"/>
      <c r="E228" s="79"/>
      <c r="F228" s="113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6.5" customHeight="1" x14ac:dyDescent="0.25">
      <c r="A229" s="69"/>
      <c r="B229" s="69"/>
      <c r="C229" s="69"/>
      <c r="D229" s="69"/>
      <c r="E229" s="79"/>
      <c r="F229" s="113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6.5" customHeight="1" x14ac:dyDescent="0.25">
      <c r="A230" s="69"/>
      <c r="B230" s="69"/>
      <c r="C230" s="69"/>
      <c r="D230" s="69"/>
      <c r="E230" s="79"/>
      <c r="F230" s="113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6.5" customHeight="1" x14ac:dyDescent="0.25">
      <c r="A231" s="69"/>
      <c r="B231" s="69"/>
      <c r="C231" s="69"/>
      <c r="D231" s="69"/>
      <c r="E231" s="79"/>
      <c r="F231" s="113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6.5" customHeight="1" x14ac:dyDescent="0.25">
      <c r="A232" s="69"/>
      <c r="B232" s="69"/>
      <c r="C232" s="69"/>
      <c r="D232" s="69"/>
      <c r="E232" s="79"/>
      <c r="F232" s="113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6.5" customHeight="1" x14ac:dyDescent="0.25">
      <c r="A233" s="69"/>
      <c r="B233" s="69"/>
      <c r="C233" s="69"/>
      <c r="D233" s="69"/>
      <c r="E233" s="79"/>
      <c r="F233" s="113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6.5" customHeight="1" x14ac:dyDescent="0.25">
      <c r="A234" s="69"/>
      <c r="B234" s="69"/>
      <c r="C234" s="69"/>
      <c r="D234" s="69"/>
      <c r="E234" s="79"/>
      <c r="F234" s="113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6.5" customHeight="1" x14ac:dyDescent="0.25">
      <c r="A235" s="69"/>
      <c r="B235" s="69"/>
      <c r="C235" s="69"/>
      <c r="D235" s="69"/>
      <c r="E235" s="79"/>
      <c r="F235" s="113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6.5" customHeight="1" x14ac:dyDescent="0.25">
      <c r="A236" s="69"/>
      <c r="B236" s="69"/>
      <c r="C236" s="69"/>
      <c r="D236" s="69"/>
      <c r="E236" s="79"/>
      <c r="F236" s="113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36:F36"/>
    <mergeCell ref="A15:A17"/>
    <mergeCell ref="A18:A20"/>
    <mergeCell ref="A21:A24"/>
    <mergeCell ref="A25:A27"/>
    <mergeCell ref="A28:A32"/>
    <mergeCell ref="A34:D34"/>
    <mergeCell ref="A1:B1"/>
    <mergeCell ref="A2:E2"/>
    <mergeCell ref="A3:A5"/>
    <mergeCell ref="A7:A8"/>
    <mergeCell ref="A10:A13"/>
    <mergeCell ref="A14:E14"/>
  </mergeCells>
  <conditionalFormatting sqref="E1 E6:E13 E15:E19 E25:E27 E33:E35 E37:E1000">
    <cfRule type="cellIs" dxfId="9" priority="1" operator="lessThan">
      <formula>0</formula>
    </cfRule>
  </conditionalFormatting>
  <conditionalFormatting sqref="E3">
    <cfRule type="cellIs" dxfId="8" priority="2" operator="lessThan">
      <formula>0</formula>
    </cfRule>
  </conditionalFormatting>
  <conditionalFormatting sqref="E4:E5">
    <cfRule type="cellIs" dxfId="7" priority="3" operator="lessThan">
      <formula>0</formula>
    </cfRule>
  </conditionalFormatting>
  <conditionalFormatting sqref="E21">
    <cfRule type="cellIs" dxfId="6" priority="4" operator="lessThan">
      <formula>0</formula>
    </cfRule>
  </conditionalFormatting>
  <conditionalFormatting sqref="E22">
    <cfRule type="cellIs" dxfId="5" priority="5" operator="lessThan">
      <formula>0</formula>
    </cfRule>
  </conditionalFormatting>
  <conditionalFormatting sqref="E23">
    <cfRule type="cellIs" dxfId="4" priority="6" operator="lessThan">
      <formula>0</formula>
    </cfRule>
  </conditionalFormatting>
  <conditionalFormatting sqref="E24">
    <cfRule type="cellIs" dxfId="3" priority="7" operator="lessThan">
      <formula>0</formula>
    </cfRule>
  </conditionalFormatting>
  <conditionalFormatting sqref="E28:E31">
    <cfRule type="cellIs" dxfId="2" priority="8" operator="lessThan">
      <formula>0</formula>
    </cfRule>
  </conditionalFormatting>
  <conditionalFormatting sqref="E32">
    <cfRule type="cellIs" dxfId="1" priority="9" operator="lessThan">
      <formula>0</formula>
    </cfRule>
  </conditionalFormatting>
  <conditionalFormatting sqref="E20">
    <cfRule type="cellIs" dxfId="0" priority="10" operator="lessThan">
      <formula>0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3E266C64-1F5B-4B7A-BB27-06742FE1B907}">
          <x14:formula1>
            <xm:f>'C:\Users\choosaki\Downloads\[วันที่ 2 วิเคราะห์คุณภาพธุรกิจ Checklist.xlsx]Data'!#REF!</xm:f>
          </x14:formula1>
          <xm:sqref>C4</xm:sqref>
        </x14:dataValidation>
        <x14:dataValidation type="list" allowBlank="1" showErrorMessage="1" xr:uid="{698C3EDF-E52C-477E-A2FE-54764BCA57B8}">
          <x14:formula1>
            <xm:f>'C:\Users\choosaki\Downloads\[วันที่ 2 วิเคราะห์คุณภาพธุรกิจ Checklist.xlsx]Data'!#REF!</xm:f>
          </x14:formula1>
          <xm:sqref>C19 C22:C23</xm:sqref>
        </x14:dataValidation>
        <x14:dataValidation type="list" allowBlank="1" showErrorMessage="1" xr:uid="{7B2EC00C-5D77-4604-B977-0397FC316D33}">
          <x14:formula1>
            <xm:f>'C:\Users\choosaki\Downloads\[วันที่ 2 วิเคราะห์คุณภาพธุรกิจ Checklist.xlsx]Data'!#REF!</xm:f>
          </x14:formula1>
          <xm:sqref>C7</xm:sqref>
        </x14:dataValidation>
        <x14:dataValidation type="list" allowBlank="1" showErrorMessage="1" xr:uid="{2A82519B-7C07-40BB-9352-9193D9C8D044}">
          <x14:formula1>
            <xm:f>'C:\Users\choosaki\Downloads\[วันที่ 2 วิเคราะห์คุณภาพธุรกิจ Checklist.xlsx]Data'!#REF!</xm:f>
          </x14:formula1>
          <xm:sqref>C5</xm:sqref>
        </x14:dataValidation>
        <x14:dataValidation type="list" allowBlank="1" showErrorMessage="1" xr:uid="{27770F79-0EBF-4A7F-9ECA-69BBE9948509}">
          <x14:formula1>
            <xm:f>'C:\Users\choosaki\Downloads\[วันที่ 2 วิเคราะห์คุณภาพธุรกิจ Checklist.xlsx]Data'!#REF!</xm:f>
          </x14:formula1>
          <xm:sqref>C15:C16 C18 C21</xm:sqref>
        </x14:dataValidation>
        <x14:dataValidation type="list" allowBlank="1" showErrorMessage="1" xr:uid="{81F0DD04-6887-46C3-BE96-8C8DBE68BFE6}">
          <x14:formula1>
            <xm:f>'C:\Users\choosaki\Downloads\[วันที่ 2 วิเคราะห์คุณภาพธุรกิจ Checklist.xlsx]Data'!#REF!</xm:f>
          </x14:formula1>
          <xm:sqref>C3</xm:sqref>
        </x14:dataValidation>
        <x14:dataValidation type="list" allowBlank="1" showErrorMessage="1" xr:uid="{BB6A2675-7E8D-40DA-93F1-BB2028B29894}">
          <x14:formula1>
            <xm:f>'C:\Users\choosaki\Downloads\[วันที่ 2 วิเคราะห์คุณภาพธุรกิจ Checklist.xlsx]Data'!#REF!</xm:f>
          </x14:formula1>
          <xm:sqref>C6</xm:sqref>
        </x14:dataValidation>
        <x14:dataValidation type="list" allowBlank="1" showErrorMessage="1" xr:uid="{280B04AD-7500-4DA5-8B14-1873256DDC52}">
          <x14:formula1>
            <xm:f>'C:\Users\choosaki\Downloads\[วันที่ 2 วิเคราะห์คุณภาพธุรกิจ Checklist.xlsx]Data'!#REF!</xm:f>
          </x14:formula1>
          <xm:sqref>C9</xm:sqref>
        </x14:dataValidation>
        <x14:dataValidation type="list" allowBlank="1" showErrorMessage="1" xr:uid="{21BC191F-58CA-458E-9EE3-FCF704349A2A}">
          <x14:formula1>
            <xm:f>'C:\Users\choosaki\Downloads\[วันที่ 2 วิเคราะห์คุณภาพธุรกิจ Checklist.xlsx]Data'!#REF!</xm:f>
          </x14:formula1>
          <xm:sqref>C31</xm:sqref>
        </x14:dataValidation>
        <x14:dataValidation type="list" allowBlank="1" showErrorMessage="1" xr:uid="{A4E7992D-38D6-4988-9A2B-B8A3BB813A39}">
          <x14:formula1>
            <xm:f>'C:\Users\choosaki\Downloads\[วันที่ 2 วิเคราะห์คุณภาพธุรกิจ Checklist.xlsx]Data'!#REF!</xm:f>
          </x14:formula1>
          <xm:sqref>C8</xm:sqref>
        </x14:dataValidation>
        <x14:dataValidation type="list" allowBlank="1" showErrorMessage="1" xr:uid="{FCB28B3F-D8BE-474C-B1FF-6ADB587CC6E6}">
          <x14:formula1>
            <xm:f>'C:\Users\choosaki\Downloads\[วันที่ 2 วิเคราะห์คุณภาพธุรกิจ Checklist.xlsx]Data'!#REF!</xm:f>
          </x14:formula1>
          <xm:sqref>C17 C20 C24:C30 C32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Plan</vt:lpstr>
      <vt:lpstr>Homework 22 Dec 2022</vt:lpstr>
      <vt:lpstr>TTW</vt:lpstr>
      <vt:lpstr>ADVANC</vt:lpstr>
      <vt:lpstr>CPALL</vt:lpstr>
      <vt:lpstr>TACC</vt:lpstr>
      <vt:lpstr>SABINA</vt:lpstr>
      <vt:lpstr>RPH</vt:lpstr>
      <vt:lpstr>DOHOME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SCGDXC</cp:lastModifiedBy>
  <dcterms:modified xsi:type="dcterms:W3CDTF">2022-12-20T01:51:00Z</dcterms:modified>
</cp:coreProperties>
</file>