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tables/table1.xml" ContentType="application/vnd.openxmlformats-officedocument.spreadsheetml.table+xml"/>
  <Override PartName="/xl/queryTables/queryTable3.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24226"/>
  <mc:AlternateContent xmlns:mc="http://schemas.openxmlformats.org/markup-compatibility/2006">
    <mc:Choice Requires="x15">
      <x15ac:absPath xmlns:x15ac="http://schemas.microsoft.com/office/spreadsheetml/2010/11/ac" url="D:\หุ้น\bol\"/>
    </mc:Choice>
  </mc:AlternateContent>
  <xr:revisionPtr revIDLastSave="0" documentId="13_ncr:1_{8D504205-717D-4FFE-88B8-0FA684C0DA4E}" xr6:coauthVersionLast="47" xr6:coauthVersionMax="47" xr10:uidLastSave="{00000000-0000-0000-0000-000000000000}"/>
  <bookViews>
    <workbookView xWindow="-110" yWindow="-110" windowWidth="19420" windowHeight="11020" xr2:uid="{00000000-000D-0000-FFFF-FFFF00000000}"/>
  </bookViews>
  <sheets>
    <sheet name="BOL" sheetId="26" r:id="rId1"/>
    <sheet name="Price" sheetId="21" r:id="rId2"/>
    <sheet name="Concensus" sheetId="14" r:id="rId3"/>
    <sheet name="Form - Normal" sheetId="15" r:id="rId4"/>
    <sheet name="Form - Financial" sheetId="17" r:id="rId5"/>
    <sheet name="CPALL" sheetId="18" r:id="rId6"/>
    <sheet name="MAKRO" sheetId="19" r:id="rId7"/>
    <sheet name="MTC" sheetId="20" r:id="rId8"/>
  </sheets>
  <definedNames>
    <definedName name="ExternalData_1" localSheetId="2" hidden="1">Concensus!$A$1:$N$269</definedName>
    <definedName name="Price_1" localSheetId="1">Price!$B$1:$L$777</definedName>
    <definedName name="Price_mai" localSheetId="1">Price!$B$902:$L$1140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65" i="26" l="1"/>
  <c r="T675" i="26"/>
  <c r="O464" i="26"/>
  <c r="T677" i="26"/>
  <c r="U677" i="26" s="1"/>
  <c r="V677" i="26" s="1"/>
  <c r="T667" i="26"/>
  <c r="U667" i="26" s="1"/>
  <c r="V667" i="26" s="1"/>
  <c r="U664" i="26"/>
  <c r="V664" i="26" s="1"/>
  <c r="U662" i="26"/>
  <c r="V662" i="26" s="1"/>
  <c r="N721" i="26"/>
  <c r="O720" i="26"/>
  <c r="M717" i="26"/>
  <c r="N716" i="26"/>
  <c r="N717" i="26" s="1"/>
  <c r="L713" i="26"/>
  <c r="M712" i="26"/>
  <c r="K709" i="26"/>
  <c r="L708" i="26"/>
  <c r="L709" i="26" s="1"/>
  <c r="J705" i="26"/>
  <c r="K704" i="26"/>
  <c r="K705" i="26" s="1"/>
  <c r="I701" i="26"/>
  <c r="J700" i="26"/>
  <c r="K700" i="26" s="1"/>
  <c r="H697" i="26"/>
  <c r="I696" i="26"/>
  <c r="J696" i="26" s="1"/>
  <c r="J697" i="26" s="1"/>
  <c r="G693" i="26"/>
  <c r="H692" i="26"/>
  <c r="H693" i="26" s="1"/>
  <c r="F689" i="26"/>
  <c r="G688" i="26"/>
  <c r="G689" i="26" s="1"/>
  <c r="F685" i="26"/>
  <c r="E685" i="26"/>
  <c r="F684" i="26"/>
  <c r="G684" i="26" s="1"/>
  <c r="D681" i="26"/>
  <c r="E680" i="26"/>
  <c r="F680" i="26" s="1"/>
  <c r="C677" i="26"/>
  <c r="D676" i="26"/>
  <c r="D677" i="26" s="1"/>
  <c r="B673" i="26"/>
  <c r="C672" i="26"/>
  <c r="D672" i="26" s="1"/>
  <c r="N669" i="26"/>
  <c r="O664" i="26"/>
  <c r="O661" i="26"/>
  <c r="N654" i="26"/>
  <c r="M654" i="26"/>
  <c r="L654" i="26"/>
  <c r="K654" i="26"/>
  <c r="J654" i="26"/>
  <c r="I654" i="26"/>
  <c r="H654" i="26"/>
  <c r="G654" i="26"/>
  <c r="F654" i="26"/>
  <c r="E654" i="26"/>
  <c r="D654" i="26"/>
  <c r="C654" i="26"/>
  <c r="B654" i="26"/>
  <c r="N652" i="26"/>
  <c r="M652" i="26"/>
  <c r="L652" i="26"/>
  <c r="K652" i="26"/>
  <c r="J652" i="26"/>
  <c r="I652" i="26"/>
  <c r="H652" i="26"/>
  <c r="G652" i="26"/>
  <c r="F652" i="26"/>
  <c r="E652" i="26"/>
  <c r="D652" i="26"/>
  <c r="C652" i="26"/>
  <c r="B652" i="26"/>
  <c r="O629" i="26"/>
  <c r="N629" i="26"/>
  <c r="M629" i="26"/>
  <c r="L629" i="26"/>
  <c r="K629" i="26"/>
  <c r="J629" i="26"/>
  <c r="I629" i="26"/>
  <c r="H629" i="26"/>
  <c r="G629" i="26"/>
  <c r="F629" i="26"/>
  <c r="E629" i="26"/>
  <c r="D629" i="26"/>
  <c r="C629" i="26"/>
  <c r="B629" i="26"/>
  <c r="O628" i="26"/>
  <c r="N628" i="26"/>
  <c r="M628" i="26"/>
  <c r="L628" i="26"/>
  <c r="K628" i="26"/>
  <c r="J628" i="26"/>
  <c r="I628" i="26"/>
  <c r="H628" i="26"/>
  <c r="G628" i="26"/>
  <c r="F628" i="26"/>
  <c r="E628" i="26"/>
  <c r="D628" i="26"/>
  <c r="C628" i="26"/>
  <c r="B628" i="26"/>
  <c r="O627" i="26"/>
  <c r="N627" i="26"/>
  <c r="M627" i="26"/>
  <c r="L627" i="26"/>
  <c r="K627" i="26"/>
  <c r="J627" i="26"/>
  <c r="I627" i="26"/>
  <c r="H627" i="26"/>
  <c r="G627" i="26"/>
  <c r="F627" i="26"/>
  <c r="E627" i="26"/>
  <c r="D627" i="26"/>
  <c r="C627" i="26"/>
  <c r="B627" i="26"/>
  <c r="O626" i="26"/>
  <c r="N626" i="26"/>
  <c r="M626" i="26"/>
  <c r="L626" i="26"/>
  <c r="K626" i="26"/>
  <c r="J626" i="26"/>
  <c r="I626" i="26"/>
  <c r="H626" i="26"/>
  <c r="G626" i="26"/>
  <c r="F626" i="26"/>
  <c r="E626" i="26"/>
  <c r="D626" i="26"/>
  <c r="C626" i="26"/>
  <c r="B626" i="26"/>
  <c r="O624" i="26"/>
  <c r="N624" i="26"/>
  <c r="M624" i="26"/>
  <c r="L624" i="26"/>
  <c r="K624" i="26"/>
  <c r="J624" i="26"/>
  <c r="I624" i="26"/>
  <c r="H624" i="26"/>
  <c r="G624" i="26"/>
  <c r="F624" i="26"/>
  <c r="E624" i="26"/>
  <c r="D624" i="26"/>
  <c r="C624" i="26"/>
  <c r="B624" i="26"/>
  <c r="O623" i="26"/>
  <c r="N623" i="26"/>
  <c r="M623" i="26"/>
  <c r="L623" i="26"/>
  <c r="K623" i="26"/>
  <c r="J623" i="26"/>
  <c r="I623" i="26"/>
  <c r="H623" i="26"/>
  <c r="G623" i="26"/>
  <c r="F623" i="26"/>
  <c r="E623" i="26"/>
  <c r="D623" i="26"/>
  <c r="C623" i="26"/>
  <c r="B623" i="26"/>
  <c r="O622" i="26"/>
  <c r="N622" i="26"/>
  <c r="M622" i="26"/>
  <c r="L622" i="26"/>
  <c r="K622" i="26"/>
  <c r="J622" i="26"/>
  <c r="I622" i="26"/>
  <c r="H622" i="26"/>
  <c r="G622" i="26"/>
  <c r="F622" i="26"/>
  <c r="E622" i="26"/>
  <c r="D622" i="26"/>
  <c r="C622" i="26"/>
  <c r="B622" i="26"/>
  <c r="O621" i="26"/>
  <c r="N621" i="26"/>
  <c r="M621" i="26"/>
  <c r="L621" i="26"/>
  <c r="K621" i="26"/>
  <c r="J621" i="26"/>
  <c r="I621" i="26"/>
  <c r="H621" i="26"/>
  <c r="G621" i="26"/>
  <c r="F621" i="26"/>
  <c r="E621" i="26"/>
  <c r="D621" i="26"/>
  <c r="C621" i="26"/>
  <c r="B621" i="26"/>
  <c r="O619" i="26"/>
  <c r="N619" i="26"/>
  <c r="M619" i="26"/>
  <c r="L619" i="26"/>
  <c r="K619" i="26"/>
  <c r="J619" i="26"/>
  <c r="I619" i="26"/>
  <c r="H619" i="26"/>
  <c r="G619" i="26"/>
  <c r="F619" i="26"/>
  <c r="E619" i="26"/>
  <c r="D619" i="26"/>
  <c r="C619" i="26"/>
  <c r="B619" i="26"/>
  <c r="O618" i="26"/>
  <c r="N618" i="26"/>
  <c r="M618" i="26"/>
  <c r="L618" i="26"/>
  <c r="K618" i="26"/>
  <c r="J618" i="26"/>
  <c r="I618" i="26"/>
  <c r="H618" i="26"/>
  <c r="G618" i="26"/>
  <c r="F618" i="26"/>
  <c r="E618" i="26"/>
  <c r="D618" i="26"/>
  <c r="C618" i="26"/>
  <c r="B618" i="26"/>
  <c r="O617" i="26"/>
  <c r="N617" i="26"/>
  <c r="M617" i="26"/>
  <c r="L617" i="26"/>
  <c r="K617" i="26"/>
  <c r="J617" i="26"/>
  <c r="I617" i="26"/>
  <c r="H617" i="26"/>
  <c r="G617" i="26"/>
  <c r="F617" i="26"/>
  <c r="E617" i="26"/>
  <c r="D617" i="26"/>
  <c r="C617" i="26"/>
  <c r="B617" i="26"/>
  <c r="O616" i="26"/>
  <c r="N616" i="26"/>
  <c r="M616" i="26"/>
  <c r="L616" i="26"/>
  <c r="K616" i="26"/>
  <c r="J616" i="26"/>
  <c r="I616" i="26"/>
  <c r="H616" i="26"/>
  <c r="G616" i="26"/>
  <c r="F616" i="26"/>
  <c r="E616" i="26"/>
  <c r="D616" i="26"/>
  <c r="C616" i="26"/>
  <c r="B616" i="26"/>
  <c r="O614" i="26"/>
  <c r="N614" i="26"/>
  <c r="M614" i="26"/>
  <c r="L614" i="26"/>
  <c r="K614" i="26"/>
  <c r="J614" i="26"/>
  <c r="I614" i="26"/>
  <c r="H614" i="26"/>
  <c r="G614" i="26"/>
  <c r="F614" i="26"/>
  <c r="E614" i="26"/>
  <c r="D614" i="26"/>
  <c r="C614" i="26"/>
  <c r="B614" i="26"/>
  <c r="O613" i="26"/>
  <c r="N613" i="26"/>
  <c r="M613" i="26"/>
  <c r="L613" i="26"/>
  <c r="K613" i="26"/>
  <c r="J613" i="26"/>
  <c r="I613" i="26"/>
  <c r="H613" i="26"/>
  <c r="G613" i="26"/>
  <c r="F613" i="26"/>
  <c r="E613" i="26"/>
  <c r="D613" i="26"/>
  <c r="C613" i="26"/>
  <c r="B613" i="26"/>
  <c r="O612" i="26"/>
  <c r="N612" i="26"/>
  <c r="M612" i="26"/>
  <c r="L612" i="26"/>
  <c r="K612" i="26"/>
  <c r="J612" i="26"/>
  <c r="I612" i="26"/>
  <c r="H612" i="26"/>
  <c r="G612" i="26"/>
  <c r="F612" i="26"/>
  <c r="E612" i="26"/>
  <c r="D612" i="26"/>
  <c r="C612" i="26"/>
  <c r="B612" i="26"/>
  <c r="O611" i="26"/>
  <c r="N611" i="26"/>
  <c r="M611" i="26"/>
  <c r="L611" i="26"/>
  <c r="K611" i="26"/>
  <c r="J611" i="26"/>
  <c r="I611" i="26"/>
  <c r="H611" i="26"/>
  <c r="G611" i="26"/>
  <c r="F611" i="26"/>
  <c r="E611" i="26"/>
  <c r="D611" i="26"/>
  <c r="C611" i="26"/>
  <c r="B611" i="26"/>
  <c r="O602" i="26"/>
  <c r="O608" i="26" s="1"/>
  <c r="N602" i="26"/>
  <c r="M602" i="26"/>
  <c r="M608" i="26" s="1"/>
  <c r="L602" i="26"/>
  <c r="L608" i="26" s="1"/>
  <c r="K602" i="26"/>
  <c r="J602" i="26"/>
  <c r="I602" i="26"/>
  <c r="H602" i="26"/>
  <c r="H608" i="26" s="1"/>
  <c r="G602" i="26"/>
  <c r="G608" i="26" s="1"/>
  <c r="F602" i="26"/>
  <c r="E602" i="26"/>
  <c r="E608" i="26" s="1"/>
  <c r="D602" i="26"/>
  <c r="C602" i="26"/>
  <c r="B602" i="26"/>
  <c r="O601" i="26"/>
  <c r="N601" i="26"/>
  <c r="N607" i="26" s="1"/>
  <c r="M601" i="26"/>
  <c r="M607" i="26" s="1"/>
  <c r="L601" i="26"/>
  <c r="K601" i="26"/>
  <c r="K607" i="26" s="1"/>
  <c r="J601" i="26"/>
  <c r="I601" i="26"/>
  <c r="H601" i="26"/>
  <c r="G601" i="26"/>
  <c r="F601" i="26"/>
  <c r="F607" i="26" s="1"/>
  <c r="E601" i="26"/>
  <c r="E607" i="26" s="1"/>
  <c r="D601" i="26"/>
  <c r="C601" i="26"/>
  <c r="C607" i="26" s="1"/>
  <c r="B601" i="26"/>
  <c r="B607" i="26" s="1"/>
  <c r="O600" i="26"/>
  <c r="N600" i="26"/>
  <c r="M600" i="26"/>
  <c r="L600" i="26"/>
  <c r="L606" i="26" s="1"/>
  <c r="K600" i="26"/>
  <c r="K606" i="26" s="1"/>
  <c r="J600" i="26"/>
  <c r="I600" i="26"/>
  <c r="I606" i="26" s="1"/>
  <c r="H600" i="26"/>
  <c r="G600" i="26"/>
  <c r="F600" i="26"/>
  <c r="E600" i="26"/>
  <c r="D600" i="26"/>
  <c r="C600" i="26"/>
  <c r="B600" i="26"/>
  <c r="O599" i="26"/>
  <c r="O605" i="26" s="1"/>
  <c r="N599" i="26"/>
  <c r="N605" i="26" s="1"/>
  <c r="M599" i="26"/>
  <c r="L599" i="26"/>
  <c r="K599" i="26"/>
  <c r="J599" i="26"/>
  <c r="J605" i="26" s="1"/>
  <c r="I599" i="26"/>
  <c r="H599" i="26"/>
  <c r="G599" i="26"/>
  <c r="G605" i="26" s="1"/>
  <c r="F599" i="26"/>
  <c r="F605" i="26" s="1"/>
  <c r="E599" i="26"/>
  <c r="D599" i="26"/>
  <c r="C599" i="26"/>
  <c r="B599" i="26"/>
  <c r="O596" i="26"/>
  <c r="N596" i="26"/>
  <c r="M596" i="26"/>
  <c r="L596" i="26"/>
  <c r="K596" i="26"/>
  <c r="J596" i="26"/>
  <c r="I596" i="26"/>
  <c r="H596" i="26"/>
  <c r="G596" i="26"/>
  <c r="F596" i="26"/>
  <c r="E596" i="26"/>
  <c r="D596" i="26"/>
  <c r="C596" i="26"/>
  <c r="B596" i="26"/>
  <c r="O595" i="26"/>
  <c r="N595" i="26"/>
  <c r="M595" i="26"/>
  <c r="L595" i="26"/>
  <c r="K595" i="26"/>
  <c r="J595" i="26"/>
  <c r="I595" i="26"/>
  <c r="H595" i="26"/>
  <c r="G595" i="26"/>
  <c r="F595" i="26"/>
  <c r="E595" i="26"/>
  <c r="D595" i="26"/>
  <c r="C595" i="26"/>
  <c r="B595" i="26"/>
  <c r="O594" i="26"/>
  <c r="N594" i="26"/>
  <c r="M594" i="26"/>
  <c r="L594" i="26"/>
  <c r="K594" i="26"/>
  <c r="J594" i="26"/>
  <c r="I594" i="26"/>
  <c r="H594" i="26"/>
  <c r="G594" i="26"/>
  <c r="F594" i="26"/>
  <c r="E594" i="26"/>
  <c r="D594" i="26"/>
  <c r="C594" i="26"/>
  <c r="B594" i="26"/>
  <c r="O593" i="26"/>
  <c r="N593" i="26"/>
  <c r="M593" i="26"/>
  <c r="L593" i="26"/>
  <c r="K593" i="26"/>
  <c r="J593" i="26"/>
  <c r="I593" i="26"/>
  <c r="H593" i="26"/>
  <c r="G593" i="26"/>
  <c r="F593" i="26"/>
  <c r="E593" i="26"/>
  <c r="D593" i="26"/>
  <c r="C593" i="26"/>
  <c r="B593" i="26"/>
  <c r="O587" i="26"/>
  <c r="N587" i="26"/>
  <c r="M587" i="26"/>
  <c r="L587" i="26"/>
  <c r="K587" i="26"/>
  <c r="J587" i="26"/>
  <c r="I587" i="26"/>
  <c r="H587" i="26"/>
  <c r="G587" i="26"/>
  <c r="F587" i="26"/>
  <c r="E587" i="26"/>
  <c r="D587" i="26"/>
  <c r="C587" i="26"/>
  <c r="B587" i="26"/>
  <c r="O586" i="26"/>
  <c r="N586" i="26"/>
  <c r="M586" i="26"/>
  <c r="L586" i="26"/>
  <c r="K586" i="26"/>
  <c r="J586" i="26"/>
  <c r="I586" i="26"/>
  <c r="H586" i="26"/>
  <c r="G586" i="26"/>
  <c r="F586" i="26"/>
  <c r="E586" i="26"/>
  <c r="D586" i="26"/>
  <c r="C586" i="26"/>
  <c r="B586" i="26"/>
  <c r="O585" i="26"/>
  <c r="N585" i="26"/>
  <c r="M585" i="26"/>
  <c r="L585" i="26"/>
  <c r="K585" i="26"/>
  <c r="J585" i="26"/>
  <c r="I585" i="26"/>
  <c r="H585" i="26"/>
  <c r="G585" i="26"/>
  <c r="F585" i="26"/>
  <c r="E585" i="26"/>
  <c r="D585" i="26"/>
  <c r="C585" i="26"/>
  <c r="B585" i="26"/>
  <c r="O584" i="26"/>
  <c r="N584" i="26"/>
  <c r="M584" i="26"/>
  <c r="L584" i="26"/>
  <c r="K584" i="26"/>
  <c r="J584" i="26"/>
  <c r="I584" i="26"/>
  <c r="H584" i="26"/>
  <c r="G584" i="26"/>
  <c r="F584" i="26"/>
  <c r="E584" i="26"/>
  <c r="D584" i="26"/>
  <c r="C584" i="26"/>
  <c r="B584" i="26"/>
  <c r="O580" i="26"/>
  <c r="N580" i="26"/>
  <c r="M580" i="26"/>
  <c r="L580" i="26"/>
  <c r="K580" i="26"/>
  <c r="J580" i="26"/>
  <c r="I580" i="26"/>
  <c r="H580" i="26"/>
  <c r="G580" i="26"/>
  <c r="F580" i="26"/>
  <c r="E580" i="26"/>
  <c r="D580" i="26"/>
  <c r="C580" i="26"/>
  <c r="B580" i="26"/>
  <c r="O579" i="26"/>
  <c r="N579" i="26"/>
  <c r="M579" i="26"/>
  <c r="L579" i="26"/>
  <c r="K579" i="26"/>
  <c r="J579" i="26"/>
  <c r="I579" i="26"/>
  <c r="H579" i="26"/>
  <c r="G579" i="26"/>
  <c r="F579" i="26"/>
  <c r="E579" i="26"/>
  <c r="D579" i="26"/>
  <c r="C579" i="26"/>
  <c r="B579" i="26"/>
  <c r="O578" i="26"/>
  <c r="N578" i="26"/>
  <c r="M578" i="26"/>
  <c r="L578" i="26"/>
  <c r="K578" i="26"/>
  <c r="J578" i="26"/>
  <c r="I578" i="26"/>
  <c r="H578" i="26"/>
  <c r="G578" i="26"/>
  <c r="F578" i="26"/>
  <c r="E578" i="26"/>
  <c r="D578" i="26"/>
  <c r="C578" i="26"/>
  <c r="B578" i="26"/>
  <c r="O577" i="26"/>
  <c r="N577" i="26"/>
  <c r="M577" i="26"/>
  <c r="L577" i="26"/>
  <c r="K577" i="26"/>
  <c r="J577" i="26"/>
  <c r="I577" i="26"/>
  <c r="H577" i="26"/>
  <c r="G577" i="26"/>
  <c r="F577" i="26"/>
  <c r="E577" i="26"/>
  <c r="D577" i="26"/>
  <c r="C577" i="26"/>
  <c r="B577" i="26"/>
  <c r="O566" i="26"/>
  <c r="N566" i="26"/>
  <c r="M566" i="26"/>
  <c r="L566" i="26"/>
  <c r="K566" i="26"/>
  <c r="J566" i="26"/>
  <c r="I566" i="26"/>
  <c r="H566" i="26"/>
  <c r="G566" i="26"/>
  <c r="F566" i="26"/>
  <c r="E566" i="26"/>
  <c r="D566" i="26"/>
  <c r="C566" i="26"/>
  <c r="B566" i="26"/>
  <c r="O565" i="26"/>
  <c r="N565" i="26"/>
  <c r="M565" i="26"/>
  <c r="L565" i="26"/>
  <c r="K565" i="26"/>
  <c r="J565" i="26"/>
  <c r="I565" i="26"/>
  <c r="H565" i="26"/>
  <c r="G565" i="26"/>
  <c r="F565" i="26"/>
  <c r="E565" i="26"/>
  <c r="D565" i="26"/>
  <c r="C565" i="26"/>
  <c r="B565" i="26"/>
  <c r="O564" i="26"/>
  <c r="N564" i="26"/>
  <c r="M564" i="26"/>
  <c r="L564" i="26"/>
  <c r="K564" i="26"/>
  <c r="J564" i="26"/>
  <c r="I564" i="26"/>
  <c r="H564" i="26"/>
  <c r="G564" i="26"/>
  <c r="F564" i="26"/>
  <c r="E564" i="26"/>
  <c r="D564" i="26"/>
  <c r="C564" i="26"/>
  <c r="B564" i="26"/>
  <c r="O563" i="26"/>
  <c r="N563" i="26"/>
  <c r="M563" i="26"/>
  <c r="L563" i="26"/>
  <c r="K563" i="26"/>
  <c r="J563" i="26"/>
  <c r="I563" i="26"/>
  <c r="H563" i="26"/>
  <c r="G563" i="26"/>
  <c r="F563" i="26"/>
  <c r="E563" i="26"/>
  <c r="D563" i="26"/>
  <c r="C563" i="26"/>
  <c r="B563" i="26"/>
  <c r="O543" i="26"/>
  <c r="O535" i="26"/>
  <c r="N535" i="26"/>
  <c r="M535" i="26"/>
  <c r="L535" i="26"/>
  <c r="K535" i="26"/>
  <c r="J535" i="26"/>
  <c r="I535" i="26"/>
  <c r="H535" i="26"/>
  <c r="G535" i="26"/>
  <c r="F535" i="26"/>
  <c r="E535" i="26"/>
  <c r="D535" i="26"/>
  <c r="C535" i="26"/>
  <c r="B535" i="26"/>
  <c r="O534" i="26"/>
  <c r="N534" i="26"/>
  <c r="M534" i="26"/>
  <c r="L534" i="26"/>
  <c r="K534" i="26"/>
  <c r="J534" i="26"/>
  <c r="I534" i="26"/>
  <c r="H534" i="26"/>
  <c r="G534" i="26"/>
  <c r="F534" i="26"/>
  <c r="E534" i="26"/>
  <c r="D534" i="26"/>
  <c r="C534" i="26"/>
  <c r="B534" i="26"/>
  <c r="O533" i="26"/>
  <c r="N533" i="26"/>
  <c r="M533" i="26"/>
  <c r="L533" i="26"/>
  <c r="K533" i="26"/>
  <c r="J533" i="26"/>
  <c r="I533" i="26"/>
  <c r="H533" i="26"/>
  <c r="G533" i="26"/>
  <c r="F533" i="26"/>
  <c r="E533" i="26"/>
  <c r="D533" i="26"/>
  <c r="C533" i="26"/>
  <c r="B533" i="26"/>
  <c r="O532" i="26"/>
  <c r="N532" i="26"/>
  <c r="M532" i="26"/>
  <c r="L532" i="26"/>
  <c r="K532" i="26"/>
  <c r="J532" i="26"/>
  <c r="I532" i="26"/>
  <c r="H532" i="26"/>
  <c r="G532" i="26"/>
  <c r="F532" i="26"/>
  <c r="E532" i="26"/>
  <c r="D532" i="26"/>
  <c r="C532" i="26"/>
  <c r="B532" i="26"/>
  <c r="O527" i="26"/>
  <c r="N527" i="26"/>
  <c r="M527" i="26"/>
  <c r="L527" i="26"/>
  <c r="K527" i="26"/>
  <c r="J527" i="26"/>
  <c r="I527" i="26"/>
  <c r="H527" i="26"/>
  <c r="G527" i="26"/>
  <c r="F527" i="26"/>
  <c r="E527" i="26"/>
  <c r="D527" i="26"/>
  <c r="C527" i="26"/>
  <c r="B527" i="26"/>
  <c r="O526" i="26"/>
  <c r="N526" i="26"/>
  <c r="M526" i="26"/>
  <c r="L526" i="26"/>
  <c r="K526" i="26"/>
  <c r="J526" i="26"/>
  <c r="I526" i="26"/>
  <c r="H526" i="26"/>
  <c r="G526" i="26"/>
  <c r="F526" i="26"/>
  <c r="E526" i="26"/>
  <c r="D526" i="26"/>
  <c r="C526" i="26"/>
  <c r="B526" i="26"/>
  <c r="O525" i="26"/>
  <c r="N525" i="26"/>
  <c r="M525" i="26"/>
  <c r="L525" i="26"/>
  <c r="K525" i="26"/>
  <c r="J525" i="26"/>
  <c r="I525" i="26"/>
  <c r="H525" i="26"/>
  <c r="G525" i="26"/>
  <c r="F525" i="26"/>
  <c r="E525" i="26"/>
  <c r="D525" i="26"/>
  <c r="C525" i="26"/>
  <c r="B525" i="26"/>
  <c r="O524" i="26"/>
  <c r="N524" i="26"/>
  <c r="M524" i="26"/>
  <c r="L524" i="26"/>
  <c r="K524" i="26"/>
  <c r="J524" i="26"/>
  <c r="I524" i="26"/>
  <c r="H524" i="26"/>
  <c r="G524" i="26"/>
  <c r="F524" i="26"/>
  <c r="E524" i="26"/>
  <c r="D524" i="26"/>
  <c r="C524" i="26"/>
  <c r="B524" i="26"/>
  <c r="O519" i="26"/>
  <c r="N519" i="26"/>
  <c r="M519" i="26"/>
  <c r="L519" i="26"/>
  <c r="K519" i="26"/>
  <c r="J519" i="26"/>
  <c r="I519" i="26"/>
  <c r="H519" i="26"/>
  <c r="G519" i="26"/>
  <c r="F519" i="26"/>
  <c r="E519" i="26"/>
  <c r="D519" i="26"/>
  <c r="C519" i="26"/>
  <c r="B519" i="26"/>
  <c r="O518" i="26"/>
  <c r="N518" i="26"/>
  <c r="M518" i="26"/>
  <c r="L518" i="26"/>
  <c r="K518" i="26"/>
  <c r="J518" i="26"/>
  <c r="I518" i="26"/>
  <c r="H518" i="26"/>
  <c r="G518" i="26"/>
  <c r="F518" i="26"/>
  <c r="E518" i="26"/>
  <c r="D518" i="26"/>
  <c r="C518" i="26"/>
  <c r="B518" i="26"/>
  <c r="O517" i="26"/>
  <c r="N517" i="26"/>
  <c r="M517" i="26"/>
  <c r="L517" i="26"/>
  <c r="K517" i="26"/>
  <c r="J517" i="26"/>
  <c r="I517" i="26"/>
  <c r="H517" i="26"/>
  <c r="G517" i="26"/>
  <c r="F517" i="26"/>
  <c r="E517" i="26"/>
  <c r="D517" i="26"/>
  <c r="C517" i="26"/>
  <c r="B517" i="26"/>
  <c r="O516" i="26"/>
  <c r="N516" i="26"/>
  <c r="M516" i="26"/>
  <c r="L516" i="26"/>
  <c r="K516" i="26"/>
  <c r="J516" i="26"/>
  <c r="I516" i="26"/>
  <c r="H516" i="26"/>
  <c r="G516" i="26"/>
  <c r="F516" i="26"/>
  <c r="E516" i="26"/>
  <c r="D516" i="26"/>
  <c r="C516" i="26"/>
  <c r="B516" i="26"/>
  <c r="O502" i="26"/>
  <c r="N502" i="26"/>
  <c r="M502" i="26"/>
  <c r="L502" i="26"/>
  <c r="K502" i="26"/>
  <c r="J502" i="26"/>
  <c r="I502" i="26"/>
  <c r="H502" i="26"/>
  <c r="G502" i="26"/>
  <c r="F502" i="26"/>
  <c r="E502" i="26"/>
  <c r="D502" i="26"/>
  <c r="C502" i="26"/>
  <c r="B502" i="26"/>
  <c r="O501" i="26"/>
  <c r="N501" i="26"/>
  <c r="M501" i="26"/>
  <c r="L501" i="26"/>
  <c r="K501" i="26"/>
  <c r="J501" i="26"/>
  <c r="I501" i="26"/>
  <c r="H501" i="26"/>
  <c r="G501" i="26"/>
  <c r="F501" i="26"/>
  <c r="E501" i="26"/>
  <c r="D501" i="26"/>
  <c r="C501" i="26"/>
  <c r="B501" i="26"/>
  <c r="O500" i="26"/>
  <c r="N500" i="26"/>
  <c r="M500" i="26"/>
  <c r="L500" i="26"/>
  <c r="K500" i="26"/>
  <c r="J500" i="26"/>
  <c r="I500" i="26"/>
  <c r="H500" i="26"/>
  <c r="G500" i="26"/>
  <c r="F500" i="26"/>
  <c r="E500" i="26"/>
  <c r="D500" i="26"/>
  <c r="C500" i="26"/>
  <c r="B500" i="26"/>
  <c r="O499" i="26"/>
  <c r="N499" i="26"/>
  <c r="M499" i="26"/>
  <c r="L499" i="26"/>
  <c r="K499" i="26"/>
  <c r="J499" i="26"/>
  <c r="I499" i="26"/>
  <c r="H499" i="26"/>
  <c r="G499" i="26"/>
  <c r="F499" i="26"/>
  <c r="E499" i="26"/>
  <c r="D499" i="26"/>
  <c r="C499" i="26"/>
  <c r="B499" i="26"/>
  <c r="O495" i="26"/>
  <c r="N495" i="26"/>
  <c r="M495" i="26"/>
  <c r="L495" i="26"/>
  <c r="K495" i="26"/>
  <c r="J495" i="26"/>
  <c r="I495" i="26"/>
  <c r="H495" i="26"/>
  <c r="G495" i="26"/>
  <c r="F495" i="26"/>
  <c r="E495" i="26"/>
  <c r="D495" i="26"/>
  <c r="C495" i="26"/>
  <c r="B495" i="26"/>
  <c r="O494" i="26"/>
  <c r="N494" i="26"/>
  <c r="M494" i="26"/>
  <c r="L494" i="26"/>
  <c r="K494" i="26"/>
  <c r="J494" i="26"/>
  <c r="I494" i="26"/>
  <c r="H494" i="26"/>
  <c r="G494" i="26"/>
  <c r="F494" i="26"/>
  <c r="E494" i="26"/>
  <c r="D494" i="26"/>
  <c r="C494" i="26"/>
  <c r="B494" i="26"/>
  <c r="O493" i="26"/>
  <c r="N493" i="26"/>
  <c r="M493" i="26"/>
  <c r="L493" i="26"/>
  <c r="K493" i="26"/>
  <c r="J493" i="26"/>
  <c r="I493" i="26"/>
  <c r="H493" i="26"/>
  <c r="G493" i="26"/>
  <c r="F493" i="26"/>
  <c r="E493" i="26"/>
  <c r="D493" i="26"/>
  <c r="C493" i="26"/>
  <c r="B493" i="26"/>
  <c r="O492" i="26"/>
  <c r="N492" i="26"/>
  <c r="M492" i="26"/>
  <c r="L492" i="26"/>
  <c r="K492" i="26"/>
  <c r="J492" i="26"/>
  <c r="I492" i="26"/>
  <c r="H492" i="26"/>
  <c r="G492" i="26"/>
  <c r="F492" i="26"/>
  <c r="E492" i="26"/>
  <c r="D492" i="26"/>
  <c r="C492" i="26"/>
  <c r="B492" i="26"/>
  <c r="O489" i="26"/>
  <c r="N489" i="26"/>
  <c r="M489" i="26"/>
  <c r="L489" i="26"/>
  <c r="K489" i="26"/>
  <c r="J489" i="26"/>
  <c r="I489" i="26"/>
  <c r="H489" i="26"/>
  <c r="G489" i="26"/>
  <c r="F489" i="26"/>
  <c r="E489" i="26"/>
  <c r="D489" i="26"/>
  <c r="C489" i="26"/>
  <c r="B489" i="26"/>
  <c r="O488" i="26"/>
  <c r="N488" i="26"/>
  <c r="M488" i="26"/>
  <c r="L488" i="26"/>
  <c r="K488" i="26"/>
  <c r="J488" i="26"/>
  <c r="I488" i="26"/>
  <c r="H488" i="26"/>
  <c r="G488" i="26"/>
  <c r="F488" i="26"/>
  <c r="E488" i="26"/>
  <c r="D488" i="26"/>
  <c r="C488" i="26"/>
  <c r="B488" i="26"/>
  <c r="O487" i="26"/>
  <c r="N487" i="26"/>
  <c r="M487" i="26"/>
  <c r="L487" i="26"/>
  <c r="K487" i="26"/>
  <c r="J487" i="26"/>
  <c r="I487" i="26"/>
  <c r="H487" i="26"/>
  <c r="G487" i="26"/>
  <c r="F487" i="26"/>
  <c r="E487" i="26"/>
  <c r="D487" i="26"/>
  <c r="C487" i="26"/>
  <c r="B487" i="26"/>
  <c r="O486" i="26"/>
  <c r="N486" i="26"/>
  <c r="M486" i="26"/>
  <c r="L486" i="26"/>
  <c r="K486" i="26"/>
  <c r="J486" i="26"/>
  <c r="I486" i="26"/>
  <c r="H486" i="26"/>
  <c r="G486" i="26"/>
  <c r="F486" i="26"/>
  <c r="E486" i="26"/>
  <c r="D486" i="26"/>
  <c r="C486" i="26"/>
  <c r="B486" i="26"/>
  <c r="O483" i="26"/>
  <c r="N483" i="26"/>
  <c r="M483" i="26"/>
  <c r="L483" i="26"/>
  <c r="K483" i="26"/>
  <c r="J483" i="26"/>
  <c r="I483" i="26"/>
  <c r="H483" i="26"/>
  <c r="G483" i="26"/>
  <c r="F483" i="26"/>
  <c r="E483" i="26"/>
  <c r="D483" i="26"/>
  <c r="C483" i="26"/>
  <c r="B483" i="26"/>
  <c r="O482" i="26"/>
  <c r="N482" i="26"/>
  <c r="M482" i="26"/>
  <c r="L482" i="26"/>
  <c r="K482" i="26"/>
  <c r="J482" i="26"/>
  <c r="I482" i="26"/>
  <c r="H482" i="26"/>
  <c r="G482" i="26"/>
  <c r="F482" i="26"/>
  <c r="E482" i="26"/>
  <c r="D482" i="26"/>
  <c r="C482" i="26"/>
  <c r="B482" i="26"/>
  <c r="O481" i="26"/>
  <c r="N481" i="26"/>
  <c r="M481" i="26"/>
  <c r="L481" i="26"/>
  <c r="K481" i="26"/>
  <c r="J481" i="26"/>
  <c r="I481" i="26"/>
  <c r="H481" i="26"/>
  <c r="G481" i="26"/>
  <c r="F481" i="26"/>
  <c r="E481" i="26"/>
  <c r="D481" i="26"/>
  <c r="C481" i="26"/>
  <c r="B481" i="26"/>
  <c r="O480" i="26"/>
  <c r="N480" i="26"/>
  <c r="M480" i="26"/>
  <c r="L480" i="26"/>
  <c r="K480" i="26"/>
  <c r="J480" i="26"/>
  <c r="I480" i="26"/>
  <c r="H480" i="26"/>
  <c r="G480" i="26"/>
  <c r="F480" i="26"/>
  <c r="E480" i="26"/>
  <c r="D480" i="26"/>
  <c r="C480" i="26"/>
  <c r="B480" i="26"/>
  <c r="O477" i="26"/>
  <c r="N477" i="26"/>
  <c r="M477" i="26"/>
  <c r="L477" i="26"/>
  <c r="K477" i="26"/>
  <c r="J477" i="26"/>
  <c r="I477" i="26"/>
  <c r="H477" i="26"/>
  <c r="G477" i="26"/>
  <c r="F477" i="26"/>
  <c r="E477" i="26"/>
  <c r="D477" i="26"/>
  <c r="C477" i="26"/>
  <c r="B477" i="26"/>
  <c r="O476" i="26"/>
  <c r="N476" i="26"/>
  <c r="M476" i="26"/>
  <c r="L476" i="26"/>
  <c r="K476" i="26"/>
  <c r="J476" i="26"/>
  <c r="I476" i="26"/>
  <c r="H476" i="26"/>
  <c r="G476" i="26"/>
  <c r="F476" i="26"/>
  <c r="E476" i="26"/>
  <c r="D476" i="26"/>
  <c r="C476" i="26"/>
  <c r="B476" i="26"/>
  <c r="O475" i="26"/>
  <c r="N475" i="26"/>
  <c r="M475" i="26"/>
  <c r="L475" i="26"/>
  <c r="K475" i="26"/>
  <c r="J475" i="26"/>
  <c r="I475" i="26"/>
  <c r="H475" i="26"/>
  <c r="G475" i="26"/>
  <c r="F475" i="26"/>
  <c r="E475" i="26"/>
  <c r="D475" i="26"/>
  <c r="C475" i="26"/>
  <c r="B475" i="26"/>
  <c r="O474" i="26"/>
  <c r="N474" i="26"/>
  <c r="M474" i="26"/>
  <c r="L474" i="26"/>
  <c r="K474" i="26"/>
  <c r="J474" i="26"/>
  <c r="I474" i="26"/>
  <c r="H474" i="26"/>
  <c r="G474" i="26"/>
  <c r="F474" i="26"/>
  <c r="E474" i="26"/>
  <c r="D474" i="26"/>
  <c r="C474" i="26"/>
  <c r="B474" i="26"/>
  <c r="O471" i="26"/>
  <c r="N471" i="26"/>
  <c r="M471" i="26"/>
  <c r="L471" i="26"/>
  <c r="K471" i="26"/>
  <c r="J471" i="26"/>
  <c r="I471" i="26"/>
  <c r="H471" i="26"/>
  <c r="G471" i="26"/>
  <c r="F471" i="26"/>
  <c r="E471" i="26"/>
  <c r="D471" i="26"/>
  <c r="C471" i="26"/>
  <c r="B471" i="26"/>
  <c r="O470" i="26"/>
  <c r="N470" i="26"/>
  <c r="M470" i="26"/>
  <c r="L470" i="26"/>
  <c r="K470" i="26"/>
  <c r="J470" i="26"/>
  <c r="I470" i="26"/>
  <c r="H470" i="26"/>
  <c r="G470" i="26"/>
  <c r="F470" i="26"/>
  <c r="E470" i="26"/>
  <c r="D470" i="26"/>
  <c r="C470" i="26"/>
  <c r="B470" i="26"/>
  <c r="O469" i="26"/>
  <c r="N469" i="26"/>
  <c r="M469" i="26"/>
  <c r="L469" i="26"/>
  <c r="K469" i="26"/>
  <c r="J469" i="26"/>
  <c r="I469" i="26"/>
  <c r="H469" i="26"/>
  <c r="G469" i="26"/>
  <c r="F469" i="26"/>
  <c r="E469" i="26"/>
  <c r="D469" i="26"/>
  <c r="C469" i="26"/>
  <c r="B469" i="26"/>
  <c r="O468" i="26"/>
  <c r="N468" i="26"/>
  <c r="M468" i="26"/>
  <c r="L468" i="26"/>
  <c r="K468" i="26"/>
  <c r="J468" i="26"/>
  <c r="I468" i="26"/>
  <c r="H468" i="26"/>
  <c r="G468" i="26"/>
  <c r="F468" i="26"/>
  <c r="E468" i="26"/>
  <c r="D468" i="26"/>
  <c r="C468" i="26"/>
  <c r="B468" i="26"/>
  <c r="O510" i="26"/>
  <c r="N464" i="26"/>
  <c r="N510" i="26" s="1"/>
  <c r="M464" i="26"/>
  <c r="M510" i="26" s="1"/>
  <c r="L464" i="26"/>
  <c r="L510" i="26" s="1"/>
  <c r="K464" i="26"/>
  <c r="K510" i="26" s="1"/>
  <c r="J464" i="26"/>
  <c r="I464" i="26"/>
  <c r="H464" i="26"/>
  <c r="H510" i="26" s="1"/>
  <c r="G464" i="26"/>
  <c r="G510" i="26" s="1"/>
  <c r="F464" i="26"/>
  <c r="F510" i="26" s="1"/>
  <c r="E464" i="26"/>
  <c r="E510" i="26" s="1"/>
  <c r="D464" i="26"/>
  <c r="D510" i="26" s="1"/>
  <c r="C464" i="26"/>
  <c r="B464" i="26"/>
  <c r="B510" i="26" s="1"/>
  <c r="O463" i="26"/>
  <c r="N463" i="26"/>
  <c r="N509" i="26" s="1"/>
  <c r="M463" i="26"/>
  <c r="M509" i="26" s="1"/>
  <c r="L463" i="26"/>
  <c r="L509" i="26" s="1"/>
  <c r="K463" i="26"/>
  <c r="K509" i="26" s="1"/>
  <c r="J463" i="26"/>
  <c r="I463" i="26"/>
  <c r="I509" i="26" s="1"/>
  <c r="H463" i="26"/>
  <c r="G463" i="26"/>
  <c r="F463" i="26"/>
  <c r="F509" i="26" s="1"/>
  <c r="E463" i="26"/>
  <c r="E509" i="26" s="1"/>
  <c r="D463" i="26"/>
  <c r="D509" i="26" s="1"/>
  <c r="C463" i="26"/>
  <c r="B463" i="26"/>
  <c r="B509" i="26" s="1"/>
  <c r="O462" i="26"/>
  <c r="N462" i="26"/>
  <c r="M462" i="26"/>
  <c r="L462" i="26"/>
  <c r="L508" i="26" s="1"/>
  <c r="K462" i="26"/>
  <c r="K508" i="26" s="1"/>
  <c r="J462" i="26"/>
  <c r="J508" i="26" s="1"/>
  <c r="I462" i="26"/>
  <c r="I508" i="26" s="1"/>
  <c r="H462" i="26"/>
  <c r="G462" i="26"/>
  <c r="G508" i="26" s="1"/>
  <c r="F462" i="26"/>
  <c r="E462" i="26"/>
  <c r="D462" i="26"/>
  <c r="D508" i="26" s="1"/>
  <c r="C462" i="26"/>
  <c r="C508" i="26" s="1"/>
  <c r="B462" i="26"/>
  <c r="O461" i="26"/>
  <c r="O507" i="26" s="1"/>
  <c r="N461" i="26"/>
  <c r="N507" i="26" s="1"/>
  <c r="M461" i="26"/>
  <c r="M507" i="26" s="1"/>
  <c r="L461" i="26"/>
  <c r="K461" i="26"/>
  <c r="J461" i="26"/>
  <c r="J507" i="26" s="1"/>
  <c r="I461" i="26"/>
  <c r="I507" i="26" s="1"/>
  <c r="H461" i="26"/>
  <c r="H507" i="26" s="1"/>
  <c r="G461" i="26"/>
  <c r="G507" i="26" s="1"/>
  <c r="F461" i="26"/>
  <c r="F507" i="26" s="1"/>
  <c r="E461" i="26"/>
  <c r="D461" i="26"/>
  <c r="C461" i="26"/>
  <c r="B461" i="26"/>
  <c r="O457" i="26"/>
  <c r="O648" i="26" s="1"/>
  <c r="N457" i="26"/>
  <c r="N648" i="26" s="1"/>
  <c r="N655" i="26" s="1"/>
  <c r="M457" i="26"/>
  <c r="M648" i="26" s="1"/>
  <c r="M655" i="26" s="1"/>
  <c r="L457" i="26"/>
  <c r="L648" i="26" s="1"/>
  <c r="L655" i="26" s="1"/>
  <c r="K457" i="26"/>
  <c r="J457" i="26"/>
  <c r="J648" i="26" s="1"/>
  <c r="J655" i="26" s="1"/>
  <c r="I457" i="26"/>
  <c r="I648" i="26" s="1"/>
  <c r="I655" i="26" s="1"/>
  <c r="H457" i="26"/>
  <c r="H648" i="26" s="1"/>
  <c r="H655" i="26" s="1"/>
  <c r="G457" i="26"/>
  <c r="G648" i="26" s="1"/>
  <c r="G655" i="26" s="1"/>
  <c r="F457" i="26"/>
  <c r="F648" i="26" s="1"/>
  <c r="F655" i="26" s="1"/>
  <c r="E457" i="26"/>
  <c r="E648" i="26" s="1"/>
  <c r="E655" i="26" s="1"/>
  <c r="D457" i="26"/>
  <c r="D648" i="26" s="1"/>
  <c r="D655" i="26" s="1"/>
  <c r="C457" i="26"/>
  <c r="B457" i="26"/>
  <c r="B648" i="26" s="1"/>
  <c r="B655" i="26" s="1"/>
  <c r="O456" i="26"/>
  <c r="N456" i="26"/>
  <c r="M456" i="26"/>
  <c r="L456" i="26"/>
  <c r="K456" i="26"/>
  <c r="J456" i="26"/>
  <c r="I456" i="26"/>
  <c r="H456" i="26"/>
  <c r="G456" i="26"/>
  <c r="F456" i="26"/>
  <c r="E456" i="26"/>
  <c r="D456" i="26"/>
  <c r="C456" i="26"/>
  <c r="B456" i="26"/>
  <c r="O455" i="26"/>
  <c r="N455" i="26"/>
  <c r="M455" i="26"/>
  <c r="L455" i="26"/>
  <c r="K455" i="26"/>
  <c r="J455" i="26"/>
  <c r="I455" i="26"/>
  <c r="H455" i="26"/>
  <c r="G455" i="26"/>
  <c r="F455" i="26"/>
  <c r="E455" i="26"/>
  <c r="D455" i="26"/>
  <c r="C455" i="26"/>
  <c r="B455" i="26"/>
  <c r="O454" i="26"/>
  <c r="N454" i="26"/>
  <c r="M454" i="26"/>
  <c r="L454" i="26"/>
  <c r="K454" i="26"/>
  <c r="J454" i="26"/>
  <c r="I454" i="26"/>
  <c r="H454" i="26"/>
  <c r="G454" i="26"/>
  <c r="F454" i="26"/>
  <c r="E454" i="26"/>
  <c r="D454" i="26"/>
  <c r="C454" i="26"/>
  <c r="B454" i="26"/>
  <c r="O451" i="26"/>
  <c r="N451" i="26"/>
  <c r="M451" i="26"/>
  <c r="L451" i="26"/>
  <c r="K451" i="26"/>
  <c r="J451" i="26"/>
  <c r="I451" i="26"/>
  <c r="H451" i="26"/>
  <c r="G451" i="26"/>
  <c r="F451" i="26"/>
  <c r="E451" i="26"/>
  <c r="D451" i="26"/>
  <c r="C451" i="26"/>
  <c r="B451" i="26"/>
  <c r="O450" i="26"/>
  <c r="N450" i="26"/>
  <c r="M450" i="26"/>
  <c r="L450" i="26"/>
  <c r="K450" i="26"/>
  <c r="J450" i="26"/>
  <c r="I450" i="26"/>
  <c r="H450" i="26"/>
  <c r="G450" i="26"/>
  <c r="F450" i="26"/>
  <c r="E450" i="26"/>
  <c r="D450" i="26"/>
  <c r="C450" i="26"/>
  <c r="B450" i="26"/>
  <c r="O449" i="26"/>
  <c r="N449" i="26"/>
  <c r="M449" i="26"/>
  <c r="L449" i="26"/>
  <c r="K449" i="26"/>
  <c r="J449" i="26"/>
  <c r="I449" i="26"/>
  <c r="H449" i="26"/>
  <c r="G449" i="26"/>
  <c r="F449" i="26"/>
  <c r="E449" i="26"/>
  <c r="D449" i="26"/>
  <c r="C449" i="26"/>
  <c r="B449" i="26"/>
  <c r="O448" i="26"/>
  <c r="N448" i="26"/>
  <c r="M448" i="26"/>
  <c r="L448" i="26"/>
  <c r="K448" i="26"/>
  <c r="J448" i="26"/>
  <c r="I448" i="26"/>
  <c r="H448" i="26"/>
  <c r="G448" i="26"/>
  <c r="F448" i="26"/>
  <c r="E448" i="26"/>
  <c r="D448" i="26"/>
  <c r="C448" i="26"/>
  <c r="B448" i="26"/>
  <c r="O444" i="26"/>
  <c r="N444" i="26"/>
  <c r="M444" i="26"/>
  <c r="L444" i="26"/>
  <c r="K444" i="26"/>
  <c r="J444" i="26"/>
  <c r="I444" i="26"/>
  <c r="H444" i="26"/>
  <c r="G444" i="26"/>
  <c r="F444" i="26"/>
  <c r="E444" i="26"/>
  <c r="D444" i="26"/>
  <c r="C444" i="26"/>
  <c r="B444" i="26"/>
  <c r="O443" i="26"/>
  <c r="N443" i="26"/>
  <c r="M443" i="26"/>
  <c r="L443" i="26"/>
  <c r="K443" i="26"/>
  <c r="J443" i="26"/>
  <c r="I443" i="26"/>
  <c r="H443" i="26"/>
  <c r="G443" i="26"/>
  <c r="F443" i="26"/>
  <c r="E443" i="26"/>
  <c r="D443" i="26"/>
  <c r="C443" i="26"/>
  <c r="B443" i="26"/>
  <c r="O442" i="26"/>
  <c r="N442" i="26"/>
  <c r="M442" i="26"/>
  <c r="L442" i="26"/>
  <c r="K442" i="26"/>
  <c r="J442" i="26"/>
  <c r="I442" i="26"/>
  <c r="H442" i="26"/>
  <c r="G442" i="26"/>
  <c r="F442" i="26"/>
  <c r="E442" i="26"/>
  <c r="D442" i="26"/>
  <c r="C442" i="26"/>
  <c r="B442" i="26"/>
  <c r="O441" i="26"/>
  <c r="N441" i="26"/>
  <c r="M441" i="26"/>
  <c r="L441" i="26"/>
  <c r="K441" i="26"/>
  <c r="J441" i="26"/>
  <c r="I441" i="26"/>
  <c r="H441" i="26"/>
  <c r="G441" i="26"/>
  <c r="F441" i="26"/>
  <c r="E441" i="26"/>
  <c r="D441" i="26"/>
  <c r="C441" i="26"/>
  <c r="B441" i="26"/>
  <c r="O438" i="26"/>
  <c r="N438" i="26"/>
  <c r="M438" i="26"/>
  <c r="L438" i="26"/>
  <c r="K438" i="26"/>
  <c r="J438" i="26"/>
  <c r="I438" i="26"/>
  <c r="H438" i="26"/>
  <c r="G438" i="26"/>
  <c r="F438" i="26"/>
  <c r="E438" i="26"/>
  <c r="D438" i="26"/>
  <c r="C438" i="26"/>
  <c r="B438" i="26"/>
  <c r="O437" i="26"/>
  <c r="N437" i="26"/>
  <c r="M437" i="26"/>
  <c r="L437" i="26"/>
  <c r="K437" i="26"/>
  <c r="J437" i="26"/>
  <c r="I437" i="26"/>
  <c r="H437" i="26"/>
  <c r="G437" i="26"/>
  <c r="F437" i="26"/>
  <c r="E437" i="26"/>
  <c r="D437" i="26"/>
  <c r="C437" i="26"/>
  <c r="B437" i="26"/>
  <c r="O436" i="26"/>
  <c r="N436" i="26"/>
  <c r="M436" i="26"/>
  <c r="L436" i="26"/>
  <c r="K436" i="26"/>
  <c r="J436" i="26"/>
  <c r="I436" i="26"/>
  <c r="H436" i="26"/>
  <c r="G436" i="26"/>
  <c r="F436" i="26"/>
  <c r="E436" i="26"/>
  <c r="D436" i="26"/>
  <c r="C436" i="26"/>
  <c r="B436" i="26"/>
  <c r="O435" i="26"/>
  <c r="N435" i="26"/>
  <c r="M435" i="26"/>
  <c r="L435" i="26"/>
  <c r="K435" i="26"/>
  <c r="J435" i="26"/>
  <c r="I435" i="26"/>
  <c r="H435" i="26"/>
  <c r="G435" i="26"/>
  <c r="F435" i="26"/>
  <c r="E435" i="26"/>
  <c r="D435" i="26"/>
  <c r="C435" i="26"/>
  <c r="B435" i="26"/>
  <c r="O414" i="26"/>
  <c r="N414" i="26"/>
  <c r="M414" i="26"/>
  <c r="L414" i="26"/>
  <c r="K414" i="26"/>
  <c r="J414" i="26"/>
  <c r="I414" i="26"/>
  <c r="H414" i="26"/>
  <c r="G414" i="26"/>
  <c r="F414" i="26"/>
  <c r="E414" i="26"/>
  <c r="D414" i="26"/>
  <c r="C414" i="26"/>
  <c r="B414" i="26"/>
  <c r="O413" i="26"/>
  <c r="N413" i="26"/>
  <c r="M413" i="26"/>
  <c r="L413" i="26"/>
  <c r="K413" i="26"/>
  <c r="J413" i="26"/>
  <c r="I413" i="26"/>
  <c r="H413" i="26"/>
  <c r="G413" i="26"/>
  <c r="F413" i="26"/>
  <c r="E413" i="26"/>
  <c r="D413" i="26"/>
  <c r="C413" i="26"/>
  <c r="B413" i="26"/>
  <c r="O412" i="26"/>
  <c r="N412" i="26"/>
  <c r="M412" i="26"/>
  <c r="L412" i="26"/>
  <c r="K412" i="26"/>
  <c r="J412" i="26"/>
  <c r="I412" i="26"/>
  <c r="H412" i="26"/>
  <c r="G412" i="26"/>
  <c r="F412" i="26"/>
  <c r="E412" i="26"/>
  <c r="D412" i="26"/>
  <c r="C412" i="26"/>
  <c r="B412" i="26"/>
  <c r="O411" i="26"/>
  <c r="N411" i="26"/>
  <c r="M411" i="26"/>
  <c r="L411" i="26"/>
  <c r="K411" i="26"/>
  <c r="J411" i="26"/>
  <c r="I411" i="26"/>
  <c r="H411" i="26"/>
  <c r="G411" i="26"/>
  <c r="F411" i="26"/>
  <c r="E411" i="26"/>
  <c r="D411" i="26"/>
  <c r="C411" i="26"/>
  <c r="B411" i="26"/>
  <c r="O408" i="26"/>
  <c r="N408" i="26"/>
  <c r="M408" i="26"/>
  <c r="L408" i="26"/>
  <c r="K408" i="26"/>
  <c r="J408" i="26"/>
  <c r="I408" i="26"/>
  <c r="H408" i="26"/>
  <c r="G408" i="26"/>
  <c r="F408" i="26"/>
  <c r="E408" i="26"/>
  <c r="D408" i="26"/>
  <c r="C408" i="26"/>
  <c r="B408" i="26"/>
  <c r="O407" i="26"/>
  <c r="N407" i="26"/>
  <c r="M407" i="26"/>
  <c r="L407" i="26"/>
  <c r="K407" i="26"/>
  <c r="J407" i="26"/>
  <c r="I407" i="26"/>
  <c r="H407" i="26"/>
  <c r="G407" i="26"/>
  <c r="F407" i="26"/>
  <c r="E407" i="26"/>
  <c r="D407" i="26"/>
  <c r="C407" i="26"/>
  <c r="B407" i="26"/>
  <c r="O406" i="26"/>
  <c r="N406" i="26"/>
  <c r="M406" i="26"/>
  <c r="L406" i="26"/>
  <c r="K406" i="26"/>
  <c r="J406" i="26"/>
  <c r="I406" i="26"/>
  <c r="H406" i="26"/>
  <c r="G406" i="26"/>
  <c r="F406" i="26"/>
  <c r="E406" i="26"/>
  <c r="D406" i="26"/>
  <c r="C406" i="26"/>
  <c r="B406" i="26"/>
  <c r="O405" i="26"/>
  <c r="N405" i="26"/>
  <c r="M405" i="26"/>
  <c r="L405" i="26"/>
  <c r="K405" i="26"/>
  <c r="J405" i="26"/>
  <c r="I405" i="26"/>
  <c r="H405" i="26"/>
  <c r="G405" i="26"/>
  <c r="F405" i="26"/>
  <c r="E405" i="26"/>
  <c r="D405" i="26"/>
  <c r="C405" i="26"/>
  <c r="B405" i="26"/>
  <c r="O402" i="26"/>
  <c r="N402" i="26"/>
  <c r="M402" i="26"/>
  <c r="L402" i="26"/>
  <c r="K402" i="26"/>
  <c r="J402" i="26"/>
  <c r="J458" i="26" s="1"/>
  <c r="I402" i="26"/>
  <c r="I409" i="26" s="1"/>
  <c r="H402" i="26"/>
  <c r="G402" i="26"/>
  <c r="F402" i="26"/>
  <c r="E402" i="26"/>
  <c r="D402" i="26"/>
  <c r="C402" i="26"/>
  <c r="B402" i="26"/>
  <c r="B458" i="26" s="1"/>
  <c r="O401" i="26"/>
  <c r="N401" i="26"/>
  <c r="M401" i="26"/>
  <c r="L401" i="26"/>
  <c r="K401" i="26"/>
  <c r="J401" i="26"/>
  <c r="I401" i="26"/>
  <c r="H401" i="26"/>
  <c r="G401" i="26"/>
  <c r="F401" i="26"/>
  <c r="E401" i="26"/>
  <c r="D401" i="26"/>
  <c r="C401" i="26"/>
  <c r="B401" i="26"/>
  <c r="O400" i="26"/>
  <c r="N400" i="26"/>
  <c r="M400" i="26"/>
  <c r="L400" i="26"/>
  <c r="K400" i="26"/>
  <c r="J400" i="26"/>
  <c r="I400" i="26"/>
  <c r="H400" i="26"/>
  <c r="G400" i="26"/>
  <c r="F400" i="26"/>
  <c r="E400" i="26"/>
  <c r="D400" i="26"/>
  <c r="C400" i="26"/>
  <c r="B400" i="26"/>
  <c r="O399" i="26"/>
  <c r="N399" i="26"/>
  <c r="M399" i="26"/>
  <c r="L399" i="26"/>
  <c r="K399" i="26"/>
  <c r="J399" i="26"/>
  <c r="I399" i="26"/>
  <c r="H399" i="26"/>
  <c r="G399" i="26"/>
  <c r="F399" i="26"/>
  <c r="E399" i="26"/>
  <c r="D399" i="26"/>
  <c r="C399" i="26"/>
  <c r="B399" i="26"/>
  <c r="O396" i="26"/>
  <c r="O397" i="26" s="1"/>
  <c r="N396" i="26"/>
  <c r="M396" i="26"/>
  <c r="M397" i="26" s="1"/>
  <c r="L396" i="26"/>
  <c r="L397" i="26" s="1"/>
  <c r="K396" i="26"/>
  <c r="J396" i="26"/>
  <c r="I396" i="26"/>
  <c r="H396" i="26"/>
  <c r="G396" i="26"/>
  <c r="F396" i="26"/>
  <c r="E396" i="26"/>
  <c r="E397" i="26" s="1"/>
  <c r="D396" i="26"/>
  <c r="D397" i="26" s="1"/>
  <c r="C396" i="26"/>
  <c r="B396" i="26"/>
  <c r="O395" i="26"/>
  <c r="N395" i="26"/>
  <c r="M395" i="26"/>
  <c r="L395" i="26"/>
  <c r="K395" i="26"/>
  <c r="J395" i="26"/>
  <c r="I395" i="26"/>
  <c r="H395" i="26"/>
  <c r="G395" i="26"/>
  <c r="F395" i="26"/>
  <c r="E395" i="26"/>
  <c r="D395" i="26"/>
  <c r="C395" i="26"/>
  <c r="B395" i="26"/>
  <c r="O394" i="26"/>
  <c r="N394" i="26"/>
  <c r="M394" i="26"/>
  <c r="L394" i="26"/>
  <c r="K394" i="26"/>
  <c r="J394" i="26"/>
  <c r="I394" i="26"/>
  <c r="H394" i="26"/>
  <c r="G394" i="26"/>
  <c r="F394" i="26"/>
  <c r="E394" i="26"/>
  <c r="D394" i="26"/>
  <c r="C394" i="26"/>
  <c r="B394" i="26"/>
  <c r="O393" i="26"/>
  <c r="N393" i="26"/>
  <c r="M393" i="26"/>
  <c r="L393" i="26"/>
  <c r="K393" i="26"/>
  <c r="J393" i="26"/>
  <c r="I393" i="26"/>
  <c r="H393" i="26"/>
  <c r="G393" i="26"/>
  <c r="F393" i="26"/>
  <c r="E393" i="26"/>
  <c r="D393" i="26"/>
  <c r="C393" i="26"/>
  <c r="B393" i="26"/>
  <c r="O390" i="26"/>
  <c r="N390" i="26"/>
  <c r="M390" i="26"/>
  <c r="M391" i="26" s="1"/>
  <c r="L390" i="26"/>
  <c r="L391" i="26" s="1"/>
  <c r="K390" i="26"/>
  <c r="J390" i="26"/>
  <c r="I390" i="26"/>
  <c r="H390" i="26"/>
  <c r="H391" i="26" s="1"/>
  <c r="G390" i="26"/>
  <c r="F390" i="26"/>
  <c r="E390" i="26"/>
  <c r="E391" i="26" s="1"/>
  <c r="D390" i="26"/>
  <c r="C390" i="26"/>
  <c r="B390" i="26"/>
  <c r="O389" i="26"/>
  <c r="N389" i="26"/>
  <c r="M389" i="26"/>
  <c r="L389" i="26"/>
  <c r="K389" i="26"/>
  <c r="J389" i="26"/>
  <c r="I389" i="26"/>
  <c r="H389" i="26"/>
  <c r="G389" i="26"/>
  <c r="F389" i="26"/>
  <c r="E389" i="26"/>
  <c r="D389" i="26"/>
  <c r="C389" i="26"/>
  <c r="B389" i="26"/>
  <c r="O388" i="26"/>
  <c r="N388" i="26"/>
  <c r="M388" i="26"/>
  <c r="L388" i="26"/>
  <c r="K388" i="26"/>
  <c r="J388" i="26"/>
  <c r="I388" i="26"/>
  <c r="H388" i="26"/>
  <c r="G388" i="26"/>
  <c r="F388" i="26"/>
  <c r="E388" i="26"/>
  <c r="D388" i="26"/>
  <c r="C388" i="26"/>
  <c r="B388" i="26"/>
  <c r="O387" i="26"/>
  <c r="N387" i="26"/>
  <c r="M387" i="26"/>
  <c r="L387" i="26"/>
  <c r="K387" i="26"/>
  <c r="J387" i="26"/>
  <c r="I387" i="26"/>
  <c r="H387" i="26"/>
  <c r="G387" i="26"/>
  <c r="F387" i="26"/>
  <c r="E387" i="26"/>
  <c r="D387" i="26"/>
  <c r="C387" i="26"/>
  <c r="B387" i="26"/>
  <c r="O384" i="26"/>
  <c r="O385" i="26" s="1"/>
  <c r="N384" i="26"/>
  <c r="M384" i="26"/>
  <c r="M385" i="26" s="1"/>
  <c r="L384" i="26"/>
  <c r="K384" i="26"/>
  <c r="J384" i="26"/>
  <c r="J385" i="26" s="1"/>
  <c r="I384" i="26"/>
  <c r="I385" i="26" s="1"/>
  <c r="H384" i="26"/>
  <c r="G384" i="26"/>
  <c r="F384" i="26"/>
  <c r="E384" i="26"/>
  <c r="E385" i="26" s="1"/>
  <c r="D384" i="26"/>
  <c r="C384" i="26"/>
  <c r="B384" i="26"/>
  <c r="O383" i="26"/>
  <c r="N383" i="26"/>
  <c r="M383" i="26"/>
  <c r="L383" i="26"/>
  <c r="K383" i="26"/>
  <c r="J383" i="26"/>
  <c r="I383" i="26"/>
  <c r="H383" i="26"/>
  <c r="G383" i="26"/>
  <c r="F383" i="26"/>
  <c r="E383" i="26"/>
  <c r="D383" i="26"/>
  <c r="C383" i="26"/>
  <c r="B383" i="26"/>
  <c r="O382" i="26"/>
  <c r="N382" i="26"/>
  <c r="M382" i="26"/>
  <c r="L382" i="26"/>
  <c r="K382" i="26"/>
  <c r="J382" i="26"/>
  <c r="I382" i="26"/>
  <c r="H382" i="26"/>
  <c r="G382" i="26"/>
  <c r="F382" i="26"/>
  <c r="E382" i="26"/>
  <c r="D382" i="26"/>
  <c r="C382" i="26"/>
  <c r="B382" i="26"/>
  <c r="O381" i="26"/>
  <c r="N381" i="26"/>
  <c r="M381" i="26"/>
  <c r="L381" i="26"/>
  <c r="K381" i="26"/>
  <c r="J381" i="26"/>
  <c r="I381" i="26"/>
  <c r="H381" i="26"/>
  <c r="G381" i="26"/>
  <c r="F381" i="26"/>
  <c r="E381" i="26"/>
  <c r="D381" i="26"/>
  <c r="C381" i="26"/>
  <c r="B381" i="26"/>
  <c r="O378" i="26"/>
  <c r="N378" i="26"/>
  <c r="N379" i="26" s="1"/>
  <c r="M378" i="26"/>
  <c r="L378" i="26"/>
  <c r="K378" i="26"/>
  <c r="J378" i="26"/>
  <c r="J379" i="26" s="1"/>
  <c r="I378" i="26"/>
  <c r="I379" i="26" s="1"/>
  <c r="H378" i="26"/>
  <c r="H379" i="26" s="1"/>
  <c r="G378" i="26"/>
  <c r="G636" i="26" s="1"/>
  <c r="F378" i="26"/>
  <c r="F379" i="26" s="1"/>
  <c r="E378" i="26"/>
  <c r="D378" i="26"/>
  <c r="C378" i="26"/>
  <c r="B378" i="26"/>
  <c r="O377" i="26"/>
  <c r="N377" i="26"/>
  <c r="M377" i="26"/>
  <c r="L377" i="26"/>
  <c r="K377" i="26"/>
  <c r="J377" i="26"/>
  <c r="I377" i="26"/>
  <c r="H377" i="26"/>
  <c r="G377" i="26"/>
  <c r="F377" i="26"/>
  <c r="E377" i="26"/>
  <c r="D377" i="26"/>
  <c r="C377" i="26"/>
  <c r="B377" i="26"/>
  <c r="O376" i="26"/>
  <c r="N376" i="26"/>
  <c r="M376" i="26"/>
  <c r="L376" i="26"/>
  <c r="K376" i="26"/>
  <c r="J376" i="26"/>
  <c r="I376" i="26"/>
  <c r="H376" i="26"/>
  <c r="G376" i="26"/>
  <c r="F376" i="26"/>
  <c r="E376" i="26"/>
  <c r="D376" i="26"/>
  <c r="C376" i="26"/>
  <c r="B376" i="26"/>
  <c r="O375" i="26"/>
  <c r="N375" i="26"/>
  <c r="M375" i="26"/>
  <c r="L375" i="26"/>
  <c r="K375" i="26"/>
  <c r="J375" i="26"/>
  <c r="I375" i="26"/>
  <c r="H375" i="26"/>
  <c r="G375" i="26"/>
  <c r="F375" i="26"/>
  <c r="E375" i="26"/>
  <c r="D375" i="26"/>
  <c r="C375" i="26"/>
  <c r="B375" i="26"/>
  <c r="O372" i="26"/>
  <c r="O373" i="26" s="1"/>
  <c r="N372" i="26"/>
  <c r="N373" i="26" s="1"/>
  <c r="M372" i="26"/>
  <c r="L372" i="26"/>
  <c r="L373" i="26" s="1"/>
  <c r="K372" i="26"/>
  <c r="J372" i="26"/>
  <c r="I372" i="26"/>
  <c r="I373" i="26" s="1"/>
  <c r="H372" i="26"/>
  <c r="H373" i="26" s="1"/>
  <c r="G372" i="26"/>
  <c r="G373" i="26" s="1"/>
  <c r="F372" i="26"/>
  <c r="F373" i="26" s="1"/>
  <c r="E372" i="26"/>
  <c r="D372" i="26"/>
  <c r="D373" i="26" s="1"/>
  <c r="C372" i="26"/>
  <c r="B372" i="26"/>
  <c r="O371" i="26"/>
  <c r="N371" i="26"/>
  <c r="M371" i="26"/>
  <c r="L371" i="26"/>
  <c r="K371" i="26"/>
  <c r="J371" i="26"/>
  <c r="I371" i="26"/>
  <c r="H371" i="26"/>
  <c r="G371" i="26"/>
  <c r="F371" i="26"/>
  <c r="E371" i="26"/>
  <c r="D371" i="26"/>
  <c r="C371" i="26"/>
  <c r="B371" i="26"/>
  <c r="O370" i="26"/>
  <c r="N370" i="26"/>
  <c r="M370" i="26"/>
  <c r="L370" i="26"/>
  <c r="K370" i="26"/>
  <c r="J370" i="26"/>
  <c r="I370" i="26"/>
  <c r="H370" i="26"/>
  <c r="G370" i="26"/>
  <c r="F370" i="26"/>
  <c r="E370" i="26"/>
  <c r="D370" i="26"/>
  <c r="C370" i="26"/>
  <c r="B370" i="26"/>
  <c r="O369" i="26"/>
  <c r="N369" i="26"/>
  <c r="M369" i="26"/>
  <c r="L369" i="26"/>
  <c r="K369" i="26"/>
  <c r="J369" i="26"/>
  <c r="I369" i="26"/>
  <c r="H369" i="26"/>
  <c r="G369" i="26"/>
  <c r="F369" i="26"/>
  <c r="E369" i="26"/>
  <c r="D369" i="26"/>
  <c r="C369" i="26"/>
  <c r="B369" i="26"/>
  <c r="O366" i="26"/>
  <c r="N366" i="26"/>
  <c r="N367" i="26" s="1"/>
  <c r="M366" i="26"/>
  <c r="L366" i="26"/>
  <c r="L367" i="26" s="1"/>
  <c r="K366" i="26"/>
  <c r="J366" i="26"/>
  <c r="J367" i="26" s="1"/>
  <c r="I366" i="26"/>
  <c r="I367" i="26" s="1"/>
  <c r="H366" i="26"/>
  <c r="G366" i="26"/>
  <c r="G367" i="26" s="1"/>
  <c r="F366" i="26"/>
  <c r="F367" i="26" s="1"/>
  <c r="E366" i="26"/>
  <c r="D366" i="26"/>
  <c r="D367" i="26" s="1"/>
  <c r="C366" i="26"/>
  <c r="B366" i="26"/>
  <c r="O365" i="26"/>
  <c r="N365" i="26"/>
  <c r="M365" i="26"/>
  <c r="L365" i="26"/>
  <c r="K365" i="26"/>
  <c r="J365" i="26"/>
  <c r="I365" i="26"/>
  <c r="H365" i="26"/>
  <c r="G365" i="26"/>
  <c r="F365" i="26"/>
  <c r="E365" i="26"/>
  <c r="D365" i="26"/>
  <c r="C365" i="26"/>
  <c r="B365" i="26"/>
  <c r="O364" i="26"/>
  <c r="N364" i="26"/>
  <c r="M364" i="26"/>
  <c r="L364" i="26"/>
  <c r="K364" i="26"/>
  <c r="J364" i="26"/>
  <c r="I364" i="26"/>
  <c r="H364" i="26"/>
  <c r="G364" i="26"/>
  <c r="F364" i="26"/>
  <c r="E364" i="26"/>
  <c r="D364" i="26"/>
  <c r="C364" i="26"/>
  <c r="B364" i="26"/>
  <c r="O363" i="26"/>
  <c r="N363" i="26"/>
  <c r="M363" i="26"/>
  <c r="L363" i="26"/>
  <c r="K363" i="26"/>
  <c r="J363" i="26"/>
  <c r="I363" i="26"/>
  <c r="H363" i="26"/>
  <c r="G363" i="26"/>
  <c r="F363" i="26"/>
  <c r="E363" i="26"/>
  <c r="D363" i="26"/>
  <c r="C363" i="26"/>
  <c r="B363" i="26"/>
  <c r="O360" i="26"/>
  <c r="N360" i="26"/>
  <c r="M360" i="26"/>
  <c r="L360" i="26"/>
  <c r="L361" i="26" s="1"/>
  <c r="K360" i="26"/>
  <c r="J360" i="26"/>
  <c r="I360" i="26"/>
  <c r="H360" i="26"/>
  <c r="H361" i="26" s="1"/>
  <c r="G360" i="26"/>
  <c r="F360" i="26"/>
  <c r="E360" i="26"/>
  <c r="D360" i="26"/>
  <c r="D361" i="26" s="1"/>
  <c r="C360" i="26"/>
  <c r="B360" i="26"/>
  <c r="O359" i="26"/>
  <c r="N359" i="26"/>
  <c r="M359" i="26"/>
  <c r="L359" i="26"/>
  <c r="K359" i="26"/>
  <c r="J359" i="26"/>
  <c r="I359" i="26"/>
  <c r="H359" i="26"/>
  <c r="G359" i="26"/>
  <c r="F359" i="26"/>
  <c r="E359" i="26"/>
  <c r="D359" i="26"/>
  <c r="C359" i="26"/>
  <c r="B359" i="26"/>
  <c r="O358" i="26"/>
  <c r="N358" i="26"/>
  <c r="M358" i="26"/>
  <c r="L358" i="26"/>
  <c r="K358" i="26"/>
  <c r="J358" i="26"/>
  <c r="I358" i="26"/>
  <c r="H358" i="26"/>
  <c r="G358" i="26"/>
  <c r="F358" i="26"/>
  <c r="E358" i="26"/>
  <c r="D358" i="26"/>
  <c r="C358" i="26"/>
  <c r="B358" i="26"/>
  <c r="O357" i="26"/>
  <c r="N357" i="26"/>
  <c r="M357" i="26"/>
  <c r="L357" i="26"/>
  <c r="K357" i="26"/>
  <c r="J357" i="26"/>
  <c r="I357" i="26"/>
  <c r="H357" i="26"/>
  <c r="G357" i="26"/>
  <c r="F357" i="26"/>
  <c r="E357" i="26"/>
  <c r="D357" i="26"/>
  <c r="C357" i="26"/>
  <c r="B357" i="26"/>
  <c r="F355" i="26"/>
  <c r="O354" i="26"/>
  <c r="O355" i="26" s="1"/>
  <c r="N354" i="26"/>
  <c r="N355" i="26" s="1"/>
  <c r="M354" i="26"/>
  <c r="L354" i="26"/>
  <c r="K354" i="26"/>
  <c r="J354" i="26"/>
  <c r="I354" i="26"/>
  <c r="H354" i="26"/>
  <c r="G354" i="26"/>
  <c r="F354" i="26"/>
  <c r="E354" i="26"/>
  <c r="D354" i="26"/>
  <c r="D355" i="26" s="1"/>
  <c r="C354" i="26"/>
  <c r="B354" i="26"/>
  <c r="O353" i="26"/>
  <c r="N353" i="26"/>
  <c r="M353" i="26"/>
  <c r="L353" i="26"/>
  <c r="K353" i="26"/>
  <c r="J353" i="26"/>
  <c r="I353" i="26"/>
  <c r="H353" i="26"/>
  <c r="G353" i="26"/>
  <c r="F353" i="26"/>
  <c r="E353" i="26"/>
  <c r="D353" i="26"/>
  <c r="C353" i="26"/>
  <c r="B353" i="26"/>
  <c r="O352" i="26"/>
  <c r="N352" i="26"/>
  <c r="M352" i="26"/>
  <c r="L352" i="26"/>
  <c r="K352" i="26"/>
  <c r="J352" i="26"/>
  <c r="I352" i="26"/>
  <c r="H352" i="26"/>
  <c r="G352" i="26"/>
  <c r="F352" i="26"/>
  <c r="E352" i="26"/>
  <c r="D352" i="26"/>
  <c r="C352" i="26"/>
  <c r="B352" i="26"/>
  <c r="O351" i="26"/>
  <c r="N351" i="26"/>
  <c r="M351" i="26"/>
  <c r="L351" i="26"/>
  <c r="K351" i="26"/>
  <c r="J351" i="26"/>
  <c r="I351" i="26"/>
  <c r="H351" i="26"/>
  <c r="G351" i="26"/>
  <c r="F351" i="26"/>
  <c r="E351" i="26"/>
  <c r="D351" i="26"/>
  <c r="C351" i="26"/>
  <c r="B351" i="26"/>
  <c r="AX215" i="26"/>
  <c r="BL213" i="26"/>
  <c r="BL215" i="26" s="1"/>
  <c r="BK213" i="26"/>
  <c r="BK215" i="26" s="1"/>
  <c r="BJ213" i="26"/>
  <c r="BJ215" i="26" s="1"/>
  <c r="BI213" i="26"/>
  <c r="BI215" i="26" s="1"/>
  <c r="BH213" i="26"/>
  <c r="BH215" i="26" s="1"/>
  <c r="BG213" i="26"/>
  <c r="BG215" i="26" s="1"/>
  <c r="BF213" i="26"/>
  <c r="BF215" i="26" s="1"/>
  <c r="BE213" i="26"/>
  <c r="BE215" i="26" s="1"/>
  <c r="BD213" i="26"/>
  <c r="BD215" i="26" s="1"/>
  <c r="BC213" i="26"/>
  <c r="BC215" i="26" s="1"/>
  <c r="BB213" i="26"/>
  <c r="BB215" i="26" s="1"/>
  <c r="BA213" i="26"/>
  <c r="BA215" i="26" s="1"/>
  <c r="AZ213" i="26"/>
  <c r="AZ215" i="26" s="1"/>
  <c r="AY213" i="26"/>
  <c r="AY215" i="26" s="1"/>
  <c r="AX213" i="26"/>
  <c r="AW213" i="26"/>
  <c r="AW215" i="26" s="1"/>
  <c r="AV213" i="26"/>
  <c r="AV215" i="26" s="1"/>
  <c r="AU213" i="26"/>
  <c r="AU215" i="26" s="1"/>
  <c r="AT213" i="26"/>
  <c r="AT215" i="26" s="1"/>
  <c r="AS213" i="26"/>
  <c r="AS215" i="26" s="1"/>
  <c r="AR213" i="26"/>
  <c r="AR215" i="26" s="1"/>
  <c r="AQ213" i="26"/>
  <c r="AQ215" i="26" s="1"/>
  <c r="AP213" i="26"/>
  <c r="AP215" i="26" s="1"/>
  <c r="AO213" i="26"/>
  <c r="AO215" i="26" s="1"/>
  <c r="AN213" i="26"/>
  <c r="AN215" i="26" s="1"/>
  <c r="AM213" i="26"/>
  <c r="AM215" i="26" s="1"/>
  <c r="E541" i="26" s="1"/>
  <c r="AL213" i="26"/>
  <c r="AL215" i="26" s="1"/>
  <c r="AK213" i="26"/>
  <c r="AK215" i="26" s="1"/>
  <c r="AJ213" i="26"/>
  <c r="AJ215" i="26" s="1"/>
  <c r="AI213" i="26"/>
  <c r="AI215" i="26" s="1"/>
  <c r="AH213" i="26"/>
  <c r="AH215" i="26" s="1"/>
  <c r="AG213" i="26"/>
  <c r="AG215" i="26" s="1"/>
  <c r="AF213" i="26"/>
  <c r="AF215" i="26" s="1"/>
  <c r="AE213" i="26"/>
  <c r="AE215" i="26" s="1"/>
  <c r="G541" i="26" s="1"/>
  <c r="AD213" i="26"/>
  <c r="AD215" i="26" s="1"/>
  <c r="AC213" i="26"/>
  <c r="AC215" i="26" s="1"/>
  <c r="AB213" i="26"/>
  <c r="AB215" i="26" s="1"/>
  <c r="AA213" i="26"/>
  <c r="AA215" i="26" s="1"/>
  <c r="Z213" i="26"/>
  <c r="Z215" i="26" s="1"/>
  <c r="H542" i="26" s="1"/>
  <c r="Y213" i="26"/>
  <c r="Y215" i="26" s="1"/>
  <c r="X213" i="26"/>
  <c r="X215" i="26" s="1"/>
  <c r="W213" i="26"/>
  <c r="W215" i="26" s="1"/>
  <c r="I541" i="26" s="1"/>
  <c r="V213" i="26"/>
  <c r="V215" i="26" s="1"/>
  <c r="U213" i="26"/>
  <c r="U215" i="26" s="1"/>
  <c r="T213" i="26"/>
  <c r="T215" i="26" s="1"/>
  <c r="S213" i="26"/>
  <c r="S215" i="26" s="1"/>
  <c r="R213" i="26"/>
  <c r="R215" i="26" s="1"/>
  <c r="Q213" i="26"/>
  <c r="Q215" i="26" s="1"/>
  <c r="J543" i="26" s="1"/>
  <c r="P213" i="26"/>
  <c r="P215" i="26" s="1"/>
  <c r="O213" i="26"/>
  <c r="O215" i="26" s="1"/>
  <c r="N213" i="26"/>
  <c r="N215" i="26" s="1"/>
  <c r="M213" i="26"/>
  <c r="M215" i="26" s="1"/>
  <c r="L213" i="26"/>
  <c r="L215" i="26" s="1"/>
  <c r="K213" i="26"/>
  <c r="K215" i="26" s="1"/>
  <c r="J213" i="26"/>
  <c r="J215" i="26" s="1"/>
  <c r="I213" i="26"/>
  <c r="I215" i="26" s="1"/>
  <c r="L543" i="26" s="1"/>
  <c r="H213" i="26"/>
  <c r="H215" i="26" s="1"/>
  <c r="G213" i="26"/>
  <c r="G215" i="26" s="1"/>
  <c r="F213" i="26"/>
  <c r="F215" i="26" s="1"/>
  <c r="E213" i="26"/>
  <c r="E215" i="26" s="1"/>
  <c r="D213" i="26"/>
  <c r="D215" i="26" s="1"/>
  <c r="C213" i="26"/>
  <c r="C215" i="26" s="1"/>
  <c r="B213" i="26"/>
  <c r="B215" i="26" s="1"/>
  <c r="BK123" i="26"/>
  <c r="BJ123" i="26"/>
  <c r="BI123" i="26"/>
  <c r="BH123" i="26"/>
  <c r="BG123" i="26"/>
  <c r="BF123" i="26"/>
  <c r="BE123" i="26"/>
  <c r="BD123" i="26"/>
  <c r="BC123" i="26"/>
  <c r="BK122" i="26"/>
  <c r="BK124" i="26" s="1"/>
  <c r="BJ122" i="26"/>
  <c r="BJ124" i="26" s="1"/>
  <c r="BI122" i="26"/>
  <c r="BI124" i="26" s="1"/>
  <c r="BH122" i="26"/>
  <c r="BH124" i="26" s="1"/>
  <c r="BG122" i="26"/>
  <c r="BG124" i="26" s="1"/>
  <c r="BF122" i="26"/>
  <c r="BF124" i="26" s="1"/>
  <c r="BE122" i="26"/>
  <c r="BE124" i="26" s="1"/>
  <c r="BD122" i="26"/>
  <c r="BD124" i="26" s="1"/>
  <c r="BC122" i="26"/>
  <c r="BC124" i="26" s="1"/>
  <c r="BB122" i="26"/>
  <c r="BB124" i="26" s="1"/>
  <c r="BA122" i="26"/>
  <c r="BA124" i="26" s="1"/>
  <c r="AZ122" i="26"/>
  <c r="AZ124" i="26" s="1"/>
  <c r="AY122" i="26"/>
  <c r="AY124" i="26" s="1"/>
  <c r="AX122" i="26"/>
  <c r="AX124" i="26" s="1"/>
  <c r="AW122" i="26"/>
  <c r="AW124" i="26" s="1"/>
  <c r="B426" i="26" s="1"/>
  <c r="AV122" i="26"/>
  <c r="AV124" i="26" s="1"/>
  <c r="AU122" i="26"/>
  <c r="AU124" i="26" s="1"/>
  <c r="AT122" i="26"/>
  <c r="AT124" i="26" s="1"/>
  <c r="AS122" i="26"/>
  <c r="AS124" i="26" s="1"/>
  <c r="AR122" i="26"/>
  <c r="AR124" i="26" s="1"/>
  <c r="AQ122" i="26"/>
  <c r="AQ124" i="26" s="1"/>
  <c r="AP122" i="26"/>
  <c r="AP124" i="26" s="1"/>
  <c r="AO122" i="26"/>
  <c r="AO124" i="26" s="1"/>
  <c r="D426" i="26" s="1"/>
  <c r="D427" i="26" s="1"/>
  <c r="AN122" i="26"/>
  <c r="AN124" i="26" s="1"/>
  <c r="AM122" i="26"/>
  <c r="AM124" i="26" s="1"/>
  <c r="E424" i="26" s="1"/>
  <c r="AL122" i="26"/>
  <c r="AL124" i="26" s="1"/>
  <c r="AK122" i="26"/>
  <c r="AK124" i="26" s="1"/>
  <c r="AJ122" i="26"/>
  <c r="AJ124" i="26" s="1"/>
  <c r="AI122" i="26"/>
  <c r="AI124" i="26" s="1"/>
  <c r="AH122" i="26"/>
  <c r="AH124" i="26" s="1"/>
  <c r="AG122" i="26"/>
  <c r="AG124" i="26" s="1"/>
  <c r="F426" i="26" s="1"/>
  <c r="F427" i="26" s="1"/>
  <c r="AF122" i="26"/>
  <c r="AF124" i="26" s="1"/>
  <c r="AE122" i="26"/>
  <c r="AE124" i="26" s="1"/>
  <c r="G424" i="26" s="1"/>
  <c r="AD122" i="26"/>
  <c r="AD124" i="26" s="1"/>
  <c r="AC122" i="26"/>
  <c r="AC124" i="26" s="1"/>
  <c r="AB122" i="26"/>
  <c r="AB124" i="26" s="1"/>
  <c r="AA122" i="26"/>
  <c r="AA124" i="26" s="1"/>
  <c r="Z122" i="26"/>
  <c r="Z124" i="26" s="1"/>
  <c r="Y122" i="26"/>
  <c r="Y124" i="26" s="1"/>
  <c r="H426" i="26" s="1"/>
  <c r="X122" i="26"/>
  <c r="X124" i="26" s="1"/>
  <c r="W122" i="26"/>
  <c r="W124" i="26" s="1"/>
  <c r="I424" i="26" s="1"/>
  <c r="V122" i="26"/>
  <c r="V124" i="26" s="1"/>
  <c r="U122" i="26"/>
  <c r="U124" i="26" s="1"/>
  <c r="T122" i="26"/>
  <c r="T124" i="26" s="1"/>
  <c r="S122" i="26"/>
  <c r="S124" i="26" s="1"/>
  <c r="R122" i="26"/>
  <c r="R124" i="26" s="1"/>
  <c r="Q122" i="26"/>
  <c r="Q124" i="26" s="1"/>
  <c r="J426" i="26" s="1"/>
  <c r="P122" i="26"/>
  <c r="P124" i="26" s="1"/>
  <c r="O122" i="26"/>
  <c r="O124" i="26" s="1"/>
  <c r="N122" i="26"/>
  <c r="N124" i="26" s="1"/>
  <c r="M122" i="26"/>
  <c r="M124" i="26" s="1"/>
  <c r="L122" i="26"/>
  <c r="L124" i="26" s="1"/>
  <c r="K122" i="26"/>
  <c r="K124" i="26" s="1"/>
  <c r="J122" i="26"/>
  <c r="J124" i="26" s="1"/>
  <c r="I122" i="26"/>
  <c r="I124" i="26" s="1"/>
  <c r="L426" i="26" s="1"/>
  <c r="L427" i="26" s="1"/>
  <c r="H122" i="26"/>
  <c r="H124" i="26" s="1"/>
  <c r="G122" i="26"/>
  <c r="G124" i="26" s="1"/>
  <c r="M424" i="26" s="1"/>
  <c r="F122" i="26"/>
  <c r="F124" i="26" s="1"/>
  <c r="E122" i="26"/>
  <c r="E124" i="26" s="1"/>
  <c r="D122" i="26"/>
  <c r="D124" i="26" s="1"/>
  <c r="C122" i="26"/>
  <c r="C124" i="26" s="1"/>
  <c r="B122" i="26"/>
  <c r="B124" i="26" s="1"/>
  <c r="N426" i="26" s="1"/>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Q121" i="26"/>
  <c r="P121" i="26"/>
  <c r="O121" i="26"/>
  <c r="N121" i="26"/>
  <c r="M121" i="26"/>
  <c r="L121" i="26"/>
  <c r="K121" i="26"/>
  <c r="J121" i="26"/>
  <c r="I121" i="26"/>
  <c r="H121" i="26"/>
  <c r="G121" i="26"/>
  <c r="F121" i="26"/>
  <c r="E121" i="26"/>
  <c r="D121" i="26"/>
  <c r="C121" i="26"/>
  <c r="B121"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Q120" i="26"/>
  <c r="P120" i="26"/>
  <c r="O120" i="26"/>
  <c r="N120" i="26"/>
  <c r="M120" i="26"/>
  <c r="L120" i="26"/>
  <c r="K120" i="26"/>
  <c r="J120" i="26"/>
  <c r="I120" i="26"/>
  <c r="H120" i="26"/>
  <c r="G120" i="26"/>
  <c r="F120" i="26"/>
  <c r="E120" i="26"/>
  <c r="D120" i="26"/>
  <c r="C120" i="26"/>
  <c r="B120" i="26"/>
  <c r="BK119" i="26"/>
  <c r="BJ119" i="26"/>
  <c r="BI119" i="26"/>
  <c r="BH119" i="26"/>
  <c r="BG119" i="26"/>
  <c r="BF119" i="26"/>
  <c r="BE119" i="26"/>
  <c r="BD119" i="26"/>
  <c r="BC119" i="26"/>
  <c r="BB119" i="26"/>
  <c r="BA119" i="26"/>
  <c r="AZ119" i="26"/>
  <c r="AY119" i="26"/>
  <c r="AX119" i="26"/>
  <c r="AW119" i="26"/>
  <c r="AV119" i="26"/>
  <c r="AU119" i="26"/>
  <c r="AT119" i="26"/>
  <c r="AS119" i="26"/>
  <c r="AR119" i="26"/>
  <c r="AQ119" i="26"/>
  <c r="AP119" i="26"/>
  <c r="AO119" i="26"/>
  <c r="AN119" i="26"/>
  <c r="AM119" i="26"/>
  <c r="AL119" i="26"/>
  <c r="AK119" i="26"/>
  <c r="AJ119" i="26"/>
  <c r="AI119" i="26"/>
  <c r="AH119" i="26"/>
  <c r="AG119" i="26"/>
  <c r="AF119" i="26"/>
  <c r="AE119" i="26"/>
  <c r="AD119" i="26"/>
  <c r="AC119" i="26"/>
  <c r="AB119" i="26"/>
  <c r="AA119" i="26"/>
  <c r="Z119" i="26"/>
  <c r="Y119" i="26"/>
  <c r="X119" i="26"/>
  <c r="W119" i="26"/>
  <c r="V119" i="26"/>
  <c r="U119" i="26"/>
  <c r="T119" i="26"/>
  <c r="S119" i="26"/>
  <c r="R119" i="26"/>
  <c r="Q119" i="26"/>
  <c r="P119" i="26"/>
  <c r="O119" i="26"/>
  <c r="N119" i="26"/>
  <c r="M119" i="26"/>
  <c r="L119" i="26"/>
  <c r="K119" i="26"/>
  <c r="J119" i="26"/>
  <c r="I119" i="26"/>
  <c r="H119" i="26"/>
  <c r="G119" i="26"/>
  <c r="F119" i="26"/>
  <c r="E119" i="26"/>
  <c r="D119" i="26"/>
  <c r="C119" i="26"/>
  <c r="B119" i="26"/>
  <c r="O661" i="15"/>
  <c r="P664" i="19"/>
  <c r="P629" i="19"/>
  <c r="P628" i="19"/>
  <c r="P627" i="19"/>
  <c r="P626" i="19"/>
  <c r="P624" i="19"/>
  <c r="P623" i="19"/>
  <c r="P622" i="19"/>
  <c r="P621" i="19"/>
  <c r="P619" i="19"/>
  <c r="P618" i="19"/>
  <c r="P617" i="19"/>
  <c r="P616" i="19"/>
  <c r="P614" i="19"/>
  <c r="P613" i="19"/>
  <c r="P612" i="19"/>
  <c r="P611" i="19"/>
  <c r="P602" i="19"/>
  <c r="P601" i="19"/>
  <c r="P600" i="19"/>
  <c r="P599" i="19"/>
  <c r="P605" i="19" s="1"/>
  <c r="P596" i="19"/>
  <c r="P595" i="19"/>
  <c r="P594" i="19"/>
  <c r="P593" i="19"/>
  <c r="P587" i="19"/>
  <c r="P586" i="19"/>
  <c r="P585" i="19"/>
  <c r="P584" i="19"/>
  <c r="P580" i="19"/>
  <c r="P579" i="19"/>
  <c r="P578" i="19"/>
  <c r="P581" i="19" s="1"/>
  <c r="P577" i="19"/>
  <c r="P566" i="19"/>
  <c r="P565" i="19"/>
  <c r="P564" i="19"/>
  <c r="P563" i="19"/>
  <c r="P535" i="19"/>
  <c r="P534" i="19"/>
  <c r="P533" i="19"/>
  <c r="P532" i="19"/>
  <c r="P527" i="19"/>
  <c r="P526" i="19"/>
  <c r="P525" i="19"/>
  <c r="P524" i="19"/>
  <c r="P519" i="19"/>
  <c r="P518" i="19"/>
  <c r="P517" i="19"/>
  <c r="P516" i="19"/>
  <c r="P502" i="19"/>
  <c r="P501" i="19"/>
  <c r="P500" i="19"/>
  <c r="P499" i="19"/>
  <c r="P496" i="19"/>
  <c r="P495" i="19"/>
  <c r="P494" i="19"/>
  <c r="P493" i="19"/>
  <c r="P492" i="19"/>
  <c r="P489" i="19"/>
  <c r="P488" i="19"/>
  <c r="P487" i="19"/>
  <c r="P490" i="19" s="1"/>
  <c r="P486" i="19"/>
  <c r="P483" i="19"/>
  <c r="P482" i="19"/>
  <c r="P481" i="19"/>
  <c r="P480" i="19"/>
  <c r="P477" i="19"/>
  <c r="P476" i="19"/>
  <c r="P475" i="19"/>
  <c r="P478" i="19" s="1"/>
  <c r="P474" i="19"/>
  <c r="P471" i="19"/>
  <c r="P470" i="19"/>
  <c r="P469" i="19"/>
  <c r="P472" i="19" s="1"/>
  <c r="P468" i="19"/>
  <c r="P464" i="19"/>
  <c r="P463" i="19"/>
  <c r="P462" i="19"/>
  <c r="P461" i="19"/>
  <c r="P457" i="19"/>
  <c r="P456" i="19"/>
  <c r="P455" i="19"/>
  <c r="P454" i="19"/>
  <c r="P451" i="19"/>
  <c r="P450" i="19"/>
  <c r="P449" i="19"/>
  <c r="P448" i="19"/>
  <c r="P444" i="19"/>
  <c r="P443" i="19"/>
  <c r="P442" i="19"/>
  <c r="P441" i="19"/>
  <c r="P438" i="19"/>
  <c r="P437" i="19"/>
  <c r="P436" i="19"/>
  <c r="P435" i="19"/>
  <c r="P414" i="19"/>
  <c r="P413" i="19"/>
  <c r="P412" i="19"/>
  <c r="P411" i="19"/>
  <c r="P408" i="19"/>
  <c r="P407" i="19"/>
  <c r="P406" i="19"/>
  <c r="P405" i="19"/>
  <c r="P402" i="19"/>
  <c r="P409" i="19" s="1"/>
  <c r="P401" i="19"/>
  <c r="P400" i="19"/>
  <c r="P399" i="19"/>
  <c r="P396" i="19"/>
  <c r="P395" i="19"/>
  <c r="P394" i="19"/>
  <c r="P393" i="19"/>
  <c r="P390" i="19"/>
  <c r="P391" i="19" s="1"/>
  <c r="P389" i="19"/>
  <c r="P388" i="19"/>
  <c r="P387" i="19"/>
  <c r="P384" i="19"/>
  <c r="P383" i="19"/>
  <c r="P382" i="19"/>
  <c r="P381" i="19"/>
  <c r="P378" i="19"/>
  <c r="P379" i="19" s="1"/>
  <c r="P377" i="19"/>
  <c r="P376" i="19"/>
  <c r="P375" i="19"/>
  <c r="P372" i="19"/>
  <c r="P371" i="19"/>
  <c r="P370" i="19"/>
  <c r="P369" i="19"/>
  <c r="P366" i="19"/>
  <c r="P367" i="19" s="1"/>
  <c r="P365" i="19"/>
  <c r="P364" i="19"/>
  <c r="P363" i="19"/>
  <c r="P360" i="19"/>
  <c r="P359" i="19"/>
  <c r="P358" i="19"/>
  <c r="P357" i="19"/>
  <c r="P354" i="19"/>
  <c r="P355" i="19" s="1"/>
  <c r="P353" i="19"/>
  <c r="P352" i="19"/>
  <c r="P351" i="19"/>
  <c r="P213" i="19"/>
  <c r="P215" i="19" s="1"/>
  <c r="P122" i="19"/>
  <c r="P124" i="19" s="1"/>
  <c r="P121" i="19"/>
  <c r="P120" i="19"/>
  <c r="P119" i="19"/>
  <c r="P819" i="18"/>
  <c r="P813" i="18"/>
  <c r="P807" i="18"/>
  <c r="P801" i="18"/>
  <c r="P795" i="18"/>
  <c r="P788" i="18"/>
  <c r="P782" i="18"/>
  <c r="P781" i="18"/>
  <c r="P778" i="18"/>
  <c r="P773" i="18"/>
  <c r="P766" i="18"/>
  <c r="P760" i="18"/>
  <c r="P754" i="18"/>
  <c r="P748" i="18"/>
  <c r="P664" i="18"/>
  <c r="P629" i="18"/>
  <c r="P628" i="18"/>
  <c r="P627" i="18"/>
  <c r="P626" i="18"/>
  <c r="P624" i="18"/>
  <c r="P623" i="18"/>
  <c r="P622" i="18"/>
  <c r="P621" i="18"/>
  <c r="P619" i="18"/>
  <c r="P618" i="18"/>
  <c r="P617" i="18"/>
  <c r="P616" i="18"/>
  <c r="P614" i="18"/>
  <c r="P613" i="18"/>
  <c r="P612" i="18"/>
  <c r="P611" i="18"/>
  <c r="P602" i="18"/>
  <c r="P601" i="18"/>
  <c r="P600" i="18"/>
  <c r="P599" i="18"/>
  <c r="P596" i="18"/>
  <c r="P595" i="18"/>
  <c r="P594" i="18"/>
  <c r="P593" i="18"/>
  <c r="P587" i="18"/>
  <c r="P586" i="18"/>
  <c r="P585" i="18"/>
  <c r="P588" i="18" s="1"/>
  <c r="P584" i="18"/>
  <c r="P580" i="18"/>
  <c r="P579" i="18"/>
  <c r="P578" i="18"/>
  <c r="P577" i="18"/>
  <c r="P566" i="18"/>
  <c r="P565" i="18"/>
  <c r="P564" i="18"/>
  <c r="P567" i="18" s="1"/>
  <c r="P563" i="18"/>
  <c r="P535" i="18"/>
  <c r="P534" i="18"/>
  <c r="P533" i="18"/>
  <c r="P532" i="18"/>
  <c r="P536" i="18" s="1"/>
  <c r="P527" i="18"/>
  <c r="P526" i="18"/>
  <c r="P525" i="18"/>
  <c r="P528" i="18" s="1"/>
  <c r="P524" i="18"/>
  <c r="P519" i="18"/>
  <c r="P518" i="18"/>
  <c r="P517" i="18"/>
  <c r="P516" i="18"/>
  <c r="P502" i="18"/>
  <c r="P501" i="18"/>
  <c r="P500" i="18"/>
  <c r="P499" i="18"/>
  <c r="P495" i="18"/>
  <c r="P494" i="18"/>
  <c r="P493" i="18"/>
  <c r="P496" i="18" s="1"/>
  <c r="P492" i="18"/>
  <c r="P489" i="18"/>
  <c r="P488" i="18"/>
  <c r="P487" i="18"/>
  <c r="P486" i="18"/>
  <c r="P483" i="18"/>
  <c r="P482" i="18"/>
  <c r="P481" i="18"/>
  <c r="P484" i="18" s="1"/>
  <c r="P480" i="18"/>
  <c r="P477" i="18"/>
  <c r="P476" i="18"/>
  <c r="P475" i="18"/>
  <c r="P474" i="18"/>
  <c r="P471" i="18"/>
  <c r="P470" i="18"/>
  <c r="P469" i="18"/>
  <c r="P472" i="18" s="1"/>
  <c r="P468" i="18"/>
  <c r="P464" i="18"/>
  <c r="P510" i="18" s="1"/>
  <c r="P463" i="18"/>
  <c r="P509" i="18" s="1"/>
  <c r="P462" i="18"/>
  <c r="P461" i="18"/>
  <c r="P457" i="18"/>
  <c r="P648" i="18" s="1"/>
  <c r="P456" i="18"/>
  <c r="P455" i="18"/>
  <c r="P454" i="18"/>
  <c r="P451" i="18"/>
  <c r="P450" i="18"/>
  <c r="P449" i="18"/>
  <c r="P448" i="18"/>
  <c r="P444" i="18"/>
  <c r="P443" i="18"/>
  <c r="P442" i="18"/>
  <c r="P441" i="18"/>
  <c r="P438" i="18"/>
  <c r="P437" i="18"/>
  <c r="P436" i="18"/>
  <c r="P435" i="18"/>
  <c r="P414" i="18"/>
  <c r="P413" i="18"/>
  <c r="P412" i="18"/>
  <c r="P411" i="18"/>
  <c r="P408" i="18"/>
  <c r="P407" i="18"/>
  <c r="P406" i="18"/>
  <c r="P405" i="18"/>
  <c r="P402" i="18"/>
  <c r="P458" i="18" s="1"/>
  <c r="P401" i="18"/>
  <c r="P400" i="18"/>
  <c r="P399" i="18"/>
  <c r="P396" i="18"/>
  <c r="P395" i="18"/>
  <c r="P394" i="18"/>
  <c r="P393" i="18"/>
  <c r="P390" i="18"/>
  <c r="P389" i="18"/>
  <c r="P388" i="18"/>
  <c r="P387" i="18"/>
  <c r="P384" i="18"/>
  <c r="P383" i="18"/>
  <c r="P382" i="18"/>
  <c r="P381" i="18"/>
  <c r="P378" i="18"/>
  <c r="P637" i="18" s="1"/>
  <c r="P377" i="18"/>
  <c r="P376" i="18"/>
  <c r="P375" i="18"/>
  <c r="P372" i="18"/>
  <c r="P371" i="18"/>
  <c r="P370" i="18"/>
  <c r="P369" i="18"/>
  <c r="P366" i="18"/>
  <c r="P365" i="18"/>
  <c r="P364" i="18"/>
  <c r="P363" i="18"/>
  <c r="P360" i="18"/>
  <c r="P359" i="18"/>
  <c r="P358" i="18"/>
  <c r="P357" i="18"/>
  <c r="P354" i="18"/>
  <c r="P353" i="18"/>
  <c r="P352" i="18"/>
  <c r="P351" i="18"/>
  <c r="P213" i="18"/>
  <c r="P215" i="18" s="1"/>
  <c r="P122" i="18"/>
  <c r="P124" i="18" s="1"/>
  <c r="P121" i="18"/>
  <c r="P120" i="18"/>
  <c r="P119" i="18"/>
  <c r="P123" i="18" s="1"/>
  <c r="A1200" i="21"/>
  <c r="A1199" i="21"/>
  <c r="A1198" i="21"/>
  <c r="A1197" i="21"/>
  <c r="A1196" i="21"/>
  <c r="A1195" i="21"/>
  <c r="A1194" i="21"/>
  <c r="A1193" i="21"/>
  <c r="A1192" i="21"/>
  <c r="A1191" i="21"/>
  <c r="A1190" i="21"/>
  <c r="A1189" i="21"/>
  <c r="A1188" i="21"/>
  <c r="A1187" i="21"/>
  <c r="A1186" i="21"/>
  <c r="A1185" i="21"/>
  <c r="A1184" i="21"/>
  <c r="A1183" i="21"/>
  <c r="A1182" i="21"/>
  <c r="A1181" i="21"/>
  <c r="A1180" i="21"/>
  <c r="A1179" i="21"/>
  <c r="A1178" i="21"/>
  <c r="A1177" i="21"/>
  <c r="A1176" i="21"/>
  <c r="A1175" i="21"/>
  <c r="A1174" i="21"/>
  <c r="A1173" i="21"/>
  <c r="A1172" i="21"/>
  <c r="A1171" i="21"/>
  <c r="A1170" i="21"/>
  <c r="A1169" i="21"/>
  <c r="A1168" i="21"/>
  <c r="A1167" i="21"/>
  <c r="A1166" i="21"/>
  <c r="A1165" i="21"/>
  <c r="A1164" i="21"/>
  <c r="A1163" i="21"/>
  <c r="A1162" i="21"/>
  <c r="A1161" i="21"/>
  <c r="A1160" i="21"/>
  <c r="A1159" i="21"/>
  <c r="A1158" i="21"/>
  <c r="A1157" i="21"/>
  <c r="A1156" i="21"/>
  <c r="A1155" i="21"/>
  <c r="A1154" i="21"/>
  <c r="A1153" i="21"/>
  <c r="A1152" i="21"/>
  <c r="A1151" i="21"/>
  <c r="A1150" i="21"/>
  <c r="A1149" i="21"/>
  <c r="A1148" i="21"/>
  <c r="A1147" i="21"/>
  <c r="A1146" i="21"/>
  <c r="A1145" i="21"/>
  <c r="A1144" i="21"/>
  <c r="A1143" i="21"/>
  <c r="A1142" i="21"/>
  <c r="A1141" i="21"/>
  <c r="A1140" i="21"/>
  <c r="A1139" i="21"/>
  <c r="A1138" i="21"/>
  <c r="A1137" i="21"/>
  <c r="A1136" i="21"/>
  <c r="A1135" i="21"/>
  <c r="A1134" i="21"/>
  <c r="A1133" i="21"/>
  <c r="A1132" i="21"/>
  <c r="A1131" i="21"/>
  <c r="A1130" i="21"/>
  <c r="A1129" i="21"/>
  <c r="A1128" i="21"/>
  <c r="A1127" i="21"/>
  <c r="A1126" i="21"/>
  <c r="A1125" i="21"/>
  <c r="A1124" i="21"/>
  <c r="A1123" i="21"/>
  <c r="A1122" i="21"/>
  <c r="A1121" i="21"/>
  <c r="A1120" i="21"/>
  <c r="A1119" i="21"/>
  <c r="A1118" i="21"/>
  <c r="A1117" i="21"/>
  <c r="A1116" i="21"/>
  <c r="A1115" i="21"/>
  <c r="A1114" i="21"/>
  <c r="A1113" i="21"/>
  <c r="A1112" i="21"/>
  <c r="A1111" i="21"/>
  <c r="A1110" i="21"/>
  <c r="A1109" i="21"/>
  <c r="A1108" i="21"/>
  <c r="A1107" i="21"/>
  <c r="A1106" i="21"/>
  <c r="A1105" i="21"/>
  <c r="A1104" i="21"/>
  <c r="A1103" i="21"/>
  <c r="A1102" i="21"/>
  <c r="A1101" i="21"/>
  <c r="A1100" i="21"/>
  <c r="A1099" i="21"/>
  <c r="A1098" i="21"/>
  <c r="A1097" i="21"/>
  <c r="A1096" i="21"/>
  <c r="A1095" i="21"/>
  <c r="A1094" i="21"/>
  <c r="A1093" i="21"/>
  <c r="A1092" i="21"/>
  <c r="A1091" i="21"/>
  <c r="A1090" i="21"/>
  <c r="A1089" i="21"/>
  <c r="A1088" i="21"/>
  <c r="A1087" i="21"/>
  <c r="A1086" i="21"/>
  <c r="A1085" i="21"/>
  <c r="A1084" i="21"/>
  <c r="A1083" i="21"/>
  <c r="A1082" i="21"/>
  <c r="A1081" i="21"/>
  <c r="A1080" i="21"/>
  <c r="A1079" i="21"/>
  <c r="A1078" i="21"/>
  <c r="A1077" i="21"/>
  <c r="A1076" i="21"/>
  <c r="A1075" i="21"/>
  <c r="A1074" i="21"/>
  <c r="A1073" i="21"/>
  <c r="A1072" i="21"/>
  <c r="A1071" i="21"/>
  <c r="A1070" i="21"/>
  <c r="A1069" i="21"/>
  <c r="A1068" i="21"/>
  <c r="A1067" i="21"/>
  <c r="A1066" i="21"/>
  <c r="A1065" i="21"/>
  <c r="A1064" i="21"/>
  <c r="A1063" i="21"/>
  <c r="A1062" i="21"/>
  <c r="A1061" i="21"/>
  <c r="A1060" i="21"/>
  <c r="A1059" i="21"/>
  <c r="A1058" i="21"/>
  <c r="A1057" i="21"/>
  <c r="A1056" i="21"/>
  <c r="A1055" i="21"/>
  <c r="A1054" i="21"/>
  <c r="A1053" i="21"/>
  <c r="A1052" i="21"/>
  <c r="A1051" i="21"/>
  <c r="A1050" i="21"/>
  <c r="A1049" i="21"/>
  <c r="A1048" i="21"/>
  <c r="A1047" i="21"/>
  <c r="A1046" i="21"/>
  <c r="A1045" i="21"/>
  <c r="A1044" i="21"/>
  <c r="A1043" i="21"/>
  <c r="A1042" i="21"/>
  <c r="A1041" i="21"/>
  <c r="A1040" i="21"/>
  <c r="A1039" i="21"/>
  <c r="A1038" i="21"/>
  <c r="A1037" i="21"/>
  <c r="A1036" i="21"/>
  <c r="A1035" i="21"/>
  <c r="A1034" i="21"/>
  <c r="A1033" i="21"/>
  <c r="A1032" i="21"/>
  <c r="A1031" i="21"/>
  <c r="A1030" i="21"/>
  <c r="A1029" i="21"/>
  <c r="A1028" i="21"/>
  <c r="A1027" i="21"/>
  <c r="A1026" i="21"/>
  <c r="A1025" i="21"/>
  <c r="A1024" i="21"/>
  <c r="A1023" i="21"/>
  <c r="A1022" i="21"/>
  <c r="A1021" i="21"/>
  <c r="A1020" i="21"/>
  <c r="A1019" i="21"/>
  <c r="A1018" i="21"/>
  <c r="A1017" i="21"/>
  <c r="A1016" i="21"/>
  <c r="A1015" i="21"/>
  <c r="A1014" i="21"/>
  <c r="A1013" i="21"/>
  <c r="A1012" i="21"/>
  <c r="A1011" i="21"/>
  <c r="A1010" i="21"/>
  <c r="A1009" i="21"/>
  <c r="A1008" i="21"/>
  <c r="A1007" i="21"/>
  <c r="A1006" i="21"/>
  <c r="A1005" i="21"/>
  <c r="A1004" i="21"/>
  <c r="A1003" i="21"/>
  <c r="A1002" i="21"/>
  <c r="A1001" i="21"/>
  <c r="A1000" i="21"/>
  <c r="A999" i="21"/>
  <c r="A998" i="21"/>
  <c r="A997" i="21"/>
  <c r="A996" i="21"/>
  <c r="A995" i="21"/>
  <c r="A994" i="21"/>
  <c r="A993" i="21"/>
  <c r="A992" i="21"/>
  <c r="A991" i="21"/>
  <c r="A990" i="21"/>
  <c r="A989" i="21"/>
  <c r="A988" i="21"/>
  <c r="A987" i="21"/>
  <c r="A986" i="21"/>
  <c r="A985" i="21"/>
  <c r="A984" i="21"/>
  <c r="A983" i="21"/>
  <c r="A982" i="21"/>
  <c r="A981" i="21"/>
  <c r="A980" i="21"/>
  <c r="A979" i="21"/>
  <c r="A978" i="21"/>
  <c r="A977" i="21"/>
  <c r="A976" i="21"/>
  <c r="A975" i="21"/>
  <c r="A974" i="21"/>
  <c r="A973" i="21"/>
  <c r="A972" i="21"/>
  <c r="A971" i="21"/>
  <c r="A970" i="21"/>
  <c r="A969" i="21"/>
  <c r="A968" i="21"/>
  <c r="A967" i="21"/>
  <c r="A966" i="21"/>
  <c r="A965" i="21"/>
  <c r="A964" i="21"/>
  <c r="A963" i="21"/>
  <c r="A962" i="21"/>
  <c r="A961" i="21"/>
  <c r="A960" i="21"/>
  <c r="A959" i="21"/>
  <c r="A958" i="21"/>
  <c r="A957" i="21"/>
  <c r="A956" i="21"/>
  <c r="A955" i="21"/>
  <c r="A954" i="21"/>
  <c r="A953" i="21"/>
  <c r="A952" i="21"/>
  <c r="A951" i="21"/>
  <c r="A950" i="21"/>
  <c r="A949" i="21"/>
  <c r="A948" i="21"/>
  <c r="A947" i="21"/>
  <c r="A946" i="21"/>
  <c r="A945" i="21"/>
  <c r="A944" i="21"/>
  <c r="A943" i="21"/>
  <c r="A942" i="21"/>
  <c r="A941" i="21"/>
  <c r="A940" i="21"/>
  <c r="A939" i="21"/>
  <c r="A938" i="21"/>
  <c r="A937" i="21"/>
  <c r="A936" i="21"/>
  <c r="A935" i="21"/>
  <c r="A934" i="21"/>
  <c r="A933" i="21"/>
  <c r="A932" i="21"/>
  <c r="A931" i="21"/>
  <c r="A930" i="21"/>
  <c r="A929" i="21"/>
  <c r="A928" i="21"/>
  <c r="A927" i="21"/>
  <c r="A926" i="21"/>
  <c r="A925" i="21"/>
  <c r="A924" i="21"/>
  <c r="A923" i="21"/>
  <c r="A922" i="21"/>
  <c r="A921" i="21"/>
  <c r="A920" i="21"/>
  <c r="A919" i="21"/>
  <c r="A918" i="21"/>
  <c r="A917" i="21"/>
  <c r="A916" i="21"/>
  <c r="A915" i="21"/>
  <c r="A914" i="21"/>
  <c r="A913" i="21"/>
  <c r="A912" i="21"/>
  <c r="A911" i="21"/>
  <c r="A910" i="21"/>
  <c r="A909" i="21"/>
  <c r="A908" i="21"/>
  <c r="A907" i="21"/>
  <c r="A906" i="21"/>
  <c r="A903" i="21"/>
  <c r="A902" i="21"/>
  <c r="A901" i="21"/>
  <c r="A900" i="21"/>
  <c r="A899" i="21"/>
  <c r="A898" i="21"/>
  <c r="A897" i="21"/>
  <c r="A896" i="21"/>
  <c r="A895" i="21"/>
  <c r="A894" i="21"/>
  <c r="A893" i="21"/>
  <c r="A892" i="21"/>
  <c r="A891" i="21"/>
  <c r="A890" i="21"/>
  <c r="A889" i="21"/>
  <c r="A888" i="21"/>
  <c r="A887" i="21"/>
  <c r="A886" i="21"/>
  <c r="A885" i="21"/>
  <c r="A884" i="21"/>
  <c r="A883" i="21"/>
  <c r="A882" i="21"/>
  <c r="A881" i="21"/>
  <c r="A880" i="21"/>
  <c r="A879" i="21"/>
  <c r="A878" i="21"/>
  <c r="A877" i="21"/>
  <c r="A876" i="21"/>
  <c r="A875" i="21"/>
  <c r="A874" i="21"/>
  <c r="A873" i="21"/>
  <c r="A872" i="21"/>
  <c r="A871" i="21"/>
  <c r="A870" i="21"/>
  <c r="A869" i="21"/>
  <c r="A868" i="21"/>
  <c r="A867" i="21"/>
  <c r="A866" i="21"/>
  <c r="A865" i="21"/>
  <c r="A864" i="21"/>
  <c r="A863" i="21"/>
  <c r="A862" i="21"/>
  <c r="A861" i="21"/>
  <c r="A860" i="21"/>
  <c r="A859" i="21"/>
  <c r="A858" i="21"/>
  <c r="A857" i="21"/>
  <c r="A856" i="21"/>
  <c r="A855" i="21"/>
  <c r="A854" i="21"/>
  <c r="A853" i="21"/>
  <c r="A852" i="21"/>
  <c r="A851" i="21"/>
  <c r="A850" i="21"/>
  <c r="A849" i="21"/>
  <c r="A848" i="21"/>
  <c r="A847" i="21"/>
  <c r="A846" i="21"/>
  <c r="A845" i="21"/>
  <c r="A844" i="21"/>
  <c r="A843" i="21"/>
  <c r="A842" i="21"/>
  <c r="A841" i="21"/>
  <c r="A840" i="21"/>
  <c r="A839" i="21"/>
  <c r="A838" i="21"/>
  <c r="A837" i="21"/>
  <c r="A836" i="21"/>
  <c r="A835" i="21"/>
  <c r="A834" i="21"/>
  <c r="A833" i="21"/>
  <c r="A832" i="21"/>
  <c r="A831" i="21"/>
  <c r="A830" i="21"/>
  <c r="A829" i="21"/>
  <c r="A828" i="21"/>
  <c r="A827" i="21"/>
  <c r="A826" i="21"/>
  <c r="A825" i="21"/>
  <c r="A824" i="21"/>
  <c r="A823" i="21"/>
  <c r="A822" i="21"/>
  <c r="A821" i="21"/>
  <c r="A820" i="21"/>
  <c r="A819" i="21"/>
  <c r="A818" i="21"/>
  <c r="A817" i="21"/>
  <c r="A816" i="21"/>
  <c r="A815" i="21"/>
  <c r="A814" i="21"/>
  <c r="A813" i="21"/>
  <c r="A812" i="21"/>
  <c r="A811" i="21"/>
  <c r="A810" i="21"/>
  <c r="A809" i="21"/>
  <c r="A808" i="21"/>
  <c r="A807" i="21"/>
  <c r="A806" i="21"/>
  <c r="A805" i="21"/>
  <c r="A804" i="21"/>
  <c r="A803" i="21"/>
  <c r="A802" i="21"/>
  <c r="A801" i="21"/>
  <c r="A800" i="21"/>
  <c r="A799" i="21"/>
  <c r="A798" i="21"/>
  <c r="A797" i="21"/>
  <c r="A796" i="21"/>
  <c r="A795" i="21"/>
  <c r="A794" i="21"/>
  <c r="A793" i="21"/>
  <c r="A792" i="21"/>
  <c r="A791" i="21"/>
  <c r="A790" i="21"/>
  <c r="A789" i="21"/>
  <c r="A788" i="21"/>
  <c r="A787" i="21"/>
  <c r="A786" i="21"/>
  <c r="A785" i="21"/>
  <c r="A784" i="21"/>
  <c r="A783" i="21"/>
  <c r="A782" i="21"/>
  <c r="A781" i="21"/>
  <c r="A780" i="21"/>
  <c r="A779" i="21"/>
  <c r="A778" i="21"/>
  <c r="A777" i="21"/>
  <c r="A776" i="21"/>
  <c r="A775" i="21"/>
  <c r="A774" i="21"/>
  <c r="A773" i="21"/>
  <c r="A772" i="21"/>
  <c r="A771" i="21"/>
  <c r="A770" i="21"/>
  <c r="A769" i="21"/>
  <c r="A768" i="21"/>
  <c r="A767" i="21"/>
  <c r="A766" i="21"/>
  <c r="A765" i="21"/>
  <c r="A764" i="21"/>
  <c r="A763" i="21"/>
  <c r="A762" i="21"/>
  <c r="A761" i="21"/>
  <c r="A760" i="21"/>
  <c r="A759" i="21"/>
  <c r="A758" i="21"/>
  <c r="A757" i="21"/>
  <c r="A756" i="21"/>
  <c r="A755" i="21"/>
  <c r="A754" i="21"/>
  <c r="A753" i="21"/>
  <c r="A752" i="21"/>
  <c r="A751" i="21"/>
  <c r="A750" i="21"/>
  <c r="A749" i="21"/>
  <c r="A748" i="21"/>
  <c r="A747" i="21"/>
  <c r="A746" i="21"/>
  <c r="A745" i="21"/>
  <c r="A744" i="21"/>
  <c r="A743" i="21"/>
  <c r="A742" i="21"/>
  <c r="A741" i="21"/>
  <c r="A740" i="21"/>
  <c r="A739" i="21"/>
  <c r="A738" i="21"/>
  <c r="A737" i="21"/>
  <c r="A736" i="21"/>
  <c r="A735" i="21"/>
  <c r="A734" i="21"/>
  <c r="A733" i="21"/>
  <c r="A732" i="21"/>
  <c r="A731" i="21"/>
  <c r="A730" i="21"/>
  <c r="A729" i="21"/>
  <c r="A728" i="21"/>
  <c r="A727" i="21"/>
  <c r="A726" i="21"/>
  <c r="A725" i="21"/>
  <c r="A724" i="21"/>
  <c r="A723" i="21"/>
  <c r="A722" i="21"/>
  <c r="A721" i="21"/>
  <c r="A720" i="21"/>
  <c r="A719" i="21"/>
  <c r="A718" i="21"/>
  <c r="A717" i="21"/>
  <c r="A716" i="21"/>
  <c r="A715" i="21"/>
  <c r="A714" i="21"/>
  <c r="A713" i="21"/>
  <c r="A712" i="21"/>
  <c r="A711" i="21"/>
  <c r="A710" i="21"/>
  <c r="A709" i="21"/>
  <c r="A708" i="21"/>
  <c r="A707" i="21"/>
  <c r="A706" i="21"/>
  <c r="A705" i="21"/>
  <c r="A704" i="21"/>
  <c r="A703" i="21"/>
  <c r="A702" i="21"/>
  <c r="A701" i="21"/>
  <c r="A700" i="21"/>
  <c r="A699" i="21"/>
  <c r="A698" i="21"/>
  <c r="A697" i="21"/>
  <c r="A696" i="21"/>
  <c r="A695" i="21"/>
  <c r="A694" i="21"/>
  <c r="A693" i="21"/>
  <c r="A692" i="21"/>
  <c r="A691" i="21"/>
  <c r="A690" i="21"/>
  <c r="A689" i="21"/>
  <c r="A688" i="21"/>
  <c r="A687" i="21"/>
  <c r="A686" i="21"/>
  <c r="A685" i="21"/>
  <c r="A684" i="21"/>
  <c r="A683" i="21"/>
  <c r="A682" i="21"/>
  <c r="A681" i="21"/>
  <c r="A680" i="21"/>
  <c r="A679" i="21"/>
  <c r="A678" i="21"/>
  <c r="A677" i="21"/>
  <c r="A676" i="21"/>
  <c r="A675" i="21"/>
  <c r="A674" i="21"/>
  <c r="A673" i="21"/>
  <c r="A672" i="21"/>
  <c r="A671" i="21"/>
  <c r="A670" i="21"/>
  <c r="A669" i="21"/>
  <c r="A668" i="21"/>
  <c r="A667" i="21"/>
  <c r="A666" i="21"/>
  <c r="A665" i="21"/>
  <c r="A664" i="21"/>
  <c r="A663" i="21"/>
  <c r="A662" i="21"/>
  <c r="A661" i="21"/>
  <c r="A660" i="21"/>
  <c r="A659" i="21"/>
  <c r="A658" i="21"/>
  <c r="A657" i="21"/>
  <c r="A656" i="21"/>
  <c r="A655" i="21"/>
  <c r="A654" i="21"/>
  <c r="A653" i="21"/>
  <c r="A652" i="21"/>
  <c r="A651" i="21"/>
  <c r="A650" i="21"/>
  <c r="A649" i="21"/>
  <c r="A648" i="21"/>
  <c r="A647" i="21"/>
  <c r="A646" i="21"/>
  <c r="A645" i="21"/>
  <c r="A644" i="21"/>
  <c r="A643" i="21"/>
  <c r="A642" i="21"/>
  <c r="A641" i="21"/>
  <c r="A640" i="21"/>
  <c r="A639" i="21"/>
  <c r="A638" i="21"/>
  <c r="A637" i="21"/>
  <c r="A636" i="21"/>
  <c r="A635" i="21"/>
  <c r="A634" i="21"/>
  <c r="A633" i="21"/>
  <c r="A632" i="21"/>
  <c r="A631" i="21"/>
  <c r="A630" i="21"/>
  <c r="A629" i="21"/>
  <c r="A628" i="21"/>
  <c r="A627" i="21"/>
  <c r="A626" i="21"/>
  <c r="A625" i="21"/>
  <c r="A624" i="21"/>
  <c r="A623" i="21"/>
  <c r="A622" i="21"/>
  <c r="A621" i="21"/>
  <c r="A620" i="21"/>
  <c r="A619" i="21"/>
  <c r="A618" i="21"/>
  <c r="A617" i="21"/>
  <c r="A616" i="21"/>
  <c r="A615" i="21"/>
  <c r="A614" i="21"/>
  <c r="A613" i="21"/>
  <c r="A612" i="21"/>
  <c r="A611" i="21"/>
  <c r="A610" i="21"/>
  <c r="A609" i="21"/>
  <c r="A608" i="21"/>
  <c r="A607" i="21"/>
  <c r="A606" i="21"/>
  <c r="A605" i="21"/>
  <c r="A604" i="21"/>
  <c r="A603" i="21"/>
  <c r="A602" i="21"/>
  <c r="A601" i="21"/>
  <c r="A600" i="21"/>
  <c r="A599" i="21"/>
  <c r="A598" i="21"/>
  <c r="A597" i="21"/>
  <c r="A596" i="21"/>
  <c r="A595" i="21"/>
  <c r="A594" i="21"/>
  <c r="A593" i="21"/>
  <c r="A592" i="21"/>
  <c r="A591" i="21"/>
  <c r="A590" i="21"/>
  <c r="A589" i="21"/>
  <c r="A588" i="21"/>
  <c r="A587" i="21"/>
  <c r="A586" i="21"/>
  <c r="A585" i="21"/>
  <c r="A584" i="21"/>
  <c r="A583" i="21"/>
  <c r="A582" i="21"/>
  <c r="A581" i="21"/>
  <c r="A580" i="21"/>
  <c r="A579" i="21"/>
  <c r="A578" i="21"/>
  <c r="A577" i="21"/>
  <c r="A576" i="21"/>
  <c r="A575" i="21"/>
  <c r="A574" i="21"/>
  <c r="A573" i="21"/>
  <c r="A572" i="21"/>
  <c r="A571" i="21"/>
  <c r="A570" i="21"/>
  <c r="A569" i="21"/>
  <c r="A568" i="21"/>
  <c r="A567" i="21"/>
  <c r="A566" i="21"/>
  <c r="A565" i="21"/>
  <c r="A564" i="21"/>
  <c r="A563" i="21"/>
  <c r="A562" i="21"/>
  <c r="A561" i="21"/>
  <c r="A560" i="21"/>
  <c r="A559" i="21"/>
  <c r="A558" i="21"/>
  <c r="A557" i="21"/>
  <c r="A556" i="21"/>
  <c r="A555" i="21"/>
  <c r="A554" i="21"/>
  <c r="A553" i="21"/>
  <c r="A552" i="21"/>
  <c r="A551" i="21"/>
  <c r="A550" i="21"/>
  <c r="A549" i="21"/>
  <c r="A548" i="21"/>
  <c r="A547" i="21"/>
  <c r="A546" i="21"/>
  <c r="A545" i="21"/>
  <c r="A544" i="21"/>
  <c r="A543" i="21"/>
  <c r="A542" i="21"/>
  <c r="A541" i="21"/>
  <c r="A540" i="21"/>
  <c r="A539" i="21"/>
  <c r="A538" i="21"/>
  <c r="A537" i="21"/>
  <c r="A536" i="21"/>
  <c r="A535" i="21"/>
  <c r="A534" i="21"/>
  <c r="A533" i="21"/>
  <c r="A532" i="21"/>
  <c r="A531" i="21"/>
  <c r="A530" i="21"/>
  <c r="A529" i="21"/>
  <c r="A528" i="21"/>
  <c r="A527" i="21"/>
  <c r="A526" i="21"/>
  <c r="A525" i="21"/>
  <c r="A524" i="21"/>
  <c r="A523" i="21"/>
  <c r="A522" i="21"/>
  <c r="A521" i="21"/>
  <c r="A520" i="21"/>
  <c r="A519" i="21"/>
  <c r="A518" i="21"/>
  <c r="A517" i="21"/>
  <c r="A516" i="21"/>
  <c r="A515" i="21"/>
  <c r="A514" i="21"/>
  <c r="A513" i="21"/>
  <c r="A512" i="21"/>
  <c r="A511" i="21"/>
  <c r="A510" i="21"/>
  <c r="A509" i="21"/>
  <c r="A508" i="21"/>
  <c r="A507" i="21"/>
  <c r="A506" i="21"/>
  <c r="A505" i="21"/>
  <c r="A504" i="21"/>
  <c r="A503" i="21"/>
  <c r="A502" i="21"/>
  <c r="A501" i="21"/>
  <c r="A500" i="21"/>
  <c r="A499" i="21"/>
  <c r="A498" i="21"/>
  <c r="A497" i="21"/>
  <c r="A496" i="21"/>
  <c r="A495" i="21"/>
  <c r="A494" i="21"/>
  <c r="A493" i="21"/>
  <c r="A492" i="21"/>
  <c r="A491" i="21"/>
  <c r="A490" i="21"/>
  <c r="A489" i="21"/>
  <c r="A488" i="21"/>
  <c r="A487" i="21"/>
  <c r="A486" i="21"/>
  <c r="A485" i="21"/>
  <c r="A484" i="21"/>
  <c r="A483" i="21"/>
  <c r="A482" i="21"/>
  <c r="A481" i="21"/>
  <c r="A480" i="21"/>
  <c r="A479" i="21"/>
  <c r="A478" i="21"/>
  <c r="A477" i="21"/>
  <c r="A476" i="21"/>
  <c r="A475" i="21"/>
  <c r="A474" i="21"/>
  <c r="A473" i="21"/>
  <c r="A472" i="21"/>
  <c r="A471" i="21"/>
  <c r="A470" i="21"/>
  <c r="A469" i="21"/>
  <c r="A468" i="21"/>
  <c r="A467" i="21"/>
  <c r="A466" i="21"/>
  <c r="A465" i="21"/>
  <c r="A464" i="21"/>
  <c r="A463" i="21"/>
  <c r="A462" i="21"/>
  <c r="A461" i="21"/>
  <c r="A460" i="21"/>
  <c r="A459" i="21"/>
  <c r="A458" i="21"/>
  <c r="A457" i="21"/>
  <c r="A456" i="21"/>
  <c r="A455" i="21"/>
  <c r="A454" i="21"/>
  <c r="A453" i="21"/>
  <c r="A452" i="21"/>
  <c r="A451" i="21"/>
  <c r="A450" i="21"/>
  <c r="A449" i="21"/>
  <c r="A448" i="21"/>
  <c r="A447" i="21"/>
  <c r="A446" i="21"/>
  <c r="A445" i="21"/>
  <c r="A444" i="21"/>
  <c r="A443" i="21"/>
  <c r="A442" i="21"/>
  <c r="A441" i="21"/>
  <c r="A440" i="21"/>
  <c r="A439" i="21"/>
  <c r="A438" i="21"/>
  <c r="A437" i="21"/>
  <c r="A436" i="21"/>
  <c r="A435" i="21"/>
  <c r="A434" i="21"/>
  <c r="A433" i="21"/>
  <c r="A432" i="21"/>
  <c r="A431" i="21"/>
  <c r="A430" i="21"/>
  <c r="A429" i="21"/>
  <c r="A428" i="21"/>
  <c r="A427" i="21"/>
  <c r="A426" i="21"/>
  <c r="A425" i="21"/>
  <c r="A424" i="21"/>
  <c r="A423" i="21"/>
  <c r="A422" i="21"/>
  <c r="A421" i="21"/>
  <c r="A420" i="21"/>
  <c r="A419" i="21"/>
  <c r="A418" i="21"/>
  <c r="A417" i="21"/>
  <c r="A416" i="21"/>
  <c r="A415" i="21"/>
  <c r="A414" i="21"/>
  <c r="A413" i="21"/>
  <c r="A412" i="21"/>
  <c r="A411" i="21"/>
  <c r="A410" i="21"/>
  <c r="A409" i="21"/>
  <c r="A408" i="21"/>
  <c r="A407" i="21"/>
  <c r="A406" i="21"/>
  <c r="A405" i="21"/>
  <c r="A404" i="21"/>
  <c r="A403" i="21"/>
  <c r="A402" i="21"/>
  <c r="A401" i="21"/>
  <c r="A400" i="21"/>
  <c r="A399" i="21"/>
  <c r="A398" i="21"/>
  <c r="A397" i="21"/>
  <c r="A396" i="21"/>
  <c r="A395" i="21"/>
  <c r="A394" i="21"/>
  <c r="A393" i="21"/>
  <c r="A392" i="21"/>
  <c r="A391" i="21"/>
  <c r="A390" i="21"/>
  <c r="A389" i="21"/>
  <c r="A388" i="21"/>
  <c r="A387" i="21"/>
  <c r="A386" i="21"/>
  <c r="A385" i="21"/>
  <c r="A384" i="21"/>
  <c r="A383" i="21"/>
  <c r="A382" i="21"/>
  <c r="A381" i="21"/>
  <c r="A380" i="21"/>
  <c r="A379" i="21"/>
  <c r="A378" i="21"/>
  <c r="A377" i="21"/>
  <c r="A376" i="21"/>
  <c r="A375" i="21"/>
  <c r="A374" i="21"/>
  <c r="A373" i="21"/>
  <c r="A372" i="21"/>
  <c r="A371" i="21"/>
  <c r="A370" i="21"/>
  <c r="A369" i="21"/>
  <c r="A368" i="21"/>
  <c r="A367" i="21"/>
  <c r="A366" i="21"/>
  <c r="A365" i="21"/>
  <c r="A364" i="21"/>
  <c r="A363" i="21"/>
  <c r="A362" i="21"/>
  <c r="A361" i="21"/>
  <c r="A360" i="21"/>
  <c r="A359" i="21"/>
  <c r="A358" i="21"/>
  <c r="A357" i="21"/>
  <c r="A356" i="21"/>
  <c r="A355" i="21"/>
  <c r="A354" i="21"/>
  <c r="A353" i="21"/>
  <c r="A352" i="21"/>
  <c r="A351" i="21"/>
  <c r="A350" i="21"/>
  <c r="A349" i="21"/>
  <c r="A348" i="21"/>
  <c r="A347" i="21"/>
  <c r="A346" i="21"/>
  <c r="A345" i="21"/>
  <c r="A344" i="21"/>
  <c r="A343" i="21"/>
  <c r="A342" i="21"/>
  <c r="A341" i="21"/>
  <c r="A340" i="21"/>
  <c r="A339" i="21"/>
  <c r="A338" i="21"/>
  <c r="A337" i="21"/>
  <c r="A336" i="21"/>
  <c r="A335" i="21"/>
  <c r="A334" i="21"/>
  <c r="A333" i="21"/>
  <c r="A332" i="21"/>
  <c r="A331" i="21"/>
  <c r="A330" i="21"/>
  <c r="A329" i="21"/>
  <c r="A328" i="21"/>
  <c r="A327" i="21"/>
  <c r="A326" i="21"/>
  <c r="A325" i="21"/>
  <c r="A324" i="21"/>
  <c r="A323" i="21"/>
  <c r="A322" i="21"/>
  <c r="A321" i="21"/>
  <c r="A320" i="21"/>
  <c r="A319" i="21"/>
  <c r="A318" i="21"/>
  <c r="A317" i="21"/>
  <c r="A316" i="21"/>
  <c r="A315" i="21"/>
  <c r="A314" i="21"/>
  <c r="A313" i="21"/>
  <c r="A312" i="21"/>
  <c r="A311" i="21"/>
  <c r="A310" i="21"/>
  <c r="A309" i="21"/>
  <c r="A308" i="21"/>
  <c r="A307" i="21"/>
  <c r="A306" i="21"/>
  <c r="A305" i="21"/>
  <c r="A304" i="21"/>
  <c r="A303" i="21"/>
  <c r="A302" i="21"/>
  <c r="A301" i="21"/>
  <c r="A300" i="21"/>
  <c r="A299" i="21"/>
  <c r="A298" i="21"/>
  <c r="A297" i="21"/>
  <c r="A296" i="21"/>
  <c r="A295" i="21"/>
  <c r="A294" i="21"/>
  <c r="A293" i="21"/>
  <c r="A292" i="21"/>
  <c r="A291" i="21"/>
  <c r="A290" i="21"/>
  <c r="A289" i="21"/>
  <c r="A288" i="21"/>
  <c r="A287" i="21"/>
  <c r="A286" i="21"/>
  <c r="A285" i="21"/>
  <c r="A284" i="21"/>
  <c r="A283" i="21"/>
  <c r="A282" i="21"/>
  <c r="A281" i="21"/>
  <c r="A280" i="21"/>
  <c r="A279" i="21"/>
  <c r="A278" i="21"/>
  <c r="A277" i="21"/>
  <c r="A276" i="21"/>
  <c r="A275" i="21"/>
  <c r="A274" i="21"/>
  <c r="A273" i="21"/>
  <c r="A272" i="21"/>
  <c r="A271" i="21"/>
  <c r="A270" i="21"/>
  <c r="A269" i="21"/>
  <c r="A268" i="21"/>
  <c r="A267" i="21"/>
  <c r="A266" i="21"/>
  <c r="A265" i="21"/>
  <c r="A264" i="21"/>
  <c r="A263" i="21"/>
  <c r="A262" i="21"/>
  <c r="A261" i="21"/>
  <c r="A260" i="21"/>
  <c r="A259" i="21"/>
  <c r="A258" i="21"/>
  <c r="A257" i="21"/>
  <c r="A256" i="21"/>
  <c r="A255" i="21"/>
  <c r="A254" i="21"/>
  <c r="A253" i="21"/>
  <c r="A252" i="21"/>
  <c r="A251" i="21"/>
  <c r="A250" i="21"/>
  <c r="A249" i="21"/>
  <c r="A248" i="21"/>
  <c r="A247" i="21"/>
  <c r="A246" i="21"/>
  <c r="A245" i="21"/>
  <c r="A244" i="21"/>
  <c r="A243" i="21"/>
  <c r="A242" i="21"/>
  <c r="A241" i="21"/>
  <c r="A240" i="21"/>
  <c r="A239" i="21"/>
  <c r="A238" i="21"/>
  <c r="A237" i="21"/>
  <c r="A236" i="21"/>
  <c r="A235" i="21"/>
  <c r="A234" i="21"/>
  <c r="A233" i="21"/>
  <c r="A232" i="21"/>
  <c r="A231" i="21"/>
  <c r="A230" i="21"/>
  <c r="A229" i="21"/>
  <c r="A228" i="21"/>
  <c r="A227" i="21"/>
  <c r="A226" i="21"/>
  <c r="A225" i="21"/>
  <c r="A224" i="21"/>
  <c r="A223" i="21"/>
  <c r="A222" i="21"/>
  <c r="A221" i="21"/>
  <c r="A220" i="21"/>
  <c r="A219" i="21"/>
  <c r="A218" i="21"/>
  <c r="A217" i="21"/>
  <c r="A216" i="21"/>
  <c r="A215" i="21"/>
  <c r="A214" i="21"/>
  <c r="A213" i="21"/>
  <c r="A212" i="21"/>
  <c r="A211" i="21"/>
  <c r="A210" i="21"/>
  <c r="A209"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O819" i="18"/>
  <c r="N819" i="18"/>
  <c r="M819" i="18"/>
  <c r="L819" i="18"/>
  <c r="K819" i="18"/>
  <c r="J819" i="18"/>
  <c r="Q814" i="18"/>
  <c r="O813" i="18"/>
  <c r="N813" i="18"/>
  <c r="M813" i="18"/>
  <c r="L813" i="18"/>
  <c r="K813" i="18"/>
  <c r="Q812" i="18"/>
  <c r="Q811" i="18"/>
  <c r="Q810" i="18"/>
  <c r="Q808" i="18"/>
  <c r="O807" i="18"/>
  <c r="N807" i="18"/>
  <c r="M807" i="18"/>
  <c r="L807" i="18"/>
  <c r="K807" i="18"/>
  <c r="Q806" i="18"/>
  <c r="Q805" i="18"/>
  <c r="Q804" i="18"/>
  <c r="Q802" i="18"/>
  <c r="O801" i="18"/>
  <c r="N801" i="18"/>
  <c r="M801" i="18"/>
  <c r="L801" i="18"/>
  <c r="K801" i="18"/>
  <c r="Q800" i="18"/>
  <c r="Q799" i="18"/>
  <c r="Q798" i="18"/>
  <c r="O795" i="18"/>
  <c r="N795" i="18"/>
  <c r="M795" i="18"/>
  <c r="L795" i="18"/>
  <c r="K795" i="18"/>
  <c r="O788" i="18"/>
  <c r="L788" i="18"/>
  <c r="M784" i="18"/>
  <c r="L784" i="18"/>
  <c r="K784" i="18"/>
  <c r="M783" i="18"/>
  <c r="L783" i="18"/>
  <c r="K783" i="18"/>
  <c r="J783" i="18"/>
  <c r="J784" i="18" s="1"/>
  <c r="I783" i="18"/>
  <c r="I784" i="18" s="1"/>
  <c r="H783" i="18"/>
  <c r="H784" i="18" s="1"/>
  <c r="O779" i="18"/>
  <c r="M779" i="18"/>
  <c r="J779" i="18"/>
  <c r="O778" i="18"/>
  <c r="O781" i="18" s="1"/>
  <c r="N778" i="18"/>
  <c r="N782" i="18" s="1"/>
  <c r="M778" i="18"/>
  <c r="L778" i="18"/>
  <c r="L779" i="18" s="1"/>
  <c r="K778" i="18"/>
  <c r="K779" i="18" s="1"/>
  <c r="J778" i="18"/>
  <c r="I778" i="18"/>
  <c r="H778" i="18"/>
  <c r="N774" i="18"/>
  <c r="J774" i="18"/>
  <c r="I774" i="18"/>
  <c r="H774" i="18"/>
  <c r="O773" i="18"/>
  <c r="N773" i="18"/>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Q731" i="18"/>
  <c r="O730" i="18"/>
  <c r="N730" i="18"/>
  <c r="M730" i="18"/>
  <c r="K730" i="18"/>
  <c r="Q729" i="18"/>
  <c r="L729" i="18"/>
  <c r="J729" i="18"/>
  <c r="J730" i="18" s="1"/>
  <c r="Q728" i="18"/>
  <c r="L728" i="18"/>
  <c r="J728" i="18"/>
  <c r="Q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H688" i="26" l="1"/>
  <c r="N423" i="26"/>
  <c r="L423" i="26"/>
  <c r="J423" i="26"/>
  <c r="H423" i="26"/>
  <c r="F423" i="26"/>
  <c r="D423" i="26"/>
  <c r="B423" i="26"/>
  <c r="G123" i="26"/>
  <c r="O123" i="26"/>
  <c r="L418" i="26" s="1"/>
  <c r="W123" i="26"/>
  <c r="AE123" i="26"/>
  <c r="AM123" i="26"/>
  <c r="AU123" i="26"/>
  <c r="D418" i="26" s="1"/>
  <c r="BK125" i="26"/>
  <c r="M540" i="26"/>
  <c r="K540" i="26"/>
  <c r="G540" i="26"/>
  <c r="E540" i="26"/>
  <c r="C540" i="26"/>
  <c r="B123" i="26"/>
  <c r="O420" i="26" s="1"/>
  <c r="J123" i="26"/>
  <c r="R123" i="26"/>
  <c r="Z123" i="26"/>
  <c r="AH123" i="26"/>
  <c r="AP123" i="26"/>
  <c r="AX123" i="26"/>
  <c r="H543" i="26"/>
  <c r="F543" i="26"/>
  <c r="D543" i="26"/>
  <c r="B543" i="26"/>
  <c r="AJ123" i="26"/>
  <c r="AR123" i="26"/>
  <c r="AZ123" i="26"/>
  <c r="L425" i="26"/>
  <c r="J425" i="26"/>
  <c r="H425" i="26"/>
  <c r="F425" i="26"/>
  <c r="D425" i="26"/>
  <c r="B425" i="26"/>
  <c r="N541" i="26"/>
  <c r="L541" i="26"/>
  <c r="J541" i="26"/>
  <c r="H541" i="26"/>
  <c r="F541" i="26"/>
  <c r="D541" i="26"/>
  <c r="B541" i="26"/>
  <c r="AB123" i="26"/>
  <c r="L123" i="26"/>
  <c r="I355" i="26"/>
  <c r="O465" i="26"/>
  <c r="S658" i="26" s="1"/>
  <c r="S661" i="26" s="1"/>
  <c r="D123" i="26"/>
  <c r="T123" i="26"/>
  <c r="K542" i="26"/>
  <c r="G542" i="26"/>
  <c r="C542" i="26"/>
  <c r="J355" i="26"/>
  <c r="I361" i="26"/>
  <c r="E425" i="26"/>
  <c r="AR125" i="26"/>
  <c r="J542" i="26"/>
  <c r="H452" i="26"/>
  <c r="O417" i="26"/>
  <c r="I423" i="26"/>
  <c r="O426" i="26"/>
  <c r="O427" i="26" s="1"/>
  <c r="K541" i="26"/>
  <c r="K548" i="26" s="1"/>
  <c r="I542" i="26"/>
  <c r="L125" i="26"/>
  <c r="E123" i="26"/>
  <c r="M123" i="26"/>
  <c r="U123" i="26"/>
  <c r="AC123" i="26"/>
  <c r="AK123" i="26"/>
  <c r="AK125" i="26" s="1"/>
  <c r="AS123" i="26"/>
  <c r="AS125" i="26" s="1"/>
  <c r="BA123" i="26"/>
  <c r="N424" i="26"/>
  <c r="L424" i="26"/>
  <c r="J424" i="26"/>
  <c r="H424" i="26"/>
  <c r="F424" i="26"/>
  <c r="D424" i="26"/>
  <c r="B424" i="26"/>
  <c r="N542" i="26"/>
  <c r="L542" i="26"/>
  <c r="F542" i="26"/>
  <c r="O423" i="26"/>
  <c r="O541" i="26"/>
  <c r="D542" i="26"/>
  <c r="E355" i="26"/>
  <c r="M355" i="26"/>
  <c r="B409" i="26"/>
  <c r="C424" i="26"/>
  <c r="E542" i="26"/>
  <c r="M426" i="26"/>
  <c r="K426" i="26"/>
  <c r="I426" i="26"/>
  <c r="I427" i="26" s="1"/>
  <c r="G426" i="26"/>
  <c r="G427" i="26" s="1"/>
  <c r="E426" i="26"/>
  <c r="C426" i="26"/>
  <c r="N540" i="26"/>
  <c r="L540" i="26"/>
  <c r="J540" i="26"/>
  <c r="H540" i="26"/>
  <c r="F540" i="26"/>
  <c r="F544" i="26" s="1"/>
  <c r="D540" i="26"/>
  <c r="D544" i="26" s="1"/>
  <c r="B540" i="26"/>
  <c r="B542" i="26"/>
  <c r="E361" i="26"/>
  <c r="M361" i="26"/>
  <c r="K424" i="26"/>
  <c r="H528" i="26"/>
  <c r="D528" i="26"/>
  <c r="L528" i="26"/>
  <c r="M542" i="26"/>
  <c r="K425" i="26"/>
  <c r="I425" i="26"/>
  <c r="G425" i="26"/>
  <c r="C425" i="26"/>
  <c r="BJ125" i="26"/>
  <c r="M543" i="26"/>
  <c r="M550" i="26" s="1"/>
  <c r="K543" i="26"/>
  <c r="K550" i="26" s="1"/>
  <c r="I543" i="26"/>
  <c r="E543" i="26"/>
  <c r="C543" i="26"/>
  <c r="O424" i="26"/>
  <c r="E549" i="26"/>
  <c r="O542" i="26"/>
  <c r="I540" i="26"/>
  <c r="I544" i="26" s="1"/>
  <c r="G543" i="26"/>
  <c r="G544" i="26" s="1"/>
  <c r="M423" i="26"/>
  <c r="K423" i="26"/>
  <c r="G423" i="26"/>
  <c r="E423" i="26"/>
  <c r="C423" i="26"/>
  <c r="M541" i="26"/>
  <c r="O419" i="26"/>
  <c r="M425" i="26"/>
  <c r="O540" i="26"/>
  <c r="O547" i="26" s="1"/>
  <c r="N543" i="26"/>
  <c r="C123" i="26"/>
  <c r="K123" i="26"/>
  <c r="K125" i="26" s="1"/>
  <c r="S123" i="26"/>
  <c r="J418" i="26" s="1"/>
  <c r="AA123" i="26"/>
  <c r="H418" i="26" s="1"/>
  <c r="AI123" i="26"/>
  <c r="F418" i="26" s="1"/>
  <c r="AQ123" i="26"/>
  <c r="E418" i="26" s="1"/>
  <c r="AY123" i="26"/>
  <c r="B418" i="26" s="1"/>
  <c r="O425" i="26"/>
  <c r="C541" i="26"/>
  <c r="T658" i="26"/>
  <c r="S665" i="26"/>
  <c r="U675" i="26"/>
  <c r="S663" i="26"/>
  <c r="N719" i="26"/>
  <c r="D679" i="26"/>
  <c r="I415" i="26"/>
  <c r="H355" i="26"/>
  <c r="F361" i="26"/>
  <c r="N361" i="26"/>
  <c r="E373" i="26"/>
  <c r="M373" i="26"/>
  <c r="E379" i="26"/>
  <c r="M379" i="26"/>
  <c r="E439" i="26"/>
  <c r="M439" i="26"/>
  <c r="O484" i="26"/>
  <c r="J520" i="26"/>
  <c r="H520" i="26"/>
  <c r="G391" i="26"/>
  <c r="O391" i="26"/>
  <c r="F409" i="26"/>
  <c r="K520" i="26"/>
  <c r="I567" i="26"/>
  <c r="I391" i="26"/>
  <c r="O520" i="26"/>
  <c r="H496" i="26"/>
  <c r="C397" i="26"/>
  <c r="B427" i="26"/>
  <c r="B355" i="26"/>
  <c r="B361" i="26"/>
  <c r="B367" i="26"/>
  <c r="B379" i="26"/>
  <c r="B385" i="26"/>
  <c r="O669" i="26"/>
  <c r="L711" i="26"/>
  <c r="K707" i="26"/>
  <c r="K696" i="26"/>
  <c r="J699" i="26"/>
  <c r="E681" i="26"/>
  <c r="E676" i="26"/>
  <c r="E557" i="26"/>
  <c r="B606" i="26"/>
  <c r="J606" i="26"/>
  <c r="D607" i="26"/>
  <c r="C605" i="26"/>
  <c r="D605" i="26"/>
  <c r="E605" i="26"/>
  <c r="M605" i="26"/>
  <c r="O606" i="26"/>
  <c r="I607" i="26"/>
  <c r="K608" i="26"/>
  <c r="L544" i="26"/>
  <c r="G547" i="26"/>
  <c r="G570" i="26" s="1"/>
  <c r="I548" i="26"/>
  <c r="I571" i="26" s="1"/>
  <c r="K549" i="26"/>
  <c r="E550" i="26"/>
  <c r="E573" i="26" s="1"/>
  <c r="F528" i="26"/>
  <c r="J536" i="26"/>
  <c r="B567" i="26"/>
  <c r="H490" i="26"/>
  <c r="D520" i="26"/>
  <c r="L520" i="26"/>
  <c r="N520" i="26"/>
  <c r="L550" i="26"/>
  <c r="O550" i="26"/>
  <c r="O573" i="26" s="1"/>
  <c r="I484" i="26"/>
  <c r="I490" i="26"/>
  <c r="K490" i="26"/>
  <c r="N528" i="26"/>
  <c r="N588" i="26"/>
  <c r="J547" i="26"/>
  <c r="D548" i="26"/>
  <c r="D556" i="26" s="1"/>
  <c r="L548" i="26"/>
  <c r="L556" i="26" s="1"/>
  <c r="F549" i="26"/>
  <c r="F572" i="26" s="1"/>
  <c r="N549" i="26"/>
  <c r="N557" i="26" s="1"/>
  <c r="H550" i="26"/>
  <c r="J478" i="26"/>
  <c r="H484" i="26"/>
  <c r="E581" i="26"/>
  <c r="C465" i="26"/>
  <c r="K472" i="26"/>
  <c r="C490" i="26"/>
  <c r="O509" i="26"/>
  <c r="F536" i="26"/>
  <c r="N536" i="26"/>
  <c r="F567" i="26"/>
  <c r="F581" i="26"/>
  <c r="N581" i="26"/>
  <c r="N465" i="26"/>
  <c r="B550" i="26"/>
  <c r="B573" i="26" s="1"/>
  <c r="L478" i="26"/>
  <c r="F478" i="26"/>
  <c r="N478" i="26"/>
  <c r="L496" i="26"/>
  <c r="N496" i="26"/>
  <c r="D503" i="26"/>
  <c r="D643" i="26" s="1"/>
  <c r="L503" i="26"/>
  <c r="L643" i="26" s="1"/>
  <c r="F508" i="26"/>
  <c r="F548" i="26" s="1"/>
  <c r="F571" i="26" s="1"/>
  <c r="N503" i="26"/>
  <c r="N643" i="26" s="1"/>
  <c r="J503" i="26"/>
  <c r="G567" i="26"/>
  <c r="O567" i="26"/>
  <c r="M567" i="26"/>
  <c r="G581" i="26"/>
  <c r="O466" i="26"/>
  <c r="E472" i="26"/>
  <c r="M472" i="26"/>
  <c r="O472" i="26"/>
  <c r="E496" i="26"/>
  <c r="M496" i="26"/>
  <c r="O496" i="26"/>
  <c r="K496" i="26"/>
  <c r="E503" i="26"/>
  <c r="E644" i="26" s="1"/>
  <c r="O503" i="26"/>
  <c r="AB125" i="26"/>
  <c r="E125" i="26"/>
  <c r="U125" i="26"/>
  <c r="AC125" i="26"/>
  <c r="BA125" i="26"/>
  <c r="BF125" i="26"/>
  <c r="J415" i="26"/>
  <c r="N425" i="26"/>
  <c r="AZ125" i="26"/>
  <c r="M125" i="26"/>
  <c r="F123" i="26"/>
  <c r="N419" i="26" s="1"/>
  <c r="N123" i="26"/>
  <c r="V123" i="26"/>
  <c r="J419" i="26" s="1"/>
  <c r="AD123" i="26"/>
  <c r="H419" i="26" s="1"/>
  <c r="AL123" i="26"/>
  <c r="F419" i="26" s="1"/>
  <c r="AT123" i="26"/>
  <c r="BB123" i="26"/>
  <c r="BB125" i="26" s="1"/>
  <c r="N397" i="26"/>
  <c r="E445" i="26"/>
  <c r="M445" i="26"/>
  <c r="M409" i="26"/>
  <c r="G439" i="26"/>
  <c r="O439" i="26"/>
  <c r="AJ125" i="26"/>
  <c r="BH125" i="26"/>
  <c r="C355" i="26"/>
  <c r="K355" i="26"/>
  <c r="E458" i="26"/>
  <c r="P123" i="26"/>
  <c r="K417" i="26" s="1"/>
  <c r="AN123" i="26"/>
  <c r="E417" i="26" s="1"/>
  <c r="BI125" i="26"/>
  <c r="B391" i="26"/>
  <c r="J391" i="26"/>
  <c r="I445" i="26"/>
  <c r="T125" i="26"/>
  <c r="B417" i="26"/>
  <c r="H123" i="26"/>
  <c r="M417" i="26" s="1"/>
  <c r="X123" i="26"/>
  <c r="I417" i="26" s="1"/>
  <c r="AF123" i="26"/>
  <c r="G417" i="26" s="1"/>
  <c r="AV123" i="26"/>
  <c r="C417" i="26" s="1"/>
  <c r="I123" i="26"/>
  <c r="M420" i="26" s="1"/>
  <c r="M421" i="26" s="1"/>
  <c r="Q123" i="26"/>
  <c r="K420" i="26" s="1"/>
  <c r="K421" i="26" s="1"/>
  <c r="Y123" i="26"/>
  <c r="I420" i="26" s="1"/>
  <c r="I421" i="26" s="1"/>
  <c r="AG123" i="26"/>
  <c r="AO123" i="26"/>
  <c r="AW123" i="26"/>
  <c r="C420" i="26" s="1"/>
  <c r="C421" i="26" s="1"/>
  <c r="BC125" i="26"/>
  <c r="C391" i="26"/>
  <c r="K391" i="26"/>
  <c r="I397" i="26"/>
  <c r="H409" i="26"/>
  <c r="E420" i="26"/>
  <c r="B439" i="26"/>
  <c r="J439" i="26"/>
  <c r="B125" i="26"/>
  <c r="J125" i="26"/>
  <c r="R125" i="26"/>
  <c r="Z125" i="26"/>
  <c r="AH125" i="26"/>
  <c r="AP125" i="26"/>
  <c r="AX125" i="26"/>
  <c r="K361" i="26"/>
  <c r="B397" i="26"/>
  <c r="H417" i="26"/>
  <c r="D419" i="26"/>
  <c r="L419" i="26"/>
  <c r="N420" i="26"/>
  <c r="J409" i="26"/>
  <c r="B415" i="26"/>
  <c r="G420" i="26"/>
  <c r="G421" i="26" s="1"/>
  <c r="H367" i="26"/>
  <c r="G409" i="26"/>
  <c r="O409" i="26"/>
  <c r="G415" i="26"/>
  <c r="H445" i="26"/>
  <c r="G452" i="26"/>
  <c r="O452" i="26"/>
  <c r="L605" i="26"/>
  <c r="F606" i="26"/>
  <c r="N606" i="26"/>
  <c r="H607" i="26"/>
  <c r="N547" i="26"/>
  <c r="N570" i="26" s="1"/>
  <c r="G355" i="26"/>
  <c r="J361" i="26"/>
  <c r="E409" i="26"/>
  <c r="O415" i="26"/>
  <c r="O421" i="26"/>
  <c r="E427" i="26"/>
  <c r="M427" i="26"/>
  <c r="J445" i="26"/>
  <c r="I452" i="26"/>
  <c r="M458" i="26"/>
  <c r="K484" i="26"/>
  <c r="F496" i="26"/>
  <c r="M503" i="26"/>
  <c r="M644" i="26" s="1"/>
  <c r="G536" i="26"/>
  <c r="G538" i="26" s="1"/>
  <c r="K536" i="26"/>
  <c r="E536" i="26"/>
  <c r="E544" i="26"/>
  <c r="H606" i="26"/>
  <c r="J607" i="26"/>
  <c r="G606" i="26"/>
  <c r="J452" i="26"/>
  <c r="G465" i="26"/>
  <c r="G642" i="26" s="1"/>
  <c r="H472" i="26"/>
  <c r="L472" i="26"/>
  <c r="G478" i="26"/>
  <c r="L484" i="26"/>
  <c r="J490" i="26"/>
  <c r="E520" i="26"/>
  <c r="M520" i="26"/>
  <c r="M522" i="26" s="1"/>
  <c r="H536" i="26"/>
  <c r="H538" i="26" s="1"/>
  <c r="J544" i="26"/>
  <c r="J567" i="26"/>
  <c r="I581" i="26"/>
  <c r="G588" i="26"/>
  <c r="O588" i="26"/>
  <c r="O590" i="26" s="1"/>
  <c r="L355" i="26"/>
  <c r="E367" i="26"/>
  <c r="M367" i="26"/>
  <c r="J373" i="26"/>
  <c r="K373" i="26"/>
  <c r="E415" i="26"/>
  <c r="M415" i="26"/>
  <c r="K507" i="26"/>
  <c r="K547" i="26" s="1"/>
  <c r="E508" i="26"/>
  <c r="E548" i="26" s="1"/>
  <c r="E571" i="26" s="1"/>
  <c r="M508" i="26"/>
  <c r="G509" i="26"/>
  <c r="G549" i="26" s="1"/>
  <c r="G557" i="26" s="1"/>
  <c r="I510" i="26"/>
  <c r="I550" i="26" s="1"/>
  <c r="I558" i="26" s="1"/>
  <c r="I472" i="26"/>
  <c r="H478" i="26"/>
  <c r="E484" i="26"/>
  <c r="M484" i="26"/>
  <c r="G503" i="26"/>
  <c r="G643" i="26" s="1"/>
  <c r="F520" i="26"/>
  <c r="J581" i="26"/>
  <c r="H588" i="26"/>
  <c r="H590" i="26" s="1"/>
  <c r="H605" i="26"/>
  <c r="L607" i="26"/>
  <c r="F608" i="26"/>
  <c r="N608" i="26"/>
  <c r="G397" i="26"/>
  <c r="F415" i="26"/>
  <c r="N415" i="26"/>
  <c r="I439" i="26"/>
  <c r="H439" i="26"/>
  <c r="L507" i="26"/>
  <c r="L547" i="26" s="1"/>
  <c r="L555" i="26" s="1"/>
  <c r="H509" i="26"/>
  <c r="H549" i="26" s="1"/>
  <c r="J510" i="26"/>
  <c r="J550" i="26" s="1"/>
  <c r="J558" i="26" s="1"/>
  <c r="F484" i="26"/>
  <c r="N484" i="26"/>
  <c r="G520" i="26"/>
  <c r="L567" i="26"/>
  <c r="N567" i="26"/>
  <c r="K581" i="26"/>
  <c r="I588" i="26"/>
  <c r="I634" i="26" s="1"/>
  <c r="K588" i="26"/>
  <c r="K634" i="26" s="1"/>
  <c r="O361" i="26"/>
  <c r="O367" i="26"/>
  <c r="O379" i="26"/>
  <c r="H385" i="26"/>
  <c r="G385" i="26"/>
  <c r="H397" i="26"/>
  <c r="E452" i="26"/>
  <c r="M452" i="26"/>
  <c r="E465" i="26"/>
  <c r="M547" i="26"/>
  <c r="M555" i="26" s="1"/>
  <c r="G548" i="26"/>
  <c r="G556" i="26" s="1"/>
  <c r="I549" i="26"/>
  <c r="I572" i="26" s="1"/>
  <c r="G484" i="26"/>
  <c r="E490" i="26"/>
  <c r="M490" i="26"/>
  <c r="O490" i="26"/>
  <c r="J496" i="26"/>
  <c r="E528" i="26"/>
  <c r="F530" i="26" s="1"/>
  <c r="M528" i="26"/>
  <c r="N530" i="26" s="1"/>
  <c r="O528" i="26"/>
  <c r="I528" i="26"/>
  <c r="I530" i="26" s="1"/>
  <c r="L581" i="26"/>
  <c r="J588" i="26"/>
  <c r="J590" i="26" s="1"/>
  <c r="I605" i="26"/>
  <c r="G361" i="26"/>
  <c r="J397" i="26"/>
  <c r="N409" i="26"/>
  <c r="H415" i="26"/>
  <c r="J427" i="26"/>
  <c r="G445" i="26"/>
  <c r="O445" i="26"/>
  <c r="F465" i="26"/>
  <c r="F466" i="26" s="1"/>
  <c r="H508" i="26"/>
  <c r="H548" i="26" s="1"/>
  <c r="J509" i="26"/>
  <c r="J549" i="26" s="1"/>
  <c r="J557" i="26" s="1"/>
  <c r="N472" i="26"/>
  <c r="F490" i="26"/>
  <c r="N490" i="26"/>
  <c r="I520" i="26"/>
  <c r="J522" i="26" s="1"/>
  <c r="L536" i="26"/>
  <c r="M581" i="26"/>
  <c r="O581" i="26"/>
  <c r="K605" i="26"/>
  <c r="E606" i="26"/>
  <c r="M606" i="26"/>
  <c r="G607" i="26"/>
  <c r="O607" i="26"/>
  <c r="D608" i="26"/>
  <c r="D465" i="26"/>
  <c r="D642" i="26" s="1"/>
  <c r="D567" i="26"/>
  <c r="D550" i="26"/>
  <c r="D558" i="26" s="1"/>
  <c r="D484" i="26"/>
  <c r="D536" i="26"/>
  <c r="D581" i="26"/>
  <c r="D606" i="26"/>
  <c r="D478" i="26"/>
  <c r="D496" i="26"/>
  <c r="C548" i="26"/>
  <c r="C556" i="26" s="1"/>
  <c r="C608" i="26"/>
  <c r="C472" i="26"/>
  <c r="C567" i="26"/>
  <c r="C496" i="26"/>
  <c r="C528" i="26"/>
  <c r="C581" i="26"/>
  <c r="C509" i="26"/>
  <c r="C549" i="26" s="1"/>
  <c r="C572" i="26" s="1"/>
  <c r="C507" i="26"/>
  <c r="C547" i="26" s="1"/>
  <c r="C555" i="26" s="1"/>
  <c r="C544" i="26"/>
  <c r="C588" i="26"/>
  <c r="C603" i="26" s="1"/>
  <c r="C606" i="26"/>
  <c r="C361" i="26"/>
  <c r="C484" i="26"/>
  <c r="C510" i="26"/>
  <c r="C550" i="26" s="1"/>
  <c r="C573" i="26" s="1"/>
  <c r="C520" i="26"/>
  <c r="B478" i="26"/>
  <c r="B496" i="26"/>
  <c r="B536" i="26"/>
  <c r="B581" i="26"/>
  <c r="B549" i="26"/>
  <c r="B557" i="26" s="1"/>
  <c r="B503" i="26"/>
  <c r="B373" i="26"/>
  <c r="B588" i="26"/>
  <c r="B649" i="26" s="1"/>
  <c r="B605" i="26"/>
  <c r="B508" i="26"/>
  <c r="B548" i="26" s="1"/>
  <c r="B571" i="26" s="1"/>
  <c r="B520" i="26"/>
  <c r="B445" i="26"/>
  <c r="B452" i="26"/>
  <c r="B507" i="26"/>
  <c r="B490" i="26"/>
  <c r="G125" i="26"/>
  <c r="O125" i="26"/>
  <c r="W125" i="26"/>
  <c r="AE125" i="26"/>
  <c r="AM125" i="26"/>
  <c r="AU125" i="26"/>
  <c r="P125" i="26"/>
  <c r="K429" i="26" s="1"/>
  <c r="AF125" i="26"/>
  <c r="AV125" i="26"/>
  <c r="C125" i="26"/>
  <c r="AI125" i="26"/>
  <c r="AY125" i="26"/>
  <c r="B430" i="26" s="1"/>
  <c r="BD125" i="26"/>
  <c r="D125" i="26"/>
  <c r="BE125" i="26"/>
  <c r="BG125" i="26"/>
  <c r="K409" i="26"/>
  <c r="B558" i="26"/>
  <c r="K397" i="26"/>
  <c r="D439" i="26"/>
  <c r="D415" i="26"/>
  <c r="D385" i="26"/>
  <c r="D445" i="26"/>
  <c r="D452" i="26"/>
  <c r="L439" i="26"/>
  <c r="L415" i="26"/>
  <c r="L385" i="26"/>
  <c r="L445" i="26"/>
  <c r="L452" i="26"/>
  <c r="D409" i="26"/>
  <c r="L409" i="26"/>
  <c r="K427" i="26"/>
  <c r="M570" i="26"/>
  <c r="G571" i="26"/>
  <c r="B472" i="26"/>
  <c r="J472" i="26"/>
  <c r="F439" i="26"/>
  <c r="N439" i="26"/>
  <c r="C452" i="26"/>
  <c r="H571" i="26"/>
  <c r="H556" i="26"/>
  <c r="J572" i="26"/>
  <c r="G644" i="26"/>
  <c r="C636" i="26"/>
  <c r="C637" i="26"/>
  <c r="C379" i="26"/>
  <c r="K636" i="26"/>
  <c r="K637" i="26"/>
  <c r="K379" i="26"/>
  <c r="F445" i="26"/>
  <c r="F391" i="26"/>
  <c r="F452" i="26"/>
  <c r="F458" i="26"/>
  <c r="N445" i="26"/>
  <c r="N421" i="26"/>
  <c r="N391" i="26"/>
  <c r="N452" i="26"/>
  <c r="N458" i="26"/>
  <c r="N427" i="26"/>
  <c r="K452" i="26"/>
  <c r="G555" i="26"/>
  <c r="K557" i="26"/>
  <c r="K572" i="26"/>
  <c r="D472" i="26"/>
  <c r="C409" i="26"/>
  <c r="D636" i="26"/>
  <c r="D637" i="26"/>
  <c r="D379" i="26"/>
  <c r="L636" i="26"/>
  <c r="L637" i="26"/>
  <c r="L379" i="26"/>
  <c r="C445" i="26"/>
  <c r="K445" i="26"/>
  <c r="J548" i="26"/>
  <c r="D549" i="26"/>
  <c r="F550" i="26"/>
  <c r="N550" i="26"/>
  <c r="L573" i="26"/>
  <c r="L558" i="26"/>
  <c r="C439" i="26"/>
  <c r="C415" i="26"/>
  <c r="C385" i="26"/>
  <c r="E478" i="26"/>
  <c r="M478" i="26"/>
  <c r="O478" i="26"/>
  <c r="J643" i="26"/>
  <c r="J644" i="26"/>
  <c r="C367" i="26"/>
  <c r="K367" i="26"/>
  <c r="F636" i="26"/>
  <c r="F637" i="26"/>
  <c r="N636" i="26"/>
  <c r="N637" i="26"/>
  <c r="F385" i="26"/>
  <c r="N385" i="26"/>
  <c r="D391" i="26"/>
  <c r="F397" i="26"/>
  <c r="C427" i="26"/>
  <c r="J555" i="26"/>
  <c r="J570" i="26"/>
  <c r="O643" i="26"/>
  <c r="O644" i="26"/>
  <c r="O504" i="26"/>
  <c r="C522" i="26"/>
  <c r="K522" i="26"/>
  <c r="K439" i="26"/>
  <c r="K415" i="26"/>
  <c r="K385" i="26"/>
  <c r="H572" i="26"/>
  <c r="H557" i="26"/>
  <c r="C373" i="26"/>
  <c r="C648" i="26"/>
  <c r="C655" i="26" s="1"/>
  <c r="C458" i="26"/>
  <c r="K648" i="26"/>
  <c r="K655" i="26" s="1"/>
  <c r="K458" i="26"/>
  <c r="K555" i="26"/>
  <c r="K570" i="26"/>
  <c r="E556" i="26"/>
  <c r="N508" i="26"/>
  <c r="N548" i="26" s="1"/>
  <c r="F538" i="26"/>
  <c r="H547" i="26"/>
  <c r="L549" i="26"/>
  <c r="H465" i="26"/>
  <c r="H597" i="26" s="1"/>
  <c r="F503" i="26"/>
  <c r="D507" i="26"/>
  <c r="O508" i="26"/>
  <c r="O548" i="26" s="1"/>
  <c r="M713" i="26"/>
  <c r="M715" i="26" s="1"/>
  <c r="N712" i="26"/>
  <c r="E637" i="26"/>
  <c r="M637" i="26"/>
  <c r="M636" i="26"/>
  <c r="G379" i="26"/>
  <c r="G458" i="26"/>
  <c r="O458" i="26"/>
  <c r="I465" i="26"/>
  <c r="I568" i="26" s="1"/>
  <c r="I478" i="26"/>
  <c r="G490" i="26"/>
  <c r="G496" i="26"/>
  <c r="E507" i="26"/>
  <c r="E547" i="26" s="1"/>
  <c r="G528" i="26"/>
  <c r="H530" i="26" s="1"/>
  <c r="E572" i="26"/>
  <c r="G649" i="26"/>
  <c r="G634" i="26"/>
  <c r="G632" i="26"/>
  <c r="O632" i="26"/>
  <c r="E636" i="26"/>
  <c r="E672" i="26"/>
  <c r="D673" i="26"/>
  <c r="D675" i="26" s="1"/>
  <c r="H458" i="26"/>
  <c r="H558" i="26"/>
  <c r="H573" i="26"/>
  <c r="B465" i="26"/>
  <c r="J465" i="26"/>
  <c r="J504" i="26" s="1"/>
  <c r="L522" i="26"/>
  <c r="I536" i="26"/>
  <c r="H634" i="26"/>
  <c r="G637" i="26"/>
  <c r="O637" i="26"/>
  <c r="O636" i="26"/>
  <c r="E421" i="26"/>
  <c r="I458" i="26"/>
  <c r="K465" i="26"/>
  <c r="C478" i="26"/>
  <c r="K478" i="26"/>
  <c r="I496" i="26"/>
  <c r="H503" i="26"/>
  <c r="I649" i="26"/>
  <c r="I632" i="26"/>
  <c r="H637" i="26"/>
  <c r="H636" i="26"/>
  <c r="H427" i="26"/>
  <c r="L465" i="26"/>
  <c r="L658" i="26" s="1"/>
  <c r="B484" i="26"/>
  <c r="J484" i="26"/>
  <c r="I503" i="26"/>
  <c r="J505" i="26" s="1"/>
  <c r="B528" i="26"/>
  <c r="J528" i="26"/>
  <c r="C536" i="26"/>
  <c r="K567" i="26"/>
  <c r="E567" i="26"/>
  <c r="E568" i="26" s="1"/>
  <c r="I608" i="26"/>
  <c r="I636" i="26"/>
  <c r="I637" i="26"/>
  <c r="M465" i="26"/>
  <c r="F472" i="26"/>
  <c r="K528" i="26"/>
  <c r="B608" i="26"/>
  <c r="B603" i="26"/>
  <c r="J608" i="26"/>
  <c r="B636" i="26"/>
  <c r="B637" i="26"/>
  <c r="J636" i="26"/>
  <c r="J637" i="26"/>
  <c r="D458" i="26"/>
  <c r="L458" i="26"/>
  <c r="G472" i="26"/>
  <c r="D490" i="26"/>
  <c r="L490" i="26"/>
  <c r="C503" i="26"/>
  <c r="K503" i="26"/>
  <c r="M536" i="26"/>
  <c r="O536" i="26"/>
  <c r="H544" i="26"/>
  <c r="D588" i="26"/>
  <c r="L588" i="26"/>
  <c r="N632" i="26"/>
  <c r="N649" i="26"/>
  <c r="N634" i="26"/>
  <c r="E588" i="26"/>
  <c r="M588" i="26"/>
  <c r="H567" i="26"/>
  <c r="H581" i="26"/>
  <c r="F588" i="26"/>
  <c r="F603" i="26" s="1"/>
  <c r="N603" i="26"/>
  <c r="L700" i="26"/>
  <c r="K701" i="26"/>
  <c r="K703" i="26" s="1"/>
  <c r="G603" i="26"/>
  <c r="H689" i="26"/>
  <c r="H691" i="26" s="1"/>
  <c r="I688" i="26"/>
  <c r="G685" i="26"/>
  <c r="G687" i="26" s="1"/>
  <c r="H684" i="26"/>
  <c r="G691" i="26"/>
  <c r="G680" i="26"/>
  <c r="F681" i="26"/>
  <c r="F683" i="26" s="1"/>
  <c r="O654" i="26"/>
  <c r="S673" i="26" s="1"/>
  <c r="T673" i="26" s="1"/>
  <c r="U673" i="26" s="1"/>
  <c r="E658" i="26"/>
  <c r="L704" i="26"/>
  <c r="C673" i="26"/>
  <c r="C675" i="26" s="1"/>
  <c r="M708" i="26"/>
  <c r="E683" i="26"/>
  <c r="J701" i="26"/>
  <c r="J703" i="26" s="1"/>
  <c r="O716" i="26"/>
  <c r="O717" i="26" s="1"/>
  <c r="O652" i="26"/>
  <c r="F687" i="26"/>
  <c r="I692" i="26"/>
  <c r="O721" i="26"/>
  <c r="O722" i="26" s="1"/>
  <c r="H695" i="26"/>
  <c r="I697" i="26"/>
  <c r="I699" i="26" s="1"/>
  <c r="O655" i="26"/>
  <c r="P655" i="26" s="1"/>
  <c r="P125" i="18"/>
  <c r="P520" i="18"/>
  <c r="P581" i="18"/>
  <c r="P415" i="19"/>
  <c r="P458" i="19"/>
  <c r="P391" i="18"/>
  <c r="P507" i="18"/>
  <c r="N779" i="18"/>
  <c r="P490" i="18"/>
  <c r="P503" i="18"/>
  <c r="P361" i="19"/>
  <c r="P373" i="19"/>
  <c r="P385" i="19"/>
  <c r="P397" i="19"/>
  <c r="P509" i="19"/>
  <c r="P567" i="19"/>
  <c r="P568" i="19" s="1"/>
  <c r="P606" i="19"/>
  <c r="P452" i="19"/>
  <c r="P607" i="19"/>
  <c r="I779" i="18"/>
  <c r="P439" i="18"/>
  <c r="P478" i="18"/>
  <c r="P607" i="18"/>
  <c r="P528" i="19"/>
  <c r="P529" i="19" s="1"/>
  <c r="P608" i="19"/>
  <c r="P439" i="19"/>
  <c r="P588" i="19"/>
  <c r="P783" i="18"/>
  <c r="P784" i="18" s="1"/>
  <c r="P123" i="19"/>
  <c r="P125" i="19" s="1"/>
  <c r="P661" i="19"/>
  <c r="P669" i="19" s="1"/>
  <c r="P465" i="19"/>
  <c r="P589" i="19" s="1"/>
  <c r="P445" i="19"/>
  <c r="P508" i="19"/>
  <c r="P536" i="19"/>
  <c r="P484" i="19"/>
  <c r="P510" i="19"/>
  <c r="P637" i="19"/>
  <c r="P520" i="19"/>
  <c r="P648" i="19"/>
  <c r="P655" i="19" s="1"/>
  <c r="P597" i="19"/>
  <c r="P603" i="19"/>
  <c r="P634" i="19"/>
  <c r="P649" i="19"/>
  <c r="P632" i="19"/>
  <c r="P503" i="19"/>
  <c r="P636" i="19"/>
  <c r="P507" i="19"/>
  <c r="O614" i="20"/>
  <c r="P661" i="18"/>
  <c r="P669" i="18" s="1"/>
  <c r="P373" i="18"/>
  <c r="P445" i="18"/>
  <c r="P361" i="18"/>
  <c r="P397" i="18"/>
  <c r="P415" i="18"/>
  <c r="P452" i="18"/>
  <c r="P367" i="18"/>
  <c r="P385" i="18"/>
  <c r="P605" i="18"/>
  <c r="P606" i="18"/>
  <c r="P409" i="18"/>
  <c r="P603" i="18"/>
  <c r="P634" i="18"/>
  <c r="P649" i="18"/>
  <c r="P632" i="18"/>
  <c r="P568" i="18"/>
  <c r="P537" i="18"/>
  <c r="Q801" i="18"/>
  <c r="Q813" i="18"/>
  <c r="P508" i="18"/>
  <c r="L730" i="18"/>
  <c r="P465" i="18"/>
  <c r="P589" i="18" s="1"/>
  <c r="P608" i="18"/>
  <c r="P779" i="18"/>
  <c r="P379" i="18"/>
  <c r="P355" i="18"/>
  <c r="P636" i="18"/>
  <c r="Q730" i="18"/>
  <c r="Q807" i="18"/>
  <c r="O614" i="17"/>
  <c r="O608" i="17" s="1"/>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K492" i="15"/>
  <c r="J492" i="15"/>
  <c r="I492" i="15"/>
  <c r="H492" i="15"/>
  <c r="G492" i="15"/>
  <c r="F492" i="15"/>
  <c r="E492" i="15"/>
  <c r="E496" i="15" s="1"/>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N621" i="20"/>
  <c r="O617"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B401" i="20"/>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I377" i="20"/>
  <c r="H377" i="20"/>
  <c r="G377" i="20"/>
  <c r="F377" i="20"/>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E354" i="20" s="1"/>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U113" i="20"/>
  <c r="T113" i="20"/>
  <c r="S113" i="20"/>
  <c r="S116" i="20" s="1"/>
  <c r="R113" i="20"/>
  <c r="Q113" i="20"/>
  <c r="P113" i="20"/>
  <c r="O113" i="20"/>
  <c r="N113" i="20"/>
  <c r="M113" i="20"/>
  <c r="L113" i="20"/>
  <c r="K113" i="20"/>
  <c r="J113" i="20"/>
  <c r="J116" i="20" s="1"/>
  <c r="I113" i="20"/>
  <c r="H113" i="20"/>
  <c r="G113" i="20"/>
  <c r="G116" i="20" s="1"/>
  <c r="F113" i="20"/>
  <c r="E113" i="20"/>
  <c r="D113" i="20"/>
  <c r="C113" i="20"/>
  <c r="B113" i="20"/>
  <c r="N721" i="19"/>
  <c r="O720" i="19"/>
  <c r="P720" i="19" s="1"/>
  <c r="M717" i="19"/>
  <c r="O716" i="19"/>
  <c r="P716" i="19" s="1"/>
  <c r="P717" i="19" s="1"/>
  <c r="P718" i="19" s="1"/>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O664"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O608" i="19" s="1"/>
  <c r="N602" i="19"/>
  <c r="M602" i="19"/>
  <c r="L602" i="19"/>
  <c r="K602" i="19"/>
  <c r="K608" i="19" s="1"/>
  <c r="J602" i="19"/>
  <c r="J608" i="19" s="1"/>
  <c r="I602" i="19"/>
  <c r="H602" i="19"/>
  <c r="H608" i="19" s="1"/>
  <c r="G602" i="19"/>
  <c r="G608" i="19" s="1"/>
  <c r="F602" i="19"/>
  <c r="E602" i="19"/>
  <c r="E608" i="19" s="1"/>
  <c r="D602" i="19"/>
  <c r="C602" i="19"/>
  <c r="C608" i="19" s="1"/>
  <c r="B602" i="19"/>
  <c r="O601" i="19"/>
  <c r="N601" i="19"/>
  <c r="M601" i="19"/>
  <c r="L601" i="19"/>
  <c r="L607" i="19" s="1"/>
  <c r="K601" i="19"/>
  <c r="J601" i="19"/>
  <c r="J607" i="19" s="1"/>
  <c r="I601" i="19"/>
  <c r="H601" i="19"/>
  <c r="H607" i="19" s="1"/>
  <c r="G601" i="19"/>
  <c r="F601" i="19"/>
  <c r="E601" i="19"/>
  <c r="E607" i="19" s="1"/>
  <c r="D601" i="19"/>
  <c r="C601" i="19"/>
  <c r="B601" i="19"/>
  <c r="O600" i="19"/>
  <c r="N600" i="19"/>
  <c r="N606" i="19" s="1"/>
  <c r="M600" i="19"/>
  <c r="L600" i="19"/>
  <c r="L606" i="19" s="1"/>
  <c r="K600" i="19"/>
  <c r="J600" i="19"/>
  <c r="J606" i="19" s="1"/>
  <c r="I600" i="19"/>
  <c r="H600" i="19"/>
  <c r="G600" i="19"/>
  <c r="G606" i="19" s="1"/>
  <c r="F600" i="19"/>
  <c r="E600" i="19"/>
  <c r="D600" i="19"/>
  <c r="C600" i="19"/>
  <c r="B600" i="19"/>
  <c r="B606" i="19" s="1"/>
  <c r="O599" i="19"/>
  <c r="N599" i="19"/>
  <c r="N605" i="19" s="1"/>
  <c r="M599" i="19"/>
  <c r="L599" i="19"/>
  <c r="L605" i="19" s="1"/>
  <c r="K599" i="19"/>
  <c r="J599" i="19"/>
  <c r="I599" i="19"/>
  <c r="I605" i="19" s="1"/>
  <c r="H599" i="19"/>
  <c r="G599" i="19"/>
  <c r="F599" i="19"/>
  <c r="E599" i="19"/>
  <c r="D599" i="19"/>
  <c r="D605" i="19" s="1"/>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M510" i="19" s="1"/>
  <c r="L464" i="19"/>
  <c r="K464" i="19"/>
  <c r="J464" i="19"/>
  <c r="J510" i="19" s="1"/>
  <c r="I464" i="19"/>
  <c r="H464" i="19"/>
  <c r="H510" i="19" s="1"/>
  <c r="G464" i="19"/>
  <c r="G510" i="19" s="1"/>
  <c r="F464" i="19"/>
  <c r="F510" i="19" s="1"/>
  <c r="E464" i="19"/>
  <c r="D464" i="19"/>
  <c r="C464" i="19"/>
  <c r="B464" i="19"/>
  <c r="O463" i="19"/>
  <c r="O509" i="19" s="1"/>
  <c r="N463" i="19"/>
  <c r="M463" i="19"/>
  <c r="L463" i="19"/>
  <c r="L509" i="19" s="1"/>
  <c r="K463" i="19"/>
  <c r="J463" i="19"/>
  <c r="J509" i="19" s="1"/>
  <c r="I463" i="19"/>
  <c r="I509" i="19" s="1"/>
  <c r="H463" i="19"/>
  <c r="H509" i="19" s="1"/>
  <c r="G463" i="19"/>
  <c r="F463" i="19"/>
  <c r="E463" i="19"/>
  <c r="D463" i="19"/>
  <c r="C463" i="19"/>
  <c r="C509" i="19" s="1"/>
  <c r="B463" i="19"/>
  <c r="O462" i="19"/>
  <c r="N462" i="19"/>
  <c r="N508" i="19" s="1"/>
  <c r="M462" i="19"/>
  <c r="L462" i="19"/>
  <c r="L508" i="19" s="1"/>
  <c r="K462" i="19"/>
  <c r="K508" i="19" s="1"/>
  <c r="J462" i="19"/>
  <c r="J508" i="19" s="1"/>
  <c r="I462" i="19"/>
  <c r="H462" i="19"/>
  <c r="G462" i="19"/>
  <c r="F462" i="19"/>
  <c r="E462" i="19"/>
  <c r="E508" i="19" s="1"/>
  <c r="D462" i="19"/>
  <c r="C462" i="19"/>
  <c r="B462" i="19"/>
  <c r="B508" i="19" s="1"/>
  <c r="O461" i="19"/>
  <c r="N461" i="19"/>
  <c r="N507" i="19" s="1"/>
  <c r="M461" i="19"/>
  <c r="L461" i="19"/>
  <c r="K461" i="19"/>
  <c r="J461" i="19"/>
  <c r="I461" i="19"/>
  <c r="H461" i="19"/>
  <c r="G461" i="19"/>
  <c r="G507" i="19" s="1"/>
  <c r="F461" i="19"/>
  <c r="E461" i="19"/>
  <c r="D461" i="19"/>
  <c r="D507" i="19" s="1"/>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L361" i="19" s="1"/>
  <c r="K402" i="19"/>
  <c r="J402" i="19"/>
  <c r="I402" i="19"/>
  <c r="I458" i="19" s="1"/>
  <c r="H402" i="19"/>
  <c r="G402" i="19"/>
  <c r="G452" i="19" s="1"/>
  <c r="F402" i="19"/>
  <c r="F452" i="19" s="1"/>
  <c r="E402" i="19"/>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E396" i="19"/>
  <c r="D396" i="19"/>
  <c r="C396" i="19"/>
  <c r="B396" i="19"/>
  <c r="B397" i="19" s="1"/>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L391" i="19" s="1"/>
  <c r="K390" i="19"/>
  <c r="J390" i="19"/>
  <c r="I390" i="19"/>
  <c r="H390" i="19"/>
  <c r="G390" i="19"/>
  <c r="F390" i="19"/>
  <c r="E390" i="19"/>
  <c r="E391" i="19" s="1"/>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H385" i="19" s="1"/>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E379" i="19" s="1"/>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L373" i="19" s="1"/>
  <c r="K372" i="19"/>
  <c r="J372" i="19"/>
  <c r="I372" i="19"/>
  <c r="I373" i="19" s="1"/>
  <c r="H372" i="19"/>
  <c r="H373" i="19" s="1"/>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D361" i="19"/>
  <c r="O354" i="19"/>
  <c r="N354" i="19"/>
  <c r="N355" i="19" s="1"/>
  <c r="M354" i="19"/>
  <c r="L354" i="19"/>
  <c r="K354" i="19"/>
  <c r="J354" i="19"/>
  <c r="I354" i="19"/>
  <c r="H354" i="19"/>
  <c r="H355" i="19" s="1"/>
  <c r="G354" i="19"/>
  <c r="F354" i="19"/>
  <c r="E354" i="19"/>
  <c r="D354" i="19"/>
  <c r="C354" i="19"/>
  <c r="B354" i="19"/>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K543" i="19" s="1"/>
  <c r="N213" i="19"/>
  <c r="N215" i="19" s="1"/>
  <c r="M213" i="19"/>
  <c r="M215" i="19" s="1"/>
  <c r="L213" i="19"/>
  <c r="L215" i="19" s="1"/>
  <c r="K213" i="19"/>
  <c r="K215" i="19" s="1"/>
  <c r="J213" i="19"/>
  <c r="J215" i="19" s="1"/>
  <c r="I213" i="19"/>
  <c r="I215" i="19" s="1"/>
  <c r="H213" i="19"/>
  <c r="H215" i="19" s="1"/>
  <c r="G213" i="19"/>
  <c r="G215" i="19" s="1"/>
  <c r="F213" i="19"/>
  <c r="F215"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K122" i="19"/>
  <c r="BK124" i="19" s="1"/>
  <c r="BJ122" i="19"/>
  <c r="BJ124" i="19" s="1"/>
  <c r="BI122" i="19"/>
  <c r="BI124" i="19" s="1"/>
  <c r="BH122" i="19"/>
  <c r="BH124" i="19" s="1"/>
  <c r="BH125"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M424" i="19" s="1"/>
  <c r="H122" i="19"/>
  <c r="H124" i="19" s="1"/>
  <c r="G122" i="19"/>
  <c r="G124" i="19" s="1"/>
  <c r="F122" i="19"/>
  <c r="F124" i="19" s="1"/>
  <c r="P423" i="19" s="1"/>
  <c r="E122" i="19"/>
  <c r="E124" i="19" s="1"/>
  <c r="P424" i="19" s="1"/>
  <c r="D122" i="19"/>
  <c r="D124" i="19" s="1"/>
  <c r="C122" i="19"/>
  <c r="C124" i="19" s="1"/>
  <c r="P426" i="19" s="1"/>
  <c r="P427"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R123" i="19" s="1"/>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T119" i="19"/>
  <c r="T123" i="19" s="1"/>
  <c r="S119" i="19"/>
  <c r="R119" i="19"/>
  <c r="Q119" i="19"/>
  <c r="O119" i="19"/>
  <c r="N119" i="19"/>
  <c r="M119" i="19"/>
  <c r="L119" i="19"/>
  <c r="K119" i="19"/>
  <c r="J119" i="19"/>
  <c r="I119" i="19"/>
  <c r="H119" i="19"/>
  <c r="G119" i="19"/>
  <c r="F119" i="19"/>
  <c r="E119" i="19"/>
  <c r="D119" i="19"/>
  <c r="C119" i="19"/>
  <c r="B119" i="19"/>
  <c r="N721" i="18"/>
  <c r="O720" i="18"/>
  <c r="P720" i="18" s="1"/>
  <c r="M717" i="18"/>
  <c r="N716" i="18"/>
  <c r="N717" i="18" s="1"/>
  <c r="L713" i="18"/>
  <c r="M712" i="18"/>
  <c r="M713" i="18" s="1"/>
  <c r="K709" i="18"/>
  <c r="L708" i="18"/>
  <c r="M708" i="18" s="1"/>
  <c r="J705" i="18"/>
  <c r="K704" i="18"/>
  <c r="K705" i="18" s="1"/>
  <c r="I701" i="18"/>
  <c r="J700" i="18"/>
  <c r="K700" i="18" s="1"/>
  <c r="I697" i="18"/>
  <c r="H697" i="18"/>
  <c r="I696" i="18"/>
  <c r="J696" i="18" s="1"/>
  <c r="G693" i="18"/>
  <c r="H692" i="18"/>
  <c r="H693" i="18" s="1"/>
  <c r="F689" i="18"/>
  <c r="H688" i="18"/>
  <c r="I688" i="18" s="1"/>
  <c r="G688" i="18"/>
  <c r="G689" i="18" s="1"/>
  <c r="E685" i="18"/>
  <c r="F684" i="18"/>
  <c r="F685" i="18" s="1"/>
  <c r="D681" i="18"/>
  <c r="E680" i="18"/>
  <c r="E681" i="18" s="1"/>
  <c r="C677" i="18"/>
  <c r="D676" i="18"/>
  <c r="D677" i="18" s="1"/>
  <c r="B673" i="18"/>
  <c r="C672" i="18"/>
  <c r="C673" i="18" s="1"/>
  <c r="N669" i="18"/>
  <c r="O664"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M608" i="18" s="1"/>
  <c r="L602" i="18"/>
  <c r="K602" i="18"/>
  <c r="J602" i="18"/>
  <c r="I602" i="18"/>
  <c r="I608" i="18" s="1"/>
  <c r="H602" i="18"/>
  <c r="H608" i="18" s="1"/>
  <c r="G602" i="18"/>
  <c r="F602" i="18"/>
  <c r="E602" i="18"/>
  <c r="D602" i="18"/>
  <c r="C602" i="18"/>
  <c r="B602" i="18"/>
  <c r="O601" i="18"/>
  <c r="N601" i="18"/>
  <c r="M601" i="18"/>
  <c r="M607" i="18" s="1"/>
  <c r="L601" i="18"/>
  <c r="K601" i="18"/>
  <c r="J601" i="18"/>
  <c r="J607" i="18" s="1"/>
  <c r="I601" i="18"/>
  <c r="H601" i="18"/>
  <c r="G601" i="18"/>
  <c r="F601" i="18"/>
  <c r="E601" i="18"/>
  <c r="D601" i="18"/>
  <c r="D607" i="18" s="1"/>
  <c r="C601" i="18"/>
  <c r="B601" i="18"/>
  <c r="O600" i="18"/>
  <c r="O606" i="18" s="1"/>
  <c r="N600" i="18"/>
  <c r="M600" i="18"/>
  <c r="L600" i="18"/>
  <c r="L606" i="18" s="1"/>
  <c r="K600" i="18"/>
  <c r="J600" i="18"/>
  <c r="I600" i="18"/>
  <c r="H600" i="18"/>
  <c r="G600" i="18"/>
  <c r="F600" i="18"/>
  <c r="F606" i="18" s="1"/>
  <c r="E600" i="18"/>
  <c r="D600" i="18"/>
  <c r="C600" i="18"/>
  <c r="C606" i="18" s="1"/>
  <c r="B600" i="18"/>
  <c r="O599" i="18"/>
  <c r="N599" i="18"/>
  <c r="N605" i="18" s="1"/>
  <c r="M599" i="18"/>
  <c r="L599" i="18"/>
  <c r="K599" i="18"/>
  <c r="J599" i="18"/>
  <c r="I599" i="18"/>
  <c r="H599" i="18"/>
  <c r="G599" i="18"/>
  <c r="F599" i="18"/>
  <c r="E599" i="18"/>
  <c r="E605" i="18" s="1"/>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L510" i="18" s="1"/>
  <c r="K464" i="18"/>
  <c r="J464" i="18"/>
  <c r="J510" i="18" s="1"/>
  <c r="I464" i="18"/>
  <c r="I510" i="18" s="1"/>
  <c r="H464" i="18"/>
  <c r="G464" i="18"/>
  <c r="G510" i="18" s="1"/>
  <c r="F464" i="18"/>
  <c r="E464" i="18"/>
  <c r="D464" i="18"/>
  <c r="C464" i="18"/>
  <c r="C510" i="18" s="1"/>
  <c r="B464" i="18"/>
  <c r="O463" i="18"/>
  <c r="N463" i="18"/>
  <c r="N509" i="18" s="1"/>
  <c r="M463" i="18"/>
  <c r="L463" i="18"/>
  <c r="L509" i="18" s="1"/>
  <c r="K463" i="18"/>
  <c r="K509" i="18" s="1"/>
  <c r="J463" i="18"/>
  <c r="I463" i="18"/>
  <c r="I509" i="18" s="1"/>
  <c r="H463" i="18"/>
  <c r="G463" i="18"/>
  <c r="F463" i="18"/>
  <c r="E463" i="18"/>
  <c r="E509" i="18" s="1"/>
  <c r="D463" i="18"/>
  <c r="C463" i="18"/>
  <c r="B463" i="18"/>
  <c r="B509" i="18" s="1"/>
  <c r="O462" i="18"/>
  <c r="N462" i="18"/>
  <c r="N508" i="18" s="1"/>
  <c r="M462" i="18"/>
  <c r="M508" i="18" s="1"/>
  <c r="L462" i="18"/>
  <c r="K462" i="18"/>
  <c r="J462" i="18"/>
  <c r="I462" i="18"/>
  <c r="H462" i="18"/>
  <c r="G462" i="18"/>
  <c r="F462" i="18"/>
  <c r="E462" i="18"/>
  <c r="D462" i="18"/>
  <c r="D508" i="18" s="1"/>
  <c r="C462" i="18"/>
  <c r="B462" i="18"/>
  <c r="B508" i="18" s="1"/>
  <c r="O461" i="18"/>
  <c r="O507" i="18" s="1"/>
  <c r="N461" i="18"/>
  <c r="M461" i="18"/>
  <c r="L461" i="18"/>
  <c r="K461" i="18"/>
  <c r="J461" i="18"/>
  <c r="I461" i="18"/>
  <c r="I507" i="18" s="1"/>
  <c r="H461" i="18"/>
  <c r="G461" i="18"/>
  <c r="F461" i="18"/>
  <c r="E461" i="18"/>
  <c r="D461" i="18"/>
  <c r="D507" i="18" s="1"/>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P644" i="18" s="1"/>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J402" i="18"/>
  <c r="J458" i="18" s="1"/>
  <c r="I402" i="18"/>
  <c r="I452" i="18" s="1"/>
  <c r="H402" i="18"/>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L390" i="18"/>
  <c r="K390" i="18"/>
  <c r="J390" i="18"/>
  <c r="I390" i="18"/>
  <c r="H390" i="18"/>
  <c r="G390" i="18"/>
  <c r="G391" i="18" s="1"/>
  <c r="F390" i="18"/>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4" i="18"/>
  <c r="N384" i="18"/>
  <c r="M384" i="18"/>
  <c r="L384" i="18"/>
  <c r="K384" i="18"/>
  <c r="J384" i="18"/>
  <c r="J385" i="18" s="1"/>
  <c r="I384" i="18"/>
  <c r="H384" i="18"/>
  <c r="G384" i="18"/>
  <c r="F384" i="18"/>
  <c r="F385" i="18" s="1"/>
  <c r="E384" i="18"/>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L378" i="18"/>
  <c r="L379" i="18" s="1"/>
  <c r="K378" i="18"/>
  <c r="J378" i="18"/>
  <c r="I378" i="18"/>
  <c r="H378" i="18"/>
  <c r="G378" i="18"/>
  <c r="F378" i="18"/>
  <c r="F379" i="18" s="1"/>
  <c r="E378" i="18"/>
  <c r="D378" i="18"/>
  <c r="D379" i="18" s="1"/>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P643" i="18" s="1"/>
  <c r="N372" i="18"/>
  <c r="M372" i="18"/>
  <c r="L372" i="18"/>
  <c r="L373" i="18" s="1"/>
  <c r="K372" i="18"/>
  <c r="J372" i="18"/>
  <c r="J373" i="18" s="1"/>
  <c r="I372" i="18"/>
  <c r="I373" i="18" s="1"/>
  <c r="H372" i="18"/>
  <c r="G372" i="18"/>
  <c r="F372" i="18"/>
  <c r="E372" i="18"/>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L366" i="18"/>
  <c r="L367" i="18" s="1"/>
  <c r="K366" i="18"/>
  <c r="J366" i="18"/>
  <c r="J367" i="18" s="1"/>
  <c r="I366" i="18"/>
  <c r="I367" i="18" s="1"/>
  <c r="H366" i="18"/>
  <c r="G366" i="18"/>
  <c r="F366" i="18"/>
  <c r="E366" i="18"/>
  <c r="D366" i="18"/>
  <c r="D367" i="18" s="1"/>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0" i="18"/>
  <c r="M360" i="18"/>
  <c r="L360" i="18"/>
  <c r="L361" i="18" s="1"/>
  <c r="K360" i="18"/>
  <c r="J360" i="18"/>
  <c r="J361" i="18" s="1"/>
  <c r="I360" i="18"/>
  <c r="I361" i="18" s="1"/>
  <c r="H360" i="18"/>
  <c r="G360" i="18"/>
  <c r="F360" i="18"/>
  <c r="F361" i="18" s="1"/>
  <c r="E360" i="18"/>
  <c r="D360" i="18"/>
  <c r="D361" i="18" s="1"/>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N354" i="18"/>
  <c r="M354" i="18"/>
  <c r="L354" i="18"/>
  <c r="L355" i="18" s="1"/>
  <c r="K354" i="18"/>
  <c r="J354" i="18"/>
  <c r="I354" i="18"/>
  <c r="H354" i="18"/>
  <c r="G354" i="18"/>
  <c r="G355" i="18" s="1"/>
  <c r="F354" i="18"/>
  <c r="E354" i="18"/>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M213" i="18"/>
  <c r="BM215"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Y213" i="18"/>
  <c r="Y215" i="18" s="1"/>
  <c r="X213" i="18"/>
  <c r="X215" i="18" s="1"/>
  <c r="W213" i="18"/>
  <c r="W215" i="18" s="1"/>
  <c r="V213" i="18"/>
  <c r="V215" i="18" s="1"/>
  <c r="U213" i="18"/>
  <c r="U215" i="18" s="1"/>
  <c r="T213" i="18"/>
  <c r="T215" i="18" s="1"/>
  <c r="S213" i="18"/>
  <c r="S215" i="18" s="1"/>
  <c r="R213" i="18"/>
  <c r="R215" i="18" s="1"/>
  <c r="Q213" i="18"/>
  <c r="Q215" i="18" s="1"/>
  <c r="O213" i="18"/>
  <c r="O215" i="18" s="1"/>
  <c r="N213" i="18"/>
  <c r="N215" i="18" s="1"/>
  <c r="M213" i="18"/>
  <c r="M215" i="18" s="1"/>
  <c r="L541" i="18" s="1"/>
  <c r="L213" i="18"/>
  <c r="L215" i="18" s="1"/>
  <c r="K213" i="18"/>
  <c r="K215" i="18" s="1"/>
  <c r="J213" i="18"/>
  <c r="J215" i="18" s="1"/>
  <c r="I213" i="18"/>
  <c r="I215" i="18" s="1"/>
  <c r="H213" i="18"/>
  <c r="H215" i="18" s="1"/>
  <c r="G213" i="18"/>
  <c r="G215" i="18" s="1"/>
  <c r="F213" i="18"/>
  <c r="F215" i="18" s="1"/>
  <c r="E213" i="18"/>
  <c r="E215" i="18" s="1"/>
  <c r="P541" i="18" s="1"/>
  <c r="D213" i="18"/>
  <c r="D215" i="18" s="1"/>
  <c r="C213" i="18"/>
  <c r="C215" i="18" s="1"/>
  <c r="B213" i="18"/>
  <c r="B215" i="18" s="1"/>
  <c r="BL123" i="18"/>
  <c r="BK123" i="18"/>
  <c r="BJ123" i="18"/>
  <c r="BI123" i="18"/>
  <c r="BH123" i="18"/>
  <c r="BG123" i="18"/>
  <c r="BF123" i="18"/>
  <c r="BE123" i="18"/>
  <c r="BD123" i="18"/>
  <c r="BL122" i="18"/>
  <c r="BL124" i="18" s="1"/>
  <c r="BK122" i="18"/>
  <c r="BK124" i="18" s="1"/>
  <c r="BJ122" i="18"/>
  <c r="BJ124" i="18" s="1"/>
  <c r="BI122" i="18"/>
  <c r="BI124" i="18" s="1"/>
  <c r="BH122" i="18"/>
  <c r="BH124" i="18" s="1"/>
  <c r="BG122" i="18"/>
  <c r="BG124" i="18" s="1"/>
  <c r="BF122" i="18"/>
  <c r="BF124" i="18" s="1"/>
  <c r="BE122" i="18"/>
  <c r="BE124" i="18" s="1"/>
  <c r="BD122" i="18"/>
  <c r="BD124" i="18" s="1"/>
  <c r="BC122" i="18"/>
  <c r="BC124" i="18" s="1"/>
  <c r="BB122" i="18"/>
  <c r="BB124" i="18" s="1"/>
  <c r="BA122" i="18"/>
  <c r="BA124" i="18" s="1"/>
  <c r="AZ122" i="18"/>
  <c r="AZ124"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E425" i="18" s="1"/>
  <c r="AN122" i="18"/>
  <c r="AN124" i="18" s="1"/>
  <c r="AM122" i="18"/>
  <c r="AM124" i="18" s="1"/>
  <c r="AL122" i="18"/>
  <c r="AL124" i="18" s="1"/>
  <c r="AK122" i="18"/>
  <c r="AK124" i="18" s="1"/>
  <c r="AJ122" i="18"/>
  <c r="AJ124" i="18" s="1"/>
  <c r="AI122" i="18"/>
  <c r="AI124" i="18" s="1"/>
  <c r="AH122" i="18"/>
  <c r="AH124" i="18" s="1"/>
  <c r="AG122" i="18"/>
  <c r="AG124" i="18" s="1"/>
  <c r="AF122" i="18"/>
  <c r="AF124" i="18" s="1"/>
  <c r="AE122" i="18"/>
  <c r="AE124" i="18" s="1"/>
  <c r="AD122" i="18"/>
  <c r="AD124" i="18" s="1"/>
  <c r="AC122" i="18"/>
  <c r="AC124" i="18" s="1"/>
  <c r="AB122" i="18"/>
  <c r="AB124"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K425"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E122" i="18"/>
  <c r="E124" i="18" s="1"/>
  <c r="P424" i="18" s="1"/>
  <c r="D122" i="18"/>
  <c r="D124" i="18" s="1"/>
  <c r="C122" i="18"/>
  <c r="C124" i="18" s="1"/>
  <c r="B122" i="18"/>
  <c r="B124"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O121" i="18"/>
  <c r="N121" i="18"/>
  <c r="M121" i="18"/>
  <c r="L121" i="18"/>
  <c r="K121" i="18"/>
  <c r="J121" i="18"/>
  <c r="I121" i="18"/>
  <c r="H121" i="18"/>
  <c r="G121" i="18"/>
  <c r="F121" i="18"/>
  <c r="E121" i="18"/>
  <c r="D121" i="18"/>
  <c r="C121" i="18"/>
  <c r="B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O120" i="18"/>
  <c r="N120" i="18"/>
  <c r="M120" i="18"/>
  <c r="L120" i="18"/>
  <c r="K120" i="18"/>
  <c r="J120" i="18"/>
  <c r="I120" i="18"/>
  <c r="H120" i="18"/>
  <c r="G120" i="18"/>
  <c r="F120" i="18"/>
  <c r="E120" i="18"/>
  <c r="D120" i="18"/>
  <c r="C120" i="18"/>
  <c r="B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O664"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N537" i="26" l="1"/>
  <c r="O544" i="26"/>
  <c r="D547" i="26"/>
  <c r="N644" i="26"/>
  <c r="O634" i="26"/>
  <c r="AQ125" i="26"/>
  <c r="E430" i="26" s="1"/>
  <c r="E538" i="26"/>
  <c r="F557" i="26"/>
  <c r="N504" i="26"/>
  <c r="D573" i="26"/>
  <c r="N511" i="26"/>
  <c r="B429" i="26"/>
  <c r="N658" i="26"/>
  <c r="L505" i="26"/>
  <c r="L644" i="26"/>
  <c r="N642" i="26"/>
  <c r="F547" i="26"/>
  <c r="O549" i="26"/>
  <c r="M544" i="26"/>
  <c r="B544" i="26"/>
  <c r="N544" i="26"/>
  <c r="N545" i="26" s="1"/>
  <c r="N466" i="26"/>
  <c r="B537" i="26"/>
  <c r="L570" i="26"/>
  <c r="B572" i="26"/>
  <c r="C430" i="26"/>
  <c r="O505" i="26"/>
  <c r="M530" i="26"/>
  <c r="F430" i="26"/>
  <c r="J417" i="26"/>
  <c r="AA125" i="26"/>
  <c r="H430" i="26" s="1"/>
  <c r="L430" i="26"/>
  <c r="N597" i="26"/>
  <c r="E530" i="26"/>
  <c r="I418" i="26"/>
  <c r="N589" i="26"/>
  <c r="C632" i="26"/>
  <c r="J538" i="26"/>
  <c r="E545" i="26"/>
  <c r="F522" i="26"/>
  <c r="M548" i="26"/>
  <c r="M556" i="26" s="1"/>
  <c r="O597" i="26"/>
  <c r="O642" i="26"/>
  <c r="O645" i="26" s="1"/>
  <c r="O529" i="26"/>
  <c r="O521" i="26"/>
  <c r="O545" i="26"/>
  <c r="O568" i="26"/>
  <c r="M573" i="26"/>
  <c r="M558" i="26"/>
  <c r="K571" i="26"/>
  <c r="K556" i="26"/>
  <c r="K573" i="26"/>
  <c r="K558" i="26"/>
  <c r="O570" i="26"/>
  <c r="O555" i="26"/>
  <c r="B547" i="26"/>
  <c r="G550" i="26"/>
  <c r="K418" i="26"/>
  <c r="O603" i="26"/>
  <c r="D538" i="26"/>
  <c r="O589" i="26"/>
  <c r="S125" i="26"/>
  <c r="J430" i="26" s="1"/>
  <c r="F417" i="26"/>
  <c r="M549" i="26"/>
  <c r="K544" i="26"/>
  <c r="N418" i="26"/>
  <c r="O418" i="26"/>
  <c r="M418" i="26"/>
  <c r="D571" i="26"/>
  <c r="G430" i="26"/>
  <c r="O432" i="26"/>
  <c r="O431" i="26"/>
  <c r="L417" i="26"/>
  <c r="J658" i="26"/>
  <c r="O649" i="26"/>
  <c r="O656" i="26" s="1"/>
  <c r="N505" i="26"/>
  <c r="O429" i="26"/>
  <c r="N430" i="26"/>
  <c r="O430" i="26"/>
  <c r="I430" i="26"/>
  <c r="C597" i="26"/>
  <c r="N568" i="26"/>
  <c r="D417" i="26"/>
  <c r="H429" i="26"/>
  <c r="I547" i="26"/>
  <c r="M643" i="26"/>
  <c r="C429" i="26"/>
  <c r="K430" i="26"/>
  <c r="B431" i="26"/>
  <c r="S666" i="26"/>
  <c r="S668" i="26" s="1"/>
  <c r="S669" i="26" s="1"/>
  <c r="S670" i="26" s="1"/>
  <c r="B419" i="26"/>
  <c r="C418" i="26"/>
  <c r="AN125" i="26"/>
  <c r="E429" i="26" s="1"/>
  <c r="M430" i="26"/>
  <c r="H522" i="26"/>
  <c r="N521" i="26"/>
  <c r="L429" i="26"/>
  <c r="D429" i="26"/>
  <c r="D430" i="26"/>
  <c r="G429" i="26"/>
  <c r="L538" i="26"/>
  <c r="G418" i="26"/>
  <c r="N417" i="26"/>
  <c r="V673" i="26"/>
  <c r="V675" i="26"/>
  <c r="U658" i="26"/>
  <c r="T661" i="26"/>
  <c r="O723" i="26"/>
  <c r="O522" i="26"/>
  <c r="I603" i="26"/>
  <c r="O640" i="26"/>
  <c r="E537" i="26"/>
  <c r="O530" i="26"/>
  <c r="F658" i="26"/>
  <c r="H649" i="26"/>
  <c r="H650" i="26" s="1"/>
  <c r="F511" i="26"/>
  <c r="N522" i="26"/>
  <c r="N572" i="26"/>
  <c r="E521" i="26"/>
  <c r="H603" i="26"/>
  <c r="H632" i="26"/>
  <c r="E504" i="26"/>
  <c r="E511" i="26"/>
  <c r="E512" i="26" s="1"/>
  <c r="D504" i="26"/>
  <c r="E522" i="26"/>
  <c r="E643" i="26"/>
  <c r="N555" i="26"/>
  <c r="F556" i="26"/>
  <c r="H568" i="26"/>
  <c r="E597" i="26"/>
  <c r="I573" i="26"/>
  <c r="E558" i="26"/>
  <c r="J568" i="26"/>
  <c r="I590" i="26"/>
  <c r="F642" i="26"/>
  <c r="C529" i="26"/>
  <c r="C521" i="26"/>
  <c r="C558" i="26"/>
  <c r="C634" i="26"/>
  <c r="C649" i="26"/>
  <c r="B556" i="26"/>
  <c r="B632" i="26"/>
  <c r="C590" i="26"/>
  <c r="E677" i="26"/>
  <c r="E679" i="26" s="1"/>
  <c r="F676" i="26"/>
  <c r="L696" i="26"/>
  <c r="K697" i="26"/>
  <c r="K699" i="26" s="1"/>
  <c r="E505" i="26"/>
  <c r="C466" i="26"/>
  <c r="M505" i="26"/>
  <c r="D644" i="26"/>
  <c r="D645" i="26" s="1"/>
  <c r="C568" i="26"/>
  <c r="E642" i="26"/>
  <c r="C570" i="26"/>
  <c r="D522" i="26"/>
  <c r="M571" i="26"/>
  <c r="C658" i="26"/>
  <c r="C545" i="26"/>
  <c r="B634" i="26"/>
  <c r="C642" i="26"/>
  <c r="E529" i="26"/>
  <c r="J632" i="26"/>
  <c r="G522" i="26"/>
  <c r="D530" i="26"/>
  <c r="C557" i="26"/>
  <c r="O511" i="26"/>
  <c r="O513" i="26" s="1"/>
  <c r="L571" i="26"/>
  <c r="O558" i="26"/>
  <c r="D466" i="26"/>
  <c r="D529" i="26"/>
  <c r="C589" i="26"/>
  <c r="F521" i="26"/>
  <c r="I556" i="26"/>
  <c r="D505" i="26"/>
  <c r="I522" i="26"/>
  <c r="J573" i="26"/>
  <c r="AO125" i="26"/>
  <c r="D432" i="26" s="1"/>
  <c r="D420" i="26"/>
  <c r="D421" i="26" s="1"/>
  <c r="N125" i="26"/>
  <c r="K431" i="26" s="1"/>
  <c r="K419" i="26"/>
  <c r="AG125" i="26"/>
  <c r="F432" i="26" s="1"/>
  <c r="F640" i="26" s="1"/>
  <c r="F420" i="26"/>
  <c r="F421" i="26" s="1"/>
  <c r="F125" i="26"/>
  <c r="M431" i="26" s="1"/>
  <c r="M419" i="26"/>
  <c r="Y125" i="26"/>
  <c r="H432" i="26" s="1"/>
  <c r="H420" i="26"/>
  <c r="H421" i="26" s="1"/>
  <c r="Q125" i="26"/>
  <c r="J432" i="26" s="1"/>
  <c r="J640" i="26" s="1"/>
  <c r="J420" i="26"/>
  <c r="J421" i="26" s="1"/>
  <c r="X125" i="26"/>
  <c r="I429" i="26" s="1"/>
  <c r="I125" i="26"/>
  <c r="L432" i="26" s="1"/>
  <c r="L420" i="26"/>
  <c r="L421" i="26" s="1"/>
  <c r="AT125" i="26"/>
  <c r="C431" i="26" s="1"/>
  <c r="C419" i="26"/>
  <c r="AW125" i="26"/>
  <c r="B432" i="26" s="1"/>
  <c r="B420" i="26"/>
  <c r="B421" i="26" s="1"/>
  <c r="N432" i="26"/>
  <c r="N431" i="26"/>
  <c r="AL125" i="26"/>
  <c r="E431" i="26" s="1"/>
  <c r="E419" i="26"/>
  <c r="V125" i="26"/>
  <c r="I431" i="26" s="1"/>
  <c r="I419" i="26"/>
  <c r="H125" i="26"/>
  <c r="M429" i="26" s="1"/>
  <c r="AD125" i="26"/>
  <c r="G431" i="26" s="1"/>
  <c r="G419" i="26"/>
  <c r="J589" i="26"/>
  <c r="K632" i="26"/>
  <c r="I545" i="26"/>
  <c r="N529" i="26"/>
  <c r="K603" i="26"/>
  <c r="J634" i="26"/>
  <c r="I521" i="26"/>
  <c r="K538" i="26"/>
  <c r="J603" i="26"/>
  <c r="J649" i="26"/>
  <c r="J653" i="26" s="1"/>
  <c r="K537" i="26"/>
  <c r="G511" i="26"/>
  <c r="G512" i="26" s="1"/>
  <c r="F568" i="26"/>
  <c r="G466" i="26"/>
  <c r="G537" i="26"/>
  <c r="K649" i="26"/>
  <c r="K653" i="26" s="1"/>
  <c r="G658" i="26"/>
  <c r="G504" i="26"/>
  <c r="G521" i="26"/>
  <c r="I557" i="26"/>
  <c r="F537" i="26"/>
  <c r="K568" i="26"/>
  <c r="K590" i="26"/>
  <c r="G589" i="26"/>
  <c r="F597" i="26"/>
  <c r="G572" i="26"/>
  <c r="F545" i="26"/>
  <c r="H537" i="26"/>
  <c r="G645" i="26"/>
  <c r="E466" i="26"/>
  <c r="D597" i="26"/>
  <c r="D658" i="26"/>
  <c r="D511" i="26"/>
  <c r="E513" i="26" s="1"/>
  <c r="D568" i="26"/>
  <c r="D537" i="26"/>
  <c r="C571" i="26"/>
  <c r="B529" i="26"/>
  <c r="D649" i="26"/>
  <c r="D634" i="26"/>
  <c r="D632" i="26"/>
  <c r="D590" i="26"/>
  <c r="D589" i="26"/>
  <c r="D603" i="26"/>
  <c r="C644" i="26"/>
  <c r="C643" i="26"/>
  <c r="C504" i="26"/>
  <c r="C505" i="26"/>
  <c r="I589" i="26"/>
  <c r="H589" i="26"/>
  <c r="D545" i="26"/>
  <c r="G530" i="26"/>
  <c r="G529" i="26"/>
  <c r="H570" i="26"/>
  <c r="H555" i="26"/>
  <c r="M545" i="26"/>
  <c r="D521" i="26"/>
  <c r="B521" i="26"/>
  <c r="B589" i="26"/>
  <c r="F573" i="26"/>
  <c r="F558" i="26"/>
  <c r="I529" i="26"/>
  <c r="M658" i="26"/>
  <c r="H680" i="26"/>
  <c r="G681" i="26"/>
  <c r="G683" i="26" s="1"/>
  <c r="I689" i="26"/>
  <c r="I691" i="26" s="1"/>
  <c r="J688" i="26"/>
  <c r="H545" i="26"/>
  <c r="G545" i="26"/>
  <c r="I537" i="26"/>
  <c r="I538" i="26"/>
  <c r="G653" i="26"/>
  <c r="G656" i="26"/>
  <c r="J521" i="26"/>
  <c r="N713" i="26"/>
  <c r="N715" i="26" s="1"/>
  <c r="O712" i="26"/>
  <c r="O713" i="26" s="1"/>
  <c r="M597" i="26"/>
  <c r="J537" i="26"/>
  <c r="N571" i="26"/>
  <c r="N556" i="26"/>
  <c r="J545" i="26"/>
  <c r="D572" i="26"/>
  <c r="D557" i="26"/>
  <c r="B504" i="26"/>
  <c r="M704" i="26"/>
  <c r="L705" i="26"/>
  <c r="L707" i="26" s="1"/>
  <c r="L642" i="26"/>
  <c r="L645" i="26" s="1"/>
  <c r="L466" i="26"/>
  <c r="L511" i="26"/>
  <c r="L537" i="26"/>
  <c r="I653" i="26"/>
  <c r="I650" i="26"/>
  <c r="I656" i="26"/>
  <c r="K642" i="26"/>
  <c r="K597" i="26"/>
  <c r="K658" i="26"/>
  <c r="K466" i="26"/>
  <c r="K589" i="26"/>
  <c r="K511" i="26"/>
  <c r="H656" i="26"/>
  <c r="H653" i="26"/>
  <c r="E570" i="26"/>
  <c r="E555" i="26"/>
  <c r="G551" i="26"/>
  <c r="N645" i="26"/>
  <c r="J571" i="26"/>
  <c r="J556" i="26"/>
  <c r="M521" i="26"/>
  <c r="B658" i="26"/>
  <c r="L597" i="26"/>
  <c r="O537" i="26"/>
  <c r="O538" i="26"/>
  <c r="C653" i="26"/>
  <c r="C650" i="26"/>
  <c r="C656" i="26"/>
  <c r="L521" i="26"/>
  <c r="O571" i="26"/>
  <c r="O556" i="26"/>
  <c r="F529" i="26"/>
  <c r="M568" i="26"/>
  <c r="K521" i="26"/>
  <c r="B656" i="26"/>
  <c r="B653" i="26"/>
  <c r="E551" i="26"/>
  <c r="N708" i="26"/>
  <c r="M709" i="26"/>
  <c r="M711" i="26" s="1"/>
  <c r="M632" i="26"/>
  <c r="M590" i="26"/>
  <c r="M603" i="26"/>
  <c r="M634" i="26"/>
  <c r="M649" i="26"/>
  <c r="N650" i="26" s="1"/>
  <c r="M589" i="26"/>
  <c r="N590" i="26"/>
  <c r="M538" i="26"/>
  <c r="M537" i="26"/>
  <c r="K530" i="26"/>
  <c r="K529" i="26"/>
  <c r="C537" i="26"/>
  <c r="C538" i="26"/>
  <c r="L665" i="26"/>
  <c r="D665" i="26"/>
  <c r="K665" i="26"/>
  <c r="C665" i="26"/>
  <c r="J665" i="26"/>
  <c r="B665" i="26"/>
  <c r="I665" i="26"/>
  <c r="H665" i="26"/>
  <c r="O665" i="26"/>
  <c r="G665" i="26"/>
  <c r="N665" i="26"/>
  <c r="F665" i="26"/>
  <c r="M665" i="26"/>
  <c r="E665" i="26"/>
  <c r="O653" i="26"/>
  <c r="D570" i="26"/>
  <c r="D555" i="26"/>
  <c r="L701" i="26"/>
  <c r="L703" i="26" s="1"/>
  <c r="M700" i="26"/>
  <c r="F632" i="26"/>
  <c r="F649" i="26"/>
  <c r="G650" i="26" s="1"/>
  <c r="F634" i="26"/>
  <c r="F589" i="26"/>
  <c r="F590" i="26"/>
  <c r="E632" i="26"/>
  <c r="E590" i="26"/>
  <c r="E634" i="26"/>
  <c r="E603" i="26"/>
  <c r="E589" i="26"/>
  <c r="E649" i="26"/>
  <c r="N656" i="26"/>
  <c r="N653" i="26"/>
  <c r="G597" i="26"/>
  <c r="J529" i="26"/>
  <c r="J530" i="26"/>
  <c r="B568" i="26"/>
  <c r="G590" i="26"/>
  <c r="B545" i="26"/>
  <c r="G568" i="26"/>
  <c r="F643" i="26"/>
  <c r="F644" i="26"/>
  <c r="F505" i="26"/>
  <c r="F504" i="26"/>
  <c r="C511" i="26"/>
  <c r="L545" i="26"/>
  <c r="L504" i="26"/>
  <c r="G505" i="26"/>
  <c r="O658" i="26"/>
  <c r="H685" i="26"/>
  <c r="H687" i="26" s="1"/>
  <c r="I684" i="26"/>
  <c r="O719" i="26"/>
  <c r="O718" i="26"/>
  <c r="L568" i="26"/>
  <c r="M642" i="26"/>
  <c r="M645" i="26" s="1"/>
  <c r="M511" i="26"/>
  <c r="N513" i="26" s="1"/>
  <c r="M466" i="26"/>
  <c r="H643" i="26"/>
  <c r="H644" i="26"/>
  <c r="H505" i="26"/>
  <c r="H504" i="26"/>
  <c r="J642" i="26"/>
  <c r="J645" i="26" s="1"/>
  <c r="J511" i="26"/>
  <c r="J597" i="26"/>
  <c r="J466" i="26"/>
  <c r="E673" i="26"/>
  <c r="E675" i="26" s="1"/>
  <c r="F672" i="26"/>
  <c r="I642" i="26"/>
  <c r="I597" i="26"/>
  <c r="I511" i="26"/>
  <c r="I466" i="26"/>
  <c r="I658" i="26"/>
  <c r="H658" i="26"/>
  <c r="H642" i="26"/>
  <c r="H511" i="26"/>
  <c r="H466" i="26"/>
  <c r="H529" i="26"/>
  <c r="H521" i="26"/>
  <c r="L530" i="26"/>
  <c r="K545" i="26"/>
  <c r="C530" i="26"/>
  <c r="M529" i="26"/>
  <c r="N512" i="26"/>
  <c r="N551" i="26"/>
  <c r="I693" i="26"/>
  <c r="I695" i="26" s="1"/>
  <c r="J692" i="26"/>
  <c r="L649" i="26"/>
  <c r="L634" i="26"/>
  <c r="L632" i="26"/>
  <c r="L590" i="26"/>
  <c r="L603" i="26"/>
  <c r="L589" i="26"/>
  <c r="K644" i="26"/>
  <c r="K643" i="26"/>
  <c r="K504" i="26"/>
  <c r="K505" i="26"/>
  <c r="I644" i="26"/>
  <c r="I643" i="26"/>
  <c r="I504" i="26"/>
  <c r="I505" i="26"/>
  <c r="B511" i="26"/>
  <c r="B597" i="26"/>
  <c r="N538" i="26"/>
  <c r="L572" i="26"/>
  <c r="L557" i="26"/>
  <c r="L529" i="26"/>
  <c r="M504" i="26"/>
  <c r="N573" i="26"/>
  <c r="N558" i="26"/>
  <c r="D640" i="26"/>
  <c r="I541" i="18"/>
  <c r="H543" i="19"/>
  <c r="B355" i="19"/>
  <c r="J355" i="19"/>
  <c r="G361" i="19"/>
  <c r="F378" i="20"/>
  <c r="P504" i="18"/>
  <c r="P521" i="19"/>
  <c r="B360" i="20"/>
  <c r="L568" i="20"/>
  <c r="I355" i="18"/>
  <c r="P426" i="18"/>
  <c r="P427" i="18" s="1"/>
  <c r="E361" i="18"/>
  <c r="M361" i="18"/>
  <c r="E367" i="18"/>
  <c r="M367" i="18"/>
  <c r="E373" i="18"/>
  <c r="M373" i="18"/>
  <c r="M379" i="18"/>
  <c r="M385" i="18"/>
  <c r="D355" i="19"/>
  <c r="L355" i="19"/>
  <c r="M413" i="20"/>
  <c r="M414" i="20" s="1"/>
  <c r="C366" i="20"/>
  <c r="B425" i="18"/>
  <c r="J542" i="18"/>
  <c r="G123" i="19"/>
  <c r="AF123" i="19"/>
  <c r="D424" i="19"/>
  <c r="P540" i="19"/>
  <c r="D540" i="19"/>
  <c r="E355" i="19"/>
  <c r="C627" i="20"/>
  <c r="H425" i="18"/>
  <c r="BJ125" i="18"/>
  <c r="G361" i="18"/>
  <c r="G367" i="18"/>
  <c r="G373" i="18"/>
  <c r="G379" i="18"/>
  <c r="G385" i="18"/>
  <c r="J361" i="19"/>
  <c r="AA121" i="20"/>
  <c r="J378" i="20"/>
  <c r="P654" i="19"/>
  <c r="P537" i="19"/>
  <c r="P423" i="18"/>
  <c r="P540" i="18"/>
  <c r="P547" i="18" s="1"/>
  <c r="P570" i="18" s="1"/>
  <c r="E355" i="18"/>
  <c r="M355" i="18"/>
  <c r="E385" i="18"/>
  <c r="BL125" i="19"/>
  <c r="G355" i="19"/>
  <c r="V116" i="20"/>
  <c r="AT116" i="20"/>
  <c r="AT118" i="20" s="1"/>
  <c r="L496" i="19"/>
  <c r="L496" i="15"/>
  <c r="P721" i="19"/>
  <c r="P723" i="19" s="1"/>
  <c r="P652" i="19"/>
  <c r="P721" i="18"/>
  <c r="P723" i="18" s="1"/>
  <c r="P654" i="18"/>
  <c r="P658" i="18" s="1"/>
  <c r="J123" i="19"/>
  <c r="W123" i="19"/>
  <c r="W125" i="19" s="1"/>
  <c r="AI123" i="19"/>
  <c r="AI125" i="19" s="1"/>
  <c r="AU123" i="19"/>
  <c r="AU125" i="19" s="1"/>
  <c r="N425" i="19"/>
  <c r="P425" i="19"/>
  <c r="K425" i="19"/>
  <c r="H425" i="19"/>
  <c r="E425" i="19"/>
  <c r="H367" i="19"/>
  <c r="P719" i="19"/>
  <c r="M373" i="19"/>
  <c r="P644" i="19"/>
  <c r="P643" i="19"/>
  <c r="P504" i="19"/>
  <c r="P548" i="19"/>
  <c r="P653" i="19"/>
  <c r="L541" i="19"/>
  <c r="L548" i="19" s="1"/>
  <c r="L556" i="19" s="1"/>
  <c r="I541" i="19"/>
  <c r="C541" i="19"/>
  <c r="P656" i="19"/>
  <c r="F424" i="19"/>
  <c r="BJ125" i="19"/>
  <c r="H391" i="19"/>
  <c r="L424" i="19"/>
  <c r="I424" i="19"/>
  <c r="O426" i="19"/>
  <c r="O427" i="19" s="1"/>
  <c r="O543" i="19"/>
  <c r="P543" i="19"/>
  <c r="P550" i="19" s="1"/>
  <c r="E543" i="19"/>
  <c r="M379" i="19"/>
  <c r="E445" i="19"/>
  <c r="P547" i="19"/>
  <c r="O542" i="19"/>
  <c r="O549" i="19" s="1"/>
  <c r="P542" i="19"/>
  <c r="P549" i="19" s="1"/>
  <c r="P658" i="19"/>
  <c r="P511" i="19"/>
  <c r="M607" i="19"/>
  <c r="H605" i="19"/>
  <c r="F606" i="19"/>
  <c r="D607" i="19"/>
  <c r="I606" i="19"/>
  <c r="J605" i="19"/>
  <c r="H606" i="19"/>
  <c r="F607" i="19"/>
  <c r="D608" i="19"/>
  <c r="N520" i="19"/>
  <c r="O484" i="19"/>
  <c r="J490" i="19"/>
  <c r="L588" i="19"/>
  <c r="L603" i="19" s="1"/>
  <c r="M588" i="19"/>
  <c r="M603" i="19" s="1"/>
  <c r="D542" i="19"/>
  <c r="G542" i="19"/>
  <c r="I507" i="19"/>
  <c r="G508" i="19"/>
  <c r="E509" i="19"/>
  <c r="C510" i="19"/>
  <c r="O510" i="19"/>
  <c r="O550" i="19" s="1"/>
  <c r="O573" i="19" s="1"/>
  <c r="M542" i="19"/>
  <c r="L581" i="19"/>
  <c r="D588" i="19"/>
  <c r="J542" i="19"/>
  <c r="G125" i="19"/>
  <c r="J385" i="19"/>
  <c r="G424" i="19"/>
  <c r="J424" i="19"/>
  <c r="O425" i="19"/>
  <c r="F397" i="19"/>
  <c r="K361" i="19"/>
  <c r="C424" i="19"/>
  <c r="AF125" i="19"/>
  <c r="E409" i="19"/>
  <c r="T125" i="19"/>
  <c r="AR125" i="19"/>
  <c r="F367" i="19"/>
  <c r="C373" i="19"/>
  <c r="N424" i="19"/>
  <c r="H424" i="19"/>
  <c r="J373" i="19"/>
  <c r="N636" i="19"/>
  <c r="F385" i="19"/>
  <c r="P655" i="18"/>
  <c r="P652" i="18"/>
  <c r="P521" i="18"/>
  <c r="N484" i="18"/>
  <c r="N712" i="18"/>
  <c r="N713" i="18" s="1"/>
  <c r="N715" i="18" s="1"/>
  <c r="BK125" i="18"/>
  <c r="F541" i="18"/>
  <c r="C541" i="18"/>
  <c r="N425" i="18"/>
  <c r="P425" i="18"/>
  <c r="O543" i="18"/>
  <c r="P543" i="18"/>
  <c r="P550" i="18" s="1"/>
  <c r="K397" i="18"/>
  <c r="P653" i="18"/>
  <c r="G684" i="18"/>
  <c r="G685" i="18" s="1"/>
  <c r="G687" i="18" s="1"/>
  <c r="BF125" i="18"/>
  <c r="K373" i="18"/>
  <c r="O542" i="18"/>
  <c r="P542" i="18"/>
  <c r="P549" i="18" s="1"/>
  <c r="P511" i="18"/>
  <c r="P642" i="18"/>
  <c r="P645" i="18" s="1"/>
  <c r="K391" i="18"/>
  <c r="K355" i="18"/>
  <c r="J605" i="18"/>
  <c r="H606" i="18"/>
  <c r="F607" i="18"/>
  <c r="D608" i="18"/>
  <c r="P656" i="18"/>
  <c r="P597" i="18"/>
  <c r="M423" i="18"/>
  <c r="J423" i="18"/>
  <c r="G423" i="18"/>
  <c r="D423" i="18"/>
  <c r="M391" i="18"/>
  <c r="P548" i="18"/>
  <c r="P529" i="18"/>
  <c r="L605" i="18"/>
  <c r="J606" i="18"/>
  <c r="H607" i="18"/>
  <c r="C607" i="18"/>
  <c r="K543" i="18"/>
  <c r="G507" i="18"/>
  <c r="E508" i="18"/>
  <c r="C509" i="18"/>
  <c r="O509" i="18"/>
  <c r="N528" i="18"/>
  <c r="N530" i="18" s="1"/>
  <c r="J496" i="18"/>
  <c r="N541" i="18"/>
  <c r="E541" i="18"/>
  <c r="B541" i="18"/>
  <c r="I478" i="18"/>
  <c r="E490" i="18"/>
  <c r="O490" i="18"/>
  <c r="M520" i="18"/>
  <c r="E528" i="18"/>
  <c r="I536" i="18"/>
  <c r="K567" i="18"/>
  <c r="O496" i="18"/>
  <c r="M496" i="18"/>
  <c r="K541" i="18"/>
  <c r="B484" i="18"/>
  <c r="H541" i="18"/>
  <c r="M543" i="18"/>
  <c r="M550" i="18" s="1"/>
  <c r="C465" i="18"/>
  <c r="C642" i="18" s="1"/>
  <c r="G472" i="18"/>
  <c r="C520" i="18"/>
  <c r="O520" i="18"/>
  <c r="P522" i="18" s="1"/>
  <c r="L507" i="18"/>
  <c r="H496" i="18"/>
  <c r="J472" i="18"/>
  <c r="B478" i="18"/>
  <c r="L478" i="18"/>
  <c r="F465" i="18"/>
  <c r="N503" i="18"/>
  <c r="N644" i="18" s="1"/>
  <c r="L496" i="18"/>
  <c r="N361" i="18"/>
  <c r="O424" i="18"/>
  <c r="L397" i="18"/>
  <c r="C397" i="18"/>
  <c r="O397" i="18"/>
  <c r="Y123" i="18"/>
  <c r="J123" i="18"/>
  <c r="W123" i="18"/>
  <c r="AI123" i="18"/>
  <c r="AU123" i="18"/>
  <c r="N423" i="18"/>
  <c r="H423" i="18"/>
  <c r="C373" i="18"/>
  <c r="O373" i="18"/>
  <c r="L391" i="18"/>
  <c r="H452" i="18"/>
  <c r="L409" i="18"/>
  <c r="L123" i="18"/>
  <c r="AW123" i="18"/>
  <c r="M123" i="18"/>
  <c r="M125" i="18" s="1"/>
  <c r="Z123" i="18"/>
  <c r="Z125" i="18" s="1"/>
  <c r="AL123" i="18"/>
  <c r="AX123" i="18"/>
  <c r="J426" i="18"/>
  <c r="J427" i="18" s="1"/>
  <c r="D426" i="18"/>
  <c r="D427" i="18" s="1"/>
  <c r="C355" i="18"/>
  <c r="O355" i="18"/>
  <c r="E397" i="18"/>
  <c r="M409" i="18"/>
  <c r="O425" i="18"/>
  <c r="AK123" i="18"/>
  <c r="M425" i="18"/>
  <c r="BE125" i="18"/>
  <c r="L385" i="18"/>
  <c r="AN123" i="18"/>
  <c r="AN125" i="18" s="1"/>
  <c r="AZ123" i="18"/>
  <c r="AZ125" i="18" s="1"/>
  <c r="C367" i="18"/>
  <c r="O367" i="18"/>
  <c r="C391" i="18"/>
  <c r="O391" i="18"/>
  <c r="G397" i="18"/>
  <c r="K458" i="18"/>
  <c r="B361" i="18"/>
  <c r="C385" i="18"/>
  <c r="O385" i="18"/>
  <c r="H426" i="18"/>
  <c r="O549" i="18"/>
  <c r="B528" i="18"/>
  <c r="E123" i="19"/>
  <c r="P418" i="19" s="1"/>
  <c r="R123" i="19"/>
  <c r="AD123" i="19"/>
  <c r="AD125" i="19" s="1"/>
  <c r="AP123" i="19"/>
  <c r="AP125" i="19" s="1"/>
  <c r="BB123" i="19"/>
  <c r="F567" i="19"/>
  <c r="J581" i="19"/>
  <c r="B588" i="19"/>
  <c r="M605" i="19"/>
  <c r="N412" i="20"/>
  <c r="E540" i="18"/>
  <c r="F367" i="18"/>
  <c r="H373" i="18"/>
  <c r="K385" i="18"/>
  <c r="D397" i="18"/>
  <c r="D490" i="18"/>
  <c r="M605" i="18"/>
  <c r="K606" i="18"/>
  <c r="I607" i="18"/>
  <c r="G608" i="18"/>
  <c r="M715" i="18"/>
  <c r="I425" i="19"/>
  <c r="F425" i="19"/>
  <c r="C425" i="19"/>
  <c r="L543" i="19"/>
  <c r="I543" i="19"/>
  <c r="I550" i="19" s="1"/>
  <c r="I573" i="19" s="1"/>
  <c r="F543" i="19"/>
  <c r="F550" i="19" s="1"/>
  <c r="F573" i="19" s="1"/>
  <c r="C543" i="19"/>
  <c r="M355" i="19"/>
  <c r="I367" i="19"/>
  <c r="E385" i="19"/>
  <c r="K397" i="19"/>
  <c r="N411" i="20"/>
  <c r="K496" i="19"/>
  <c r="L425" i="19"/>
  <c r="F536" i="19"/>
  <c r="N496" i="18"/>
  <c r="E426" i="18"/>
  <c r="E427" i="18" s="1"/>
  <c r="M542" i="18"/>
  <c r="G542" i="18"/>
  <c r="D542" i="18"/>
  <c r="B355" i="18"/>
  <c r="N355" i="18"/>
  <c r="H367" i="18"/>
  <c r="B391" i="18"/>
  <c r="N391" i="18"/>
  <c r="F397" i="18"/>
  <c r="J503" i="18"/>
  <c r="H503" i="18"/>
  <c r="H644" i="18" s="1"/>
  <c r="O605" i="18"/>
  <c r="M606" i="18"/>
  <c r="K607" i="18"/>
  <c r="I699" i="18"/>
  <c r="BK125" i="19"/>
  <c r="C355" i="19"/>
  <c r="O355" i="19"/>
  <c r="J425" i="18"/>
  <c r="G425" i="18"/>
  <c r="D425" i="18"/>
  <c r="B385" i="18"/>
  <c r="N385" i="18"/>
  <c r="B409" i="18"/>
  <c r="N409" i="18"/>
  <c r="D484" i="18"/>
  <c r="B520" i="18"/>
  <c r="C522" i="18" s="1"/>
  <c r="J520" i="18"/>
  <c r="D581" i="18"/>
  <c r="O716" i="18"/>
  <c r="P716" i="18" s="1"/>
  <c r="P717" i="18" s="1"/>
  <c r="P718" i="18" s="1"/>
  <c r="I123" i="19"/>
  <c r="I125" i="19" s="1"/>
  <c r="V123" i="19"/>
  <c r="V125" i="19" s="1"/>
  <c r="AH123" i="19"/>
  <c r="AH125" i="19" s="1"/>
  <c r="AT123" i="19"/>
  <c r="AT125" i="19" s="1"/>
  <c r="N426" i="19"/>
  <c r="H426" i="19"/>
  <c r="H427" i="19" s="1"/>
  <c r="B426" i="19"/>
  <c r="B427" i="19" s="1"/>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X123" i="19"/>
  <c r="X125" i="19" s="1"/>
  <c r="AJ123" i="19"/>
  <c r="AJ125" i="19" s="1"/>
  <c r="AV123" i="19"/>
  <c r="AV125" i="19" s="1"/>
  <c r="I361" i="19"/>
  <c r="E373" i="19"/>
  <c r="J503" i="19"/>
  <c r="J644" i="19" s="1"/>
  <c r="F354" i="20"/>
  <c r="G372" i="20"/>
  <c r="D496" i="19"/>
  <c r="E123" i="18"/>
  <c r="P418" i="18" s="1"/>
  <c r="R123" i="18"/>
  <c r="BH125" i="18"/>
  <c r="L542" i="18"/>
  <c r="L549" i="18" s="1"/>
  <c r="I542" i="18"/>
  <c r="I549" i="18" s="1"/>
  <c r="F542" i="18"/>
  <c r="C542" i="18"/>
  <c r="C549" i="18" s="1"/>
  <c r="F355" i="18"/>
  <c r="K361" i="18"/>
  <c r="N373" i="18"/>
  <c r="C379" i="18"/>
  <c r="O379" i="18"/>
  <c r="I385" i="18"/>
  <c r="F391" i="18"/>
  <c r="J397" i="18"/>
  <c r="M452" i="18"/>
  <c r="I415" i="18"/>
  <c r="H507" i="18"/>
  <c r="F508" i="18"/>
  <c r="D509" i="18"/>
  <c r="B510" i="18"/>
  <c r="N510" i="18"/>
  <c r="I528" i="18"/>
  <c r="M536" i="18"/>
  <c r="C567" i="18"/>
  <c r="O567" i="18"/>
  <c r="K588" i="18"/>
  <c r="K649" i="18" s="1"/>
  <c r="G605" i="18"/>
  <c r="E606" i="18"/>
  <c r="O607" i="18"/>
  <c r="L704" i="18"/>
  <c r="M704" i="18" s="1"/>
  <c r="M705" i="18" s="1"/>
  <c r="M707" i="18" s="1"/>
  <c r="N423" i="19"/>
  <c r="K423" i="19"/>
  <c r="H423" i="19"/>
  <c r="E423" i="19"/>
  <c r="B423" i="19"/>
  <c r="N541" i="19"/>
  <c r="N548" i="19" s="1"/>
  <c r="N571" i="19" s="1"/>
  <c r="K541" i="19"/>
  <c r="H541" i="19"/>
  <c r="E541" i="19"/>
  <c r="B541" i="19"/>
  <c r="C367" i="19"/>
  <c r="O367" i="19"/>
  <c r="F373" i="19"/>
  <c r="N391" i="19"/>
  <c r="E397" i="19"/>
  <c r="C507" i="19"/>
  <c r="O507" i="19"/>
  <c r="M508" i="19"/>
  <c r="K509" i="19"/>
  <c r="I510" i="19"/>
  <c r="C484" i="19"/>
  <c r="E378" i="20"/>
  <c r="E496" i="19"/>
  <c r="F520" i="18"/>
  <c r="F521" i="18" s="1"/>
  <c r="B536" i="18"/>
  <c r="D567" i="18"/>
  <c r="H581" i="18"/>
  <c r="E683" i="18"/>
  <c r="C391" i="19"/>
  <c r="O391" i="19"/>
  <c r="J496" i="15"/>
  <c r="L424" i="18"/>
  <c r="I424" i="18"/>
  <c r="F424" i="18"/>
  <c r="C424" i="18"/>
  <c r="O540" i="18"/>
  <c r="O547" i="18" s="1"/>
  <c r="F540" i="18"/>
  <c r="H355" i="18"/>
  <c r="B367" i="18"/>
  <c r="N367" i="18"/>
  <c r="D373" i="18"/>
  <c r="B373" i="18"/>
  <c r="G409" i="18"/>
  <c r="K415" i="18"/>
  <c r="H508" i="18"/>
  <c r="H548" i="18" s="1"/>
  <c r="F509" i="18"/>
  <c r="D510" i="18"/>
  <c r="L503" i="18"/>
  <c r="K536" i="18"/>
  <c r="C608" i="18"/>
  <c r="O608" i="18"/>
  <c r="F680" i="18"/>
  <c r="G680" i="18" s="1"/>
  <c r="G681" i="18" s="1"/>
  <c r="G683" i="18" s="1"/>
  <c r="I692" i="18"/>
  <c r="M425" i="19"/>
  <c r="J425" i="19"/>
  <c r="G425" i="19"/>
  <c r="D425" i="19"/>
  <c r="M543" i="19"/>
  <c r="J543" i="19"/>
  <c r="G543" i="19"/>
  <c r="G550" i="19" s="1"/>
  <c r="D543" i="19"/>
  <c r="I355" i="19"/>
  <c r="E367" i="19"/>
  <c r="M385" i="19"/>
  <c r="D391" i="19"/>
  <c r="E484" i="19"/>
  <c r="E520" i="19"/>
  <c r="G581" i="19"/>
  <c r="G684" i="19"/>
  <c r="H684" i="19" s="1"/>
  <c r="I684" i="19" s="1"/>
  <c r="C496" i="18"/>
  <c r="G496" i="19"/>
  <c r="M490" i="18"/>
  <c r="O503" i="18"/>
  <c r="P505" i="18" s="1"/>
  <c r="L528" i="18"/>
  <c r="D536" i="18"/>
  <c r="C123" i="19"/>
  <c r="B581" i="19"/>
  <c r="K426" i="18"/>
  <c r="K427" i="18" s="1"/>
  <c r="N426" i="18"/>
  <c r="N427" i="18" s="1"/>
  <c r="N542" i="18"/>
  <c r="N549" i="18" s="1"/>
  <c r="K542" i="18"/>
  <c r="H542" i="18"/>
  <c r="E542" i="18"/>
  <c r="E549" i="18" s="1"/>
  <c r="B542" i="18"/>
  <c r="B549" i="18" s="1"/>
  <c r="J355" i="18"/>
  <c r="C361" i="18"/>
  <c r="F373" i="18"/>
  <c r="J391" i="18"/>
  <c r="J508" i="18"/>
  <c r="H509" i="18"/>
  <c r="F510" i="18"/>
  <c r="K484" i="18"/>
  <c r="K581" i="18"/>
  <c r="D123" i="19"/>
  <c r="BG125" i="19"/>
  <c r="C385" i="19"/>
  <c r="K472" i="19"/>
  <c r="C478" i="19"/>
  <c r="G520" i="19"/>
  <c r="K528" i="19"/>
  <c r="I496" i="19"/>
  <c r="M568" i="20"/>
  <c r="K569" i="20"/>
  <c r="I570" i="20"/>
  <c r="F511" i="20"/>
  <c r="E408" i="20"/>
  <c r="N413" i="20"/>
  <c r="N414" i="20" s="1"/>
  <c r="O411" i="20"/>
  <c r="N410" i="20"/>
  <c r="K605" i="19"/>
  <c r="K606" i="19"/>
  <c r="I607" i="19"/>
  <c r="O540" i="19"/>
  <c r="O547" i="19" s="1"/>
  <c r="L540" i="19"/>
  <c r="I540" i="19"/>
  <c r="F540" i="19"/>
  <c r="C540" i="19"/>
  <c r="K484" i="19"/>
  <c r="I484" i="19"/>
  <c r="E536" i="19"/>
  <c r="O536" i="19"/>
  <c r="P538" i="19" s="1"/>
  <c r="L484" i="19"/>
  <c r="L536" i="19"/>
  <c r="F478" i="19"/>
  <c r="N542" i="19"/>
  <c r="K542" i="19"/>
  <c r="H542" i="19"/>
  <c r="E542" i="19"/>
  <c r="E549" i="19" s="1"/>
  <c r="E557" i="19" s="1"/>
  <c r="B542" i="19"/>
  <c r="I478" i="19"/>
  <c r="G478" i="19"/>
  <c r="G536" i="19"/>
  <c r="O567" i="19"/>
  <c r="E490" i="19"/>
  <c r="O490" i="19"/>
  <c r="B503" i="19"/>
  <c r="N503" i="19"/>
  <c r="N643" i="19" s="1"/>
  <c r="D528" i="19"/>
  <c r="J540" i="19"/>
  <c r="B507" i="19"/>
  <c r="D472" i="19"/>
  <c r="N540" i="19"/>
  <c r="K540" i="19"/>
  <c r="H540" i="19"/>
  <c r="E540" i="19"/>
  <c r="B540" i="19"/>
  <c r="G472" i="19"/>
  <c r="E472" i="19"/>
  <c r="F490" i="19"/>
  <c r="I503" i="19"/>
  <c r="I505" i="19" s="1"/>
  <c r="E528" i="19"/>
  <c r="E530" i="19" s="1"/>
  <c r="O528" i="19"/>
  <c r="P530" i="19" s="1"/>
  <c r="I536" i="19"/>
  <c r="I538" i="19" s="1"/>
  <c r="E567" i="19"/>
  <c r="C588" i="19"/>
  <c r="D590" i="19" s="1"/>
  <c r="C496" i="19"/>
  <c r="L520" i="19"/>
  <c r="F528" i="19"/>
  <c r="F530" i="19" s="1"/>
  <c r="J536" i="19"/>
  <c r="F541" i="19"/>
  <c r="N496" i="19"/>
  <c r="O465" i="19"/>
  <c r="M478" i="19"/>
  <c r="C520" i="19"/>
  <c r="O520" i="19"/>
  <c r="M520" i="19"/>
  <c r="M522" i="19" s="1"/>
  <c r="O541" i="19"/>
  <c r="I567" i="19"/>
  <c r="O496" i="19"/>
  <c r="M541" i="19"/>
  <c r="J541" i="19"/>
  <c r="G541" i="19"/>
  <c r="G548" i="19" s="1"/>
  <c r="D541" i="19"/>
  <c r="D520" i="19"/>
  <c r="F496" i="19"/>
  <c r="M540" i="19"/>
  <c r="G540" i="19"/>
  <c r="G547" i="19" s="1"/>
  <c r="B543" i="19"/>
  <c r="N543" i="19"/>
  <c r="N581" i="19"/>
  <c r="H496" i="19"/>
  <c r="L542" i="19"/>
  <c r="I542" i="19"/>
  <c r="I549" i="19" s="1"/>
  <c r="F542" i="19"/>
  <c r="C542" i="19"/>
  <c r="C549" i="19" s="1"/>
  <c r="O581" i="19"/>
  <c r="H484" i="19"/>
  <c r="M490" i="19"/>
  <c r="J567" i="19"/>
  <c r="J588" i="19"/>
  <c r="J649" i="19" s="1"/>
  <c r="J496" i="19"/>
  <c r="K426" i="19"/>
  <c r="K427" i="19" s="1"/>
  <c r="E426" i="19"/>
  <c r="E427" i="19" s="1"/>
  <c r="H397" i="19"/>
  <c r="N361" i="19"/>
  <c r="B361" i="19"/>
  <c r="L423" i="19"/>
  <c r="K424" i="19"/>
  <c r="E424" i="19"/>
  <c r="O424" i="19"/>
  <c r="M426" i="19"/>
  <c r="M427" i="19" s="1"/>
  <c r="J426" i="19"/>
  <c r="J427" i="19" s="1"/>
  <c r="G426" i="19"/>
  <c r="G427" i="19" s="1"/>
  <c r="D426" i="19"/>
  <c r="D427" i="19" s="1"/>
  <c r="N379" i="19"/>
  <c r="G385" i="19"/>
  <c r="J391" i="19"/>
  <c r="L397" i="19"/>
  <c r="K391" i="19"/>
  <c r="M397" i="19"/>
  <c r="L415" i="19"/>
  <c r="D125" i="19"/>
  <c r="Q123" i="19"/>
  <c r="Q125" i="19" s="1"/>
  <c r="AC123" i="19"/>
  <c r="AC125" i="19" s="1"/>
  <c r="AO123" i="19"/>
  <c r="AO125" i="19" s="1"/>
  <c r="BA123" i="19"/>
  <c r="BA125" i="19" s="1"/>
  <c r="M423" i="19"/>
  <c r="J423" i="19"/>
  <c r="G423" i="19"/>
  <c r="D423" i="19"/>
  <c r="M391" i="19"/>
  <c r="C397" i="19"/>
  <c r="O397" i="19"/>
  <c r="L426" i="19"/>
  <c r="L427" i="19" s="1"/>
  <c r="I426" i="19"/>
  <c r="F426" i="19"/>
  <c r="C426" i="19"/>
  <c r="C427" i="19" s="1"/>
  <c r="K385" i="19"/>
  <c r="D397" i="19"/>
  <c r="F361" i="19"/>
  <c r="AE123" i="19"/>
  <c r="AE125" i="19" s="1"/>
  <c r="AQ123" i="19"/>
  <c r="AQ125" i="19" s="1"/>
  <c r="BC123" i="19"/>
  <c r="BC125" i="19" s="1"/>
  <c r="B429" i="19" s="1"/>
  <c r="B424" i="19"/>
  <c r="K409" i="19"/>
  <c r="C415" i="19"/>
  <c r="E361" i="19"/>
  <c r="K373" i="19"/>
  <c r="L409" i="19"/>
  <c r="H123" i="19"/>
  <c r="H125" i="19" s="1"/>
  <c r="I423" i="19"/>
  <c r="F423" i="19"/>
  <c r="C423" i="19"/>
  <c r="G397" i="19"/>
  <c r="M409" i="19"/>
  <c r="O361" i="19"/>
  <c r="C361" i="19"/>
  <c r="D605" i="18"/>
  <c r="B606" i="18"/>
  <c r="N606" i="18"/>
  <c r="L607" i="18"/>
  <c r="N607" i="18"/>
  <c r="L608" i="18"/>
  <c r="H605" i="18"/>
  <c r="I606" i="18"/>
  <c r="G607" i="18"/>
  <c r="E608" i="18"/>
  <c r="K605" i="18"/>
  <c r="H543" i="18"/>
  <c r="H544" i="18" s="1"/>
  <c r="L540" i="18"/>
  <c r="L547" i="18" s="1"/>
  <c r="C540" i="18"/>
  <c r="C547" i="18" s="1"/>
  <c r="H478" i="18"/>
  <c r="M465" i="18"/>
  <c r="L490" i="18"/>
  <c r="H490" i="18"/>
  <c r="B503" i="18"/>
  <c r="F507" i="18"/>
  <c r="F547" i="18" s="1"/>
  <c r="M528" i="18"/>
  <c r="M530" i="18" s="1"/>
  <c r="L567" i="18"/>
  <c r="M581" i="18"/>
  <c r="G496" i="18"/>
  <c r="G478" i="18"/>
  <c r="I484" i="18"/>
  <c r="D503" i="18"/>
  <c r="D644" i="18" s="1"/>
  <c r="C528" i="18"/>
  <c r="C530" i="18" s="1"/>
  <c r="N543" i="18"/>
  <c r="N550" i="18" s="1"/>
  <c r="K540" i="18"/>
  <c r="K547" i="18" s="1"/>
  <c r="B540" i="18"/>
  <c r="H472" i="18"/>
  <c r="J478" i="18"/>
  <c r="L484" i="18"/>
  <c r="K490" i="18"/>
  <c r="N536" i="18"/>
  <c r="N538" i="18" s="1"/>
  <c r="M567" i="18"/>
  <c r="G543" i="18"/>
  <c r="G550" i="18" s="1"/>
  <c r="N540" i="18"/>
  <c r="H540" i="18"/>
  <c r="G465" i="18"/>
  <c r="G466" i="18" s="1"/>
  <c r="O550" i="18"/>
  <c r="B490" i="18"/>
  <c r="N490" i="18"/>
  <c r="O528" i="18"/>
  <c r="O536" i="18"/>
  <c r="P538" i="18" s="1"/>
  <c r="N567" i="18"/>
  <c r="C581" i="18"/>
  <c r="I496" i="18"/>
  <c r="L472" i="18"/>
  <c r="M510" i="18"/>
  <c r="D520" i="18"/>
  <c r="N520" i="18"/>
  <c r="F536" i="18"/>
  <c r="E543" i="18"/>
  <c r="M541" i="18"/>
  <c r="M548" i="18" s="1"/>
  <c r="J541" i="18"/>
  <c r="G541" i="18"/>
  <c r="D541" i="18"/>
  <c r="D548" i="18" s="1"/>
  <c r="K465" i="18"/>
  <c r="K658" i="18" s="1"/>
  <c r="I465" i="18"/>
  <c r="O484" i="18"/>
  <c r="F490" i="18"/>
  <c r="F503" i="18"/>
  <c r="F504" i="18" s="1"/>
  <c r="G528" i="18"/>
  <c r="F567" i="18"/>
  <c r="M540" i="18"/>
  <c r="J540" i="18"/>
  <c r="G540" i="18"/>
  <c r="G547" i="18" s="1"/>
  <c r="D540" i="18"/>
  <c r="D547" i="18" s="1"/>
  <c r="D543" i="18"/>
  <c r="N478" i="18"/>
  <c r="F484" i="18"/>
  <c r="I503" i="18"/>
  <c r="I643" i="18" s="1"/>
  <c r="H520" i="18"/>
  <c r="H536" i="18"/>
  <c r="G567" i="18"/>
  <c r="B496" i="18"/>
  <c r="L543" i="18"/>
  <c r="L550" i="18" s="1"/>
  <c r="I543" i="18"/>
  <c r="I550" i="18" s="1"/>
  <c r="F543" i="18"/>
  <c r="C543" i="18"/>
  <c r="E478" i="18"/>
  <c r="C478" i="18"/>
  <c r="O478" i="18"/>
  <c r="G484" i="18"/>
  <c r="E484" i="18"/>
  <c r="E503" i="18"/>
  <c r="H567" i="18"/>
  <c r="J543" i="18"/>
  <c r="J550" i="18" s="1"/>
  <c r="F478" i="18"/>
  <c r="H484" i="18"/>
  <c r="I490" i="18"/>
  <c r="G490" i="18"/>
  <c r="K507" i="18"/>
  <c r="I508" i="18"/>
  <c r="G509" i="18"/>
  <c r="E510" i="18"/>
  <c r="E550" i="18" s="1"/>
  <c r="J528" i="18"/>
  <c r="J536" i="18"/>
  <c r="B543" i="18"/>
  <c r="B550" i="18" s="1"/>
  <c r="J490" i="18"/>
  <c r="K520" i="18"/>
  <c r="K528" i="18"/>
  <c r="L530" i="18" s="1"/>
  <c r="J567" i="18"/>
  <c r="E496" i="18"/>
  <c r="I540" i="18"/>
  <c r="D478" i="18"/>
  <c r="J484" i="18"/>
  <c r="M503" i="18"/>
  <c r="M643" i="18" s="1"/>
  <c r="K503" i="18"/>
  <c r="C507" i="18"/>
  <c r="L520" i="18"/>
  <c r="L536" i="18"/>
  <c r="O541" i="18"/>
  <c r="L581" i="18"/>
  <c r="J581" i="18"/>
  <c r="F496" i="18"/>
  <c r="D496" i="18"/>
  <c r="H123" i="18"/>
  <c r="AS123" i="18"/>
  <c r="I423" i="18"/>
  <c r="K123" i="18"/>
  <c r="K125" i="18" s="1"/>
  <c r="X123" i="18"/>
  <c r="AJ123" i="18"/>
  <c r="AJ125" i="18" s="1"/>
  <c r="AV123" i="18"/>
  <c r="AV125" i="18" s="1"/>
  <c r="N424" i="18"/>
  <c r="K424" i="18"/>
  <c r="H424" i="18"/>
  <c r="E424" i="18"/>
  <c r="B424" i="18"/>
  <c r="I391" i="18"/>
  <c r="K409" i="18"/>
  <c r="G439" i="18"/>
  <c r="M426" i="18"/>
  <c r="M427" i="18" s="1"/>
  <c r="BG125" i="18"/>
  <c r="L415" i="18"/>
  <c r="I439" i="18"/>
  <c r="B123" i="18"/>
  <c r="O418" i="18" s="1"/>
  <c r="AA123" i="18"/>
  <c r="J417" i="18" s="1"/>
  <c r="H379" i="18"/>
  <c r="M415" i="18"/>
  <c r="J439" i="18"/>
  <c r="K423" i="18"/>
  <c r="AY123" i="18"/>
  <c r="D417" i="18" s="1"/>
  <c r="M424" i="18"/>
  <c r="J424" i="18"/>
  <c r="G424" i="18"/>
  <c r="D424" i="18"/>
  <c r="K439" i="18"/>
  <c r="AM123" i="18"/>
  <c r="AM125" i="18" s="1"/>
  <c r="L445" i="18"/>
  <c r="C415" i="18"/>
  <c r="O415" i="18"/>
  <c r="N123" i="18"/>
  <c r="N125" i="18" s="1"/>
  <c r="AD123" i="18"/>
  <c r="I418" i="18" s="1"/>
  <c r="AP123" i="18"/>
  <c r="F418" i="18" s="1"/>
  <c r="BB123" i="18"/>
  <c r="BB125" i="18" s="1"/>
  <c r="L426" i="18"/>
  <c r="L427" i="18" s="1"/>
  <c r="I426" i="18"/>
  <c r="I427" i="18" s="1"/>
  <c r="F426" i="18"/>
  <c r="F427" i="18" s="1"/>
  <c r="C426" i="18"/>
  <c r="C427" i="18" s="1"/>
  <c r="E409" i="18"/>
  <c r="D415" i="18"/>
  <c r="C425" i="18"/>
  <c r="H427" i="18"/>
  <c r="H385" i="18"/>
  <c r="F409" i="18"/>
  <c r="H409" i="18"/>
  <c r="F425" i="18"/>
  <c r="BL125" i="18"/>
  <c r="H361" i="18"/>
  <c r="E423" i="18"/>
  <c r="U123" i="18"/>
  <c r="F423" i="18"/>
  <c r="G426" i="18"/>
  <c r="G427" i="18" s="1"/>
  <c r="G415" i="18"/>
  <c r="I425" i="18"/>
  <c r="C423" i="18"/>
  <c r="H391" i="18"/>
  <c r="I409" i="18"/>
  <c r="H415" i="18"/>
  <c r="L425" i="18"/>
  <c r="AG123" i="18"/>
  <c r="AG125" i="18" s="1"/>
  <c r="L423" i="18"/>
  <c r="BD125" i="18"/>
  <c r="J409" i="18"/>
  <c r="F439" i="18"/>
  <c r="O361" i="18"/>
  <c r="N588" i="19"/>
  <c r="N603" i="19" s="1"/>
  <c r="O588" i="19"/>
  <c r="I588" i="19"/>
  <c r="I649" i="19" s="1"/>
  <c r="K588" i="19"/>
  <c r="B496" i="15"/>
  <c r="O496" i="15"/>
  <c r="F496" i="15"/>
  <c r="H496" i="15"/>
  <c r="D496" i="15"/>
  <c r="N496" i="15"/>
  <c r="G496" i="15"/>
  <c r="I496" i="15"/>
  <c r="K496" i="15"/>
  <c r="M496" i="15"/>
  <c r="C496" i="15"/>
  <c r="O588" i="18"/>
  <c r="L588" i="18"/>
  <c r="L632" i="18" s="1"/>
  <c r="C588" i="18"/>
  <c r="C632" i="18" s="1"/>
  <c r="H588" i="18"/>
  <c r="H649" i="18" s="1"/>
  <c r="F588" i="18"/>
  <c r="F603" i="18" s="1"/>
  <c r="H544" i="20"/>
  <c r="N354" i="20"/>
  <c r="B372" i="20"/>
  <c r="N372" i="20"/>
  <c r="K414" i="20"/>
  <c r="D372" i="20"/>
  <c r="K378" i="20"/>
  <c r="B414" i="20"/>
  <c r="C414" i="20"/>
  <c r="B420" i="20"/>
  <c r="C378" i="20"/>
  <c r="B390" i="20"/>
  <c r="N390" i="20"/>
  <c r="F116" i="20"/>
  <c r="F118" i="20" s="1"/>
  <c r="AE116" i="20"/>
  <c r="AE118" i="20" s="1"/>
  <c r="AQ116" i="20"/>
  <c r="AQ118" i="20" s="1"/>
  <c r="BC116" i="20"/>
  <c r="C390" i="20"/>
  <c r="O390" i="20"/>
  <c r="L372" i="20"/>
  <c r="E390" i="20"/>
  <c r="D509" i="20"/>
  <c r="J512" i="20"/>
  <c r="M372" i="20"/>
  <c r="B426" i="20"/>
  <c r="N426" i="20"/>
  <c r="J446" i="20"/>
  <c r="J497" i="20" s="1"/>
  <c r="F551" i="20"/>
  <c r="G553" i="20" s="1"/>
  <c r="H571" i="20"/>
  <c r="C121" i="20"/>
  <c r="H121" i="20"/>
  <c r="T121" i="20"/>
  <c r="AF121" i="20"/>
  <c r="E372" i="20"/>
  <c r="B396" i="20"/>
  <c r="F439" i="20"/>
  <c r="O454" i="20"/>
  <c r="K489" i="20"/>
  <c r="E568" i="20"/>
  <c r="C569" i="20"/>
  <c r="M570" i="20"/>
  <c r="C116" i="20"/>
  <c r="C118" i="20" s="1"/>
  <c r="O116" i="20"/>
  <c r="O118" i="20" s="1"/>
  <c r="AA116" i="20"/>
  <c r="AA118" i="20" s="1"/>
  <c r="AM116" i="20"/>
  <c r="AM118" i="20" s="1"/>
  <c r="AY116" i="20"/>
  <c r="AY118" i="20" s="1"/>
  <c r="BK116" i="20"/>
  <c r="BK118" i="20" s="1"/>
  <c r="F476" i="20"/>
  <c r="F544" i="20"/>
  <c r="F568" i="20"/>
  <c r="D569" i="20"/>
  <c r="B570" i="20"/>
  <c r="N570" i="20"/>
  <c r="H372" i="20"/>
  <c r="M667" i="20"/>
  <c r="O489" i="20"/>
  <c r="H354" i="20"/>
  <c r="E420" i="20"/>
  <c r="C408" i="20"/>
  <c r="C544" i="20"/>
  <c r="G551" i="20"/>
  <c r="G566" i="20" s="1"/>
  <c r="C568" i="20"/>
  <c r="O568" i="20"/>
  <c r="M569" i="20"/>
  <c r="K570" i="20"/>
  <c r="H116" i="20"/>
  <c r="H118" i="20" s="1"/>
  <c r="T116" i="20"/>
  <c r="T118" i="20" s="1"/>
  <c r="AF116" i="20"/>
  <c r="AF118" i="20" s="1"/>
  <c r="AR116" i="20"/>
  <c r="AR118" i="20" s="1"/>
  <c r="BD116" i="20"/>
  <c r="BD118" i="20" s="1"/>
  <c r="L489" i="20"/>
  <c r="D568" i="20"/>
  <c r="B569" i="20"/>
  <c r="N569" i="20"/>
  <c r="L570" i="20"/>
  <c r="I116" i="20"/>
  <c r="I118" i="20" s="1"/>
  <c r="U116" i="20"/>
  <c r="U118" i="20" s="1"/>
  <c r="AG116" i="20"/>
  <c r="AG118" i="20" s="1"/>
  <c r="AS116" i="20"/>
  <c r="AS118" i="20" s="1"/>
  <c r="BE116" i="20"/>
  <c r="BE118" i="20" s="1"/>
  <c r="M121" i="20"/>
  <c r="Y121" i="20"/>
  <c r="AK121" i="20"/>
  <c r="AW121" i="20"/>
  <c r="N360" i="20"/>
  <c r="D396" i="20"/>
  <c r="I462" i="20"/>
  <c r="J118" i="20"/>
  <c r="M390" i="20"/>
  <c r="N366" i="20"/>
  <c r="V118" i="20"/>
  <c r="AY121" i="20"/>
  <c r="BF118" i="20"/>
  <c r="AZ121" i="20"/>
  <c r="M354" i="20"/>
  <c r="J414" i="20"/>
  <c r="D414" i="20"/>
  <c r="AH118" i="20"/>
  <c r="L384" i="20"/>
  <c r="H396" i="20"/>
  <c r="I454" i="20"/>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R116" i="20"/>
  <c r="R118" i="20" s="1"/>
  <c r="AD116" i="20"/>
  <c r="AD118" i="20" s="1"/>
  <c r="AP116" i="20"/>
  <c r="AP118" i="20" s="1"/>
  <c r="BB116" i="20"/>
  <c r="BB118" i="20" s="1"/>
  <c r="O121" i="20"/>
  <c r="AM121" i="20"/>
  <c r="K354" i="20"/>
  <c r="E414" i="20"/>
  <c r="K482" i="20"/>
  <c r="H521" i="20"/>
  <c r="L529" i="20"/>
  <c r="L531" i="20" s="1"/>
  <c r="H647" i="20"/>
  <c r="N670" i="20"/>
  <c r="S118" i="20"/>
  <c r="BC118" i="20"/>
  <c r="B378" i="20"/>
  <c r="F414" i="20"/>
  <c r="H462" i="20"/>
  <c r="D470" i="20"/>
  <c r="H476" i="20"/>
  <c r="F505" i="20"/>
  <c r="L505" i="20"/>
  <c r="L507" i="20" s="1"/>
  <c r="I551" i="20"/>
  <c r="I599" i="20" s="1"/>
  <c r="E366" i="20"/>
  <c r="O366" i="20"/>
  <c r="I372" i="20"/>
  <c r="J390" i="20"/>
  <c r="I408" i="20"/>
  <c r="J372" i="20"/>
  <c r="K390" i="20"/>
  <c r="N396" i="20"/>
  <c r="H454" i="20"/>
  <c r="F470" i="20"/>
  <c r="K521" i="20"/>
  <c r="I521" i="20"/>
  <c r="I529" i="20"/>
  <c r="G544" i="20"/>
  <c r="K551" i="20"/>
  <c r="K566" i="20" s="1"/>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G530" i="20" s="1"/>
  <c r="I366" i="20"/>
  <c r="I649" i="20"/>
  <c r="I651" i="20" s="1"/>
  <c r="F637" i="20"/>
  <c r="F639" i="20" s="1"/>
  <c r="J653" i="20"/>
  <c r="J655" i="20" s="1"/>
  <c r="I644" i="20"/>
  <c r="E628" i="20"/>
  <c r="F628" i="20" s="1"/>
  <c r="K657" i="20"/>
  <c r="L657" i="20"/>
  <c r="L659" i="20" s="1"/>
  <c r="J570" i="20"/>
  <c r="J568" i="20"/>
  <c r="H569" i="20"/>
  <c r="F570" i="20"/>
  <c r="D571" i="20"/>
  <c r="K568" i="20"/>
  <c r="I569" i="20"/>
  <c r="G570" i="20"/>
  <c r="I568" i="20"/>
  <c r="G569" i="20"/>
  <c r="E570" i="20"/>
  <c r="J454" i="20"/>
  <c r="B470" i="20"/>
  <c r="D476" i="20"/>
  <c r="J493" i="20"/>
  <c r="H446" i="20"/>
  <c r="H560" i="20" s="1"/>
  <c r="F495" i="20"/>
  <c r="D496" i="20"/>
  <c r="I446" i="20"/>
  <c r="K454" i="20"/>
  <c r="C470" i="20"/>
  <c r="K470" i="20"/>
  <c r="E476" i="20"/>
  <c r="O476" i="20"/>
  <c r="E534" i="20"/>
  <c r="O511" i="20"/>
  <c r="I489" i="20"/>
  <c r="E505" i="20"/>
  <c r="C505" i="20"/>
  <c r="O505" i="20"/>
  <c r="K505" i="20"/>
  <c r="N446" i="20"/>
  <c r="N611" i="20" s="1"/>
  <c r="C462" i="20"/>
  <c r="F529" i="20"/>
  <c r="E544" i="20"/>
  <c r="N462" i="20"/>
  <c r="L462" i="20"/>
  <c r="J533" i="20"/>
  <c r="H534" i="20"/>
  <c r="F535" i="20"/>
  <c r="D536" i="20"/>
  <c r="J482" i="20"/>
  <c r="J489" i="20"/>
  <c r="H505" i="20"/>
  <c r="F521" i="20"/>
  <c r="C454" i="20"/>
  <c r="E462" i="20"/>
  <c r="E470" i="20"/>
  <c r="G476" i="20"/>
  <c r="M489" i="20"/>
  <c r="I505" i="20"/>
  <c r="D454" i="20"/>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M529" i="20"/>
  <c r="B551" i="20"/>
  <c r="B603" i="20" s="1"/>
  <c r="H551" i="20"/>
  <c r="I553" i="20" s="1"/>
  <c r="M505" i="20"/>
  <c r="K535" i="20"/>
  <c r="G446" i="20"/>
  <c r="G611" i="20" s="1"/>
  <c r="J462" i="20"/>
  <c r="N510" i="20"/>
  <c r="L511" i="20"/>
  <c r="C529" i="20"/>
  <c r="B544" i="20"/>
  <c r="D551" i="20"/>
  <c r="D603" i="20" s="1"/>
  <c r="D610" i="20" s="1"/>
  <c r="G454" i="20"/>
  <c r="H455" i="20" s="1"/>
  <c r="K462" i="20"/>
  <c r="G489" i="20"/>
  <c r="E489" i="20"/>
  <c r="N529" i="20"/>
  <c r="K544" i="20"/>
  <c r="N470" i="20"/>
  <c r="L470" i="20"/>
  <c r="B476" i="20"/>
  <c r="N476" i="20"/>
  <c r="H489" i="20"/>
  <c r="N505" i="20"/>
  <c r="E529" i="20"/>
  <c r="O529" i="20"/>
  <c r="D544" i="20"/>
  <c r="N544" i="20"/>
  <c r="L121" i="20"/>
  <c r="X121" i="20"/>
  <c r="AJ121" i="20"/>
  <c r="AV121" i="20"/>
  <c r="M360" i="20"/>
  <c r="K396" i="20"/>
  <c r="J426" i="20"/>
  <c r="G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E121" i="20"/>
  <c r="N375" i="20" s="1"/>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R121" i="20"/>
  <c r="AD121" i="20"/>
  <c r="AP121" i="20"/>
  <c r="L378" i="20"/>
  <c r="I384" i="20"/>
  <c r="E396" i="20"/>
  <c r="F408" i="20"/>
  <c r="O414" i="20"/>
  <c r="J408" i="20"/>
  <c r="F420" i="20"/>
  <c r="E426" i="20"/>
  <c r="D426" i="20"/>
  <c r="F426" i="20"/>
  <c r="E116" i="20"/>
  <c r="N406" i="20" s="1"/>
  <c r="Q116" i="20"/>
  <c r="Q118" i="20" s="1"/>
  <c r="AC116" i="20"/>
  <c r="AC118" i="20" s="1"/>
  <c r="AO116" i="20"/>
  <c r="AO118" i="20" s="1"/>
  <c r="BA116" i="20"/>
  <c r="BA118" i="20" s="1"/>
  <c r="I390" i="20"/>
  <c r="G414" i="20"/>
  <c r="H433" i="20"/>
  <c r="AR121" i="20"/>
  <c r="J121" i="20"/>
  <c r="V121" i="20"/>
  <c r="AH121" i="20"/>
  <c r="AT121" i="20"/>
  <c r="D378" i="20"/>
  <c r="M384" i="20"/>
  <c r="O621"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L426" i="20"/>
  <c r="I455" i="20"/>
  <c r="O535" i="20"/>
  <c r="H439" i="20"/>
  <c r="O490" i="20"/>
  <c r="L661" i="20"/>
  <c r="L663" i="20" s="1"/>
  <c r="M660" i="20"/>
  <c r="L390" i="20"/>
  <c r="L354" i="20"/>
  <c r="L439" i="20"/>
  <c r="M470" i="20"/>
  <c r="C476" i="20"/>
  <c r="M476" i="20"/>
  <c r="E482" i="20"/>
  <c r="C482" i="20"/>
  <c r="F489" i="20"/>
  <c r="D489" i="20"/>
  <c r="E490" i="20" s="1"/>
  <c r="H384" i="20"/>
  <c r="C598" i="20"/>
  <c r="C420" i="20"/>
  <c r="B462" i="20"/>
  <c r="D598" i="20"/>
  <c r="D420" i="20"/>
  <c r="G482" i="20"/>
  <c r="G533" i="20"/>
  <c r="G509" i="20"/>
  <c r="C535" i="20"/>
  <c r="C511" i="20"/>
  <c r="M536" i="20"/>
  <c r="M512"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L652" i="20"/>
  <c r="K653" i="20"/>
  <c r="K655" i="20" s="1"/>
  <c r="F598" i="20"/>
  <c r="L446" i="20"/>
  <c r="O536" i="20"/>
  <c r="O512" i="20"/>
  <c r="F509" i="20"/>
  <c r="G510" i="20"/>
  <c r="I536" i="20"/>
  <c r="N551" i="20"/>
  <c r="I433" i="20"/>
  <c r="K439" i="20"/>
  <c r="M446" i="20"/>
  <c r="N447" i="20" s="1"/>
  <c r="B482" i="20"/>
  <c r="N482" i="20"/>
  <c r="H494" i="20"/>
  <c r="H510" i="20"/>
  <c r="N512" i="20"/>
  <c r="B521" i="20"/>
  <c r="O551" i="20"/>
  <c r="I611" i="20"/>
  <c r="H640" i="20"/>
  <c r="J433" i="20"/>
  <c r="K533" i="20"/>
  <c r="K509" i="20"/>
  <c r="I534" i="20"/>
  <c r="I510" i="20"/>
  <c r="G535" i="20"/>
  <c r="G511" i="20"/>
  <c r="E536" i="20"/>
  <c r="E512" i="20"/>
  <c r="O482" i="20"/>
  <c r="H509" i="20"/>
  <c r="J510" i="20"/>
  <c r="C521" i="20"/>
  <c r="J529" i="20"/>
  <c r="N533" i="20"/>
  <c r="J611" i="20"/>
  <c r="C446" i="20"/>
  <c r="O446" i="20"/>
  <c r="O491" i="20" s="1"/>
  <c r="D482" i="20"/>
  <c r="I509" i="20"/>
  <c r="M510" i="20"/>
  <c r="N511" i="20"/>
  <c r="O533" i="20"/>
  <c r="I544" i="20"/>
  <c r="E566" i="20"/>
  <c r="E596" i="20"/>
  <c r="E595" i="20"/>
  <c r="E603" i="20"/>
  <c r="B568" i="20"/>
  <c r="N568" i="20"/>
  <c r="L569" i="20"/>
  <c r="I598" i="20"/>
  <c r="B439" i="20"/>
  <c r="N439" i="20"/>
  <c r="D446" i="20"/>
  <c r="M533" i="20"/>
  <c r="M509" i="20"/>
  <c r="K534" i="20"/>
  <c r="K510" i="20"/>
  <c r="I535" i="20"/>
  <c r="I511" i="20"/>
  <c r="G536" i="20"/>
  <c r="G512" i="20"/>
  <c r="J509" i="20"/>
  <c r="O523" i="20"/>
  <c r="I571" i="20"/>
  <c r="J598" i="20"/>
  <c r="D631" i="20"/>
  <c r="K648" i="20"/>
  <c r="J649" i="20"/>
  <c r="J651" i="20" s="1"/>
  <c r="K598" i="20"/>
  <c r="I420" i="20"/>
  <c r="C439" i="20"/>
  <c r="O439" i="20"/>
  <c r="E446" i="20"/>
  <c r="F482" i="20"/>
  <c r="L509" i="20"/>
  <c r="B512" i="20"/>
  <c r="L534" i="20"/>
  <c r="J571" i="20"/>
  <c r="L598" i="20"/>
  <c r="J420" i="20"/>
  <c r="D439" i="20"/>
  <c r="B511" i="20"/>
  <c r="C512" i="20"/>
  <c r="G521" i="20"/>
  <c r="B529" i="20"/>
  <c r="L544" i="20"/>
  <c r="J551" i="20"/>
  <c r="J566" i="20" s="1"/>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K595" i="20"/>
  <c r="K603" i="20"/>
  <c r="O606" i="20"/>
  <c r="E633" i="20"/>
  <c r="E635" i="20" s="1"/>
  <c r="N664" i="20"/>
  <c r="O668" i="20"/>
  <c r="O669" i="20" s="1"/>
  <c r="O670" i="20" s="1"/>
  <c r="O608" i="20"/>
  <c r="D624" i="20"/>
  <c r="K659" i="20"/>
  <c r="O609" i="20"/>
  <c r="P609" i="20" s="1"/>
  <c r="G643" i="20"/>
  <c r="N671" i="20"/>
  <c r="O669" i="18"/>
  <c r="M715" i="19"/>
  <c r="K700" i="19"/>
  <c r="L700" i="19" s="1"/>
  <c r="M700" i="19" s="1"/>
  <c r="K705" i="19"/>
  <c r="K707" i="19" s="1"/>
  <c r="G689" i="19"/>
  <c r="N712" i="19"/>
  <c r="N713" i="19" s="1"/>
  <c r="N715" i="19" s="1"/>
  <c r="G607" i="19"/>
  <c r="F605" i="19"/>
  <c r="D606" i="19"/>
  <c r="B607" i="19"/>
  <c r="N607" i="19"/>
  <c r="L608" i="19"/>
  <c r="K607" i="19"/>
  <c r="O607" i="19"/>
  <c r="M608" i="19"/>
  <c r="G605" i="19"/>
  <c r="E606" i="19"/>
  <c r="C607" i="19"/>
  <c r="E605" i="19"/>
  <c r="C606" i="19"/>
  <c r="O606" i="19"/>
  <c r="M544" i="19"/>
  <c r="I547" i="19"/>
  <c r="I570" i="19" s="1"/>
  <c r="B544" i="19"/>
  <c r="E544" i="19"/>
  <c r="D547" i="19"/>
  <c r="D570" i="19" s="1"/>
  <c r="B548" i="19"/>
  <c r="B556" i="19" s="1"/>
  <c r="J550" i="19"/>
  <c r="J558" i="19" s="1"/>
  <c r="G503" i="19"/>
  <c r="G643" i="19" s="1"/>
  <c r="C528" i="19"/>
  <c r="C536" i="19"/>
  <c r="E581" i="19"/>
  <c r="C581" i="19"/>
  <c r="M567" i="19"/>
  <c r="M550" i="19"/>
  <c r="M558" i="19" s="1"/>
  <c r="D503" i="19"/>
  <c r="D643" i="19" s="1"/>
  <c r="H536" i="19"/>
  <c r="H538" i="19" s="1"/>
  <c r="E548" i="19"/>
  <c r="E556" i="19" s="1"/>
  <c r="K490" i="19"/>
  <c r="H465" i="19"/>
  <c r="H642" i="19" s="1"/>
  <c r="F508" i="19"/>
  <c r="D509" i="19"/>
  <c r="D549" i="19" s="1"/>
  <c r="D572" i="19" s="1"/>
  <c r="B510" i="19"/>
  <c r="B550" i="19" s="1"/>
  <c r="B573" i="19" s="1"/>
  <c r="N510" i="19"/>
  <c r="I472" i="19"/>
  <c r="K478" i="19"/>
  <c r="M484" i="19"/>
  <c r="K503" i="19"/>
  <c r="K505" i="19" s="1"/>
  <c r="F520" i="19"/>
  <c r="F522" i="19" s="1"/>
  <c r="G528" i="19"/>
  <c r="M528" i="19"/>
  <c r="K581" i="19"/>
  <c r="C490" i="19"/>
  <c r="L503" i="19"/>
  <c r="L644" i="19" s="1"/>
  <c r="H528" i="19"/>
  <c r="C465" i="19"/>
  <c r="C642" i="19" s="1"/>
  <c r="D490" i="19"/>
  <c r="N490" i="19"/>
  <c r="M503" i="19"/>
  <c r="M644" i="19" s="1"/>
  <c r="H520" i="19"/>
  <c r="H522" i="19" s="1"/>
  <c r="B520" i="19"/>
  <c r="I528" i="19"/>
  <c r="J465" i="19"/>
  <c r="B478" i="19"/>
  <c r="H478" i="19"/>
  <c r="D484" i="19"/>
  <c r="N484" i="19"/>
  <c r="J484" i="19"/>
  <c r="I520" i="19"/>
  <c r="J528" i="19"/>
  <c r="L490" i="19"/>
  <c r="J520" i="19"/>
  <c r="M536" i="19"/>
  <c r="K536" i="19"/>
  <c r="M465" i="19"/>
  <c r="K548" i="19"/>
  <c r="K556" i="19" s="1"/>
  <c r="B472" i="19"/>
  <c r="N472" i="19"/>
  <c r="D478" i="19"/>
  <c r="F484" i="19"/>
  <c r="G490" i="19"/>
  <c r="K520" i="19"/>
  <c r="B567" i="19"/>
  <c r="N567" i="19"/>
  <c r="L567" i="19"/>
  <c r="L465" i="19"/>
  <c r="L642" i="19" s="1"/>
  <c r="M472" i="19"/>
  <c r="N547" i="19"/>
  <c r="N555" i="19" s="1"/>
  <c r="J549" i="19"/>
  <c r="J557" i="19" s="1"/>
  <c r="H550" i="19"/>
  <c r="H573" i="19" s="1"/>
  <c r="E478" i="19"/>
  <c r="O478" i="19"/>
  <c r="G484" i="19"/>
  <c r="H490" i="19"/>
  <c r="E507" i="19"/>
  <c r="C508" i="19"/>
  <c r="C548" i="19" s="1"/>
  <c r="O508" i="19"/>
  <c r="O548" i="19" s="1"/>
  <c r="O571" i="19" s="1"/>
  <c r="M509" i="19"/>
  <c r="M549" i="19" s="1"/>
  <c r="M572" i="19" s="1"/>
  <c r="K510" i="19"/>
  <c r="K550" i="19" s="1"/>
  <c r="K573" i="19" s="1"/>
  <c r="C567" i="19"/>
  <c r="I490" i="19"/>
  <c r="B528" i="19"/>
  <c r="N528" i="19"/>
  <c r="L528" i="19"/>
  <c r="D536" i="19"/>
  <c r="B536" i="19"/>
  <c r="N536" i="19"/>
  <c r="O538" i="19" s="1"/>
  <c r="F581" i="19"/>
  <c r="E125" i="19"/>
  <c r="P430" i="19" s="1"/>
  <c r="R125" i="19"/>
  <c r="H418" i="19"/>
  <c r="BB125" i="19"/>
  <c r="B418" i="19"/>
  <c r="E417" i="19"/>
  <c r="B417" i="19"/>
  <c r="BD125" i="19"/>
  <c r="J409" i="19"/>
  <c r="B409" i="19"/>
  <c r="N409" i="19"/>
  <c r="B415" i="19"/>
  <c r="N415" i="19"/>
  <c r="D420" i="19"/>
  <c r="D421" i="19" s="1"/>
  <c r="U123" i="19"/>
  <c r="K419" i="19" s="1"/>
  <c r="AG123" i="19"/>
  <c r="G420" i="19" s="1"/>
  <c r="G421" i="19" s="1"/>
  <c r="AS123" i="19"/>
  <c r="M445" i="19"/>
  <c r="E415" i="19"/>
  <c r="K415" i="19"/>
  <c r="J125" i="19"/>
  <c r="F123" i="19"/>
  <c r="S123" i="19"/>
  <c r="K418" i="19" s="1"/>
  <c r="F409" i="19"/>
  <c r="O423" i="19"/>
  <c r="BI125" i="19"/>
  <c r="O415" i="19"/>
  <c r="G409" i="19"/>
  <c r="L439" i="19"/>
  <c r="Y123" i="19"/>
  <c r="AK123" i="19"/>
  <c r="AW123" i="19"/>
  <c r="K355" i="19"/>
  <c r="H415" i="19"/>
  <c r="M439" i="19"/>
  <c r="L123" i="19"/>
  <c r="M419" i="19" s="1"/>
  <c r="M123" i="19"/>
  <c r="M418" i="19" s="1"/>
  <c r="Z123" i="19"/>
  <c r="J418" i="19" s="1"/>
  <c r="AL123" i="19"/>
  <c r="G418" i="19" s="1"/>
  <c r="AX123" i="19"/>
  <c r="D418" i="19" s="1"/>
  <c r="I415" i="19"/>
  <c r="J420" i="19"/>
  <c r="B123" i="19"/>
  <c r="O418" i="19" s="1"/>
  <c r="N123" i="19"/>
  <c r="M417" i="19" s="1"/>
  <c r="AA123" i="19"/>
  <c r="J417" i="19" s="1"/>
  <c r="AM123" i="19"/>
  <c r="G417" i="19" s="1"/>
  <c r="AY123" i="19"/>
  <c r="D417" i="19" s="1"/>
  <c r="K367" i="19"/>
  <c r="O123" i="19"/>
  <c r="AB123" i="19"/>
  <c r="AN123" i="19"/>
  <c r="F420" i="19" s="1"/>
  <c r="F421" i="19" s="1"/>
  <c r="AZ123" i="19"/>
  <c r="B419" i="19"/>
  <c r="N419" i="19"/>
  <c r="H445" i="19"/>
  <c r="M458" i="19"/>
  <c r="E439" i="19"/>
  <c r="M452" i="19"/>
  <c r="M415" i="19"/>
  <c r="N420" i="19"/>
  <c r="N421" i="19" s="1"/>
  <c r="O669" i="19"/>
  <c r="BE125" i="19"/>
  <c r="BF125" i="19"/>
  <c r="N644" i="19"/>
  <c r="N505" i="19"/>
  <c r="F637" i="19"/>
  <c r="F636" i="19"/>
  <c r="D415" i="19"/>
  <c r="J421" i="19"/>
  <c r="F427" i="19"/>
  <c r="D439" i="19"/>
  <c r="G439" i="19"/>
  <c r="G445" i="19"/>
  <c r="J452" i="19"/>
  <c r="J507" i="19"/>
  <c r="J547" i="19" s="1"/>
  <c r="H508" i="19"/>
  <c r="F509" i="19"/>
  <c r="D510" i="19"/>
  <c r="J472" i="19"/>
  <c r="L478" i="19"/>
  <c r="B484" i="19"/>
  <c r="K644" i="19"/>
  <c r="G637" i="19"/>
  <c r="G636" i="19"/>
  <c r="K465" i="19"/>
  <c r="K504" i="19" s="1"/>
  <c r="K507" i="19"/>
  <c r="K547" i="19" s="1"/>
  <c r="H637" i="19"/>
  <c r="H636" i="19"/>
  <c r="F379" i="19"/>
  <c r="F415" i="19"/>
  <c r="F439" i="19"/>
  <c r="C648" i="19"/>
  <c r="C655" i="19" s="1"/>
  <c r="C458" i="19"/>
  <c r="O648" i="19"/>
  <c r="O655" i="19" s="1"/>
  <c r="O458" i="19"/>
  <c r="L472" i="19"/>
  <c r="F472" i="19"/>
  <c r="I508" i="19"/>
  <c r="I637" i="19"/>
  <c r="I636" i="19"/>
  <c r="G379" i="19"/>
  <c r="H458" i="19"/>
  <c r="H439" i="19"/>
  <c r="G415" i="19"/>
  <c r="I427"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M636" i="19"/>
  <c r="M637" i="19"/>
  <c r="K379" i="19"/>
  <c r="I397" i="19"/>
  <c r="L445" i="19"/>
  <c r="L452" i="19"/>
  <c r="K439" i="19"/>
  <c r="B445" i="19"/>
  <c r="N445" i="19"/>
  <c r="E452" i="19"/>
  <c r="F503" i="19"/>
  <c r="B636" i="19"/>
  <c r="B637" i="19"/>
  <c r="L379" i="19"/>
  <c r="O385" i="19"/>
  <c r="G391" i="19"/>
  <c r="N427" i="19"/>
  <c r="C445" i="19"/>
  <c r="O445" i="19"/>
  <c r="G509" i="19"/>
  <c r="G549" i="19" s="1"/>
  <c r="C637" i="19"/>
  <c r="C636" i="19"/>
  <c r="O637" i="19"/>
  <c r="O636" i="19"/>
  <c r="F391" i="19"/>
  <c r="J397" i="19"/>
  <c r="B452" i="19"/>
  <c r="B458" i="19"/>
  <c r="N452" i="19"/>
  <c r="N458" i="19"/>
  <c r="I445" i="19"/>
  <c r="H644" i="19"/>
  <c r="H643" i="19"/>
  <c r="J530" i="19"/>
  <c r="F355" i="19"/>
  <c r="D637" i="19"/>
  <c r="D636" i="19"/>
  <c r="B439" i="19"/>
  <c r="N439" i="19"/>
  <c r="H452" i="19"/>
  <c r="H472" i="19"/>
  <c r="J478" i="19"/>
  <c r="N522" i="19"/>
  <c r="J538" i="19"/>
  <c r="E637" i="19"/>
  <c r="E636" i="19"/>
  <c r="C379" i="19"/>
  <c r="O379" i="19"/>
  <c r="I391" i="19"/>
  <c r="D445" i="19"/>
  <c r="D458" i="19"/>
  <c r="H409" i="19"/>
  <c r="I409" i="19"/>
  <c r="C439" i="19"/>
  <c r="O439" i="19"/>
  <c r="F445" i="19"/>
  <c r="I452" i="19"/>
  <c r="I465" i="19"/>
  <c r="B490" i="19"/>
  <c r="L458" i="19"/>
  <c r="B465" i="19"/>
  <c r="B658" i="19" s="1"/>
  <c r="N465" i="19"/>
  <c r="N521" i="19" s="1"/>
  <c r="C472" i="19"/>
  <c r="O472" i="19"/>
  <c r="H507" i="19"/>
  <c r="H588" i="19"/>
  <c r="H603" i="19" s="1"/>
  <c r="M709" i="19"/>
  <c r="M711" i="19" s="1"/>
  <c r="N708" i="19"/>
  <c r="D465" i="19"/>
  <c r="C503" i="19"/>
  <c r="O503" i="19"/>
  <c r="P505" i="19" s="1"/>
  <c r="J634" i="19"/>
  <c r="B634" i="19"/>
  <c r="B632" i="19"/>
  <c r="C605" i="19"/>
  <c r="O605" i="19"/>
  <c r="M606" i="19"/>
  <c r="D567" i="19"/>
  <c r="H581" i="19"/>
  <c r="K634" i="19"/>
  <c r="C634" i="19"/>
  <c r="C632" i="19"/>
  <c r="C590" i="19"/>
  <c r="C649" i="19"/>
  <c r="J603" i="19"/>
  <c r="I688" i="19"/>
  <c r="H689" i="19"/>
  <c r="H691" i="19" s="1"/>
  <c r="F465" i="19"/>
  <c r="E503" i="19"/>
  <c r="L507" i="19"/>
  <c r="I581" i="19"/>
  <c r="G680" i="19"/>
  <c r="F681" i="19"/>
  <c r="F683" i="19" s="1"/>
  <c r="G691" i="19"/>
  <c r="L701" i="19"/>
  <c r="L703" i="19" s="1"/>
  <c r="O712" i="19"/>
  <c r="E458" i="19"/>
  <c r="G465" i="19"/>
  <c r="G658" i="19" s="1"/>
  <c r="M507" i="19"/>
  <c r="M632" i="19"/>
  <c r="M590" i="19"/>
  <c r="M649" i="19"/>
  <c r="F458" i="19"/>
  <c r="G567" i="19"/>
  <c r="C673" i="19"/>
  <c r="C675" i="19" s="1"/>
  <c r="D672" i="19"/>
  <c r="J703" i="19"/>
  <c r="G458" i="19"/>
  <c r="H567" i="19"/>
  <c r="B603" i="19"/>
  <c r="J692" i="19"/>
  <c r="I693" i="19"/>
  <c r="I695" i="19" s="1"/>
  <c r="M581" i="19"/>
  <c r="D634" i="19"/>
  <c r="D632" i="19"/>
  <c r="D649" i="19"/>
  <c r="M704" i="19"/>
  <c r="L705" i="19"/>
  <c r="L707" i="19" s="1"/>
  <c r="N719" i="19"/>
  <c r="C603" i="19"/>
  <c r="B649" i="19"/>
  <c r="J458" i="19"/>
  <c r="F507" i="19"/>
  <c r="D508" i="19"/>
  <c r="B509" i="19"/>
  <c r="N509" i="19"/>
  <c r="L510" i="19"/>
  <c r="F588" i="19"/>
  <c r="F603" i="19" s="1"/>
  <c r="D603" i="19"/>
  <c r="K458" i="19"/>
  <c r="D581" i="19"/>
  <c r="G588" i="19"/>
  <c r="E588" i="19"/>
  <c r="F608" i="19"/>
  <c r="J697" i="19"/>
  <c r="J699" i="19" s="1"/>
  <c r="K696" i="19"/>
  <c r="I608" i="19"/>
  <c r="L709" i="19"/>
  <c r="L711" i="19" s="1"/>
  <c r="O717" i="19"/>
  <c r="O718" i="19" s="1"/>
  <c r="O652" i="19"/>
  <c r="F687" i="19"/>
  <c r="H693" i="19"/>
  <c r="H695" i="19" s="1"/>
  <c r="I697" i="19"/>
  <c r="I699" i="19" s="1"/>
  <c r="B608" i="19"/>
  <c r="N608" i="19"/>
  <c r="E676" i="19"/>
  <c r="E681" i="19"/>
  <c r="E683" i="19" s="1"/>
  <c r="O654" i="19"/>
  <c r="O721" i="19"/>
  <c r="O722" i="19" s="1"/>
  <c r="Y125" i="18"/>
  <c r="AW125" i="18"/>
  <c r="J125" i="18"/>
  <c r="W125" i="18"/>
  <c r="AU125" i="18"/>
  <c r="L419" i="18"/>
  <c r="L125" i="18"/>
  <c r="AK125" i="18"/>
  <c r="L418" i="18"/>
  <c r="AL125" i="18"/>
  <c r="AX125" i="18"/>
  <c r="AI125" i="18"/>
  <c r="G429" i="18" s="1"/>
  <c r="G417" i="18"/>
  <c r="AA125" i="18"/>
  <c r="AY125" i="18"/>
  <c r="I420" i="18"/>
  <c r="I421" i="18" s="1"/>
  <c r="X125" i="18"/>
  <c r="C123" i="18"/>
  <c r="AB123" i="18"/>
  <c r="BI125" i="18"/>
  <c r="O123" i="18"/>
  <c r="L420" i="18" s="1"/>
  <c r="L421" i="18" s="1"/>
  <c r="D123" i="18"/>
  <c r="Q123" i="18"/>
  <c r="AC123" i="18"/>
  <c r="I419" i="18" s="1"/>
  <c r="AO123" i="18"/>
  <c r="BA123" i="18"/>
  <c r="B420" i="18" s="1"/>
  <c r="B421" i="18" s="1"/>
  <c r="R125" i="18"/>
  <c r="F123" i="18"/>
  <c r="P417" i="18" s="1"/>
  <c r="S123" i="18"/>
  <c r="AE123" i="18"/>
  <c r="H418" i="18" s="1"/>
  <c r="AQ123" i="18"/>
  <c r="F417" i="18" s="1"/>
  <c r="BC123" i="18"/>
  <c r="B418" i="18" s="1"/>
  <c r="K544" i="18"/>
  <c r="E125" i="18"/>
  <c r="P430" i="18" s="1"/>
  <c r="G123" i="18"/>
  <c r="T123" i="18"/>
  <c r="AF123" i="18"/>
  <c r="AR123" i="18"/>
  <c r="F420" i="18"/>
  <c r="F421" i="18" s="1"/>
  <c r="G419" i="18"/>
  <c r="O423" i="18"/>
  <c r="O426" i="18"/>
  <c r="O427" i="18" s="1"/>
  <c r="U125" i="18"/>
  <c r="I123" i="18"/>
  <c r="M419" i="18" s="1"/>
  <c r="V123" i="18"/>
  <c r="J419" i="18" s="1"/>
  <c r="AH123" i="18"/>
  <c r="AT123" i="18"/>
  <c r="H125" i="18"/>
  <c r="AS125" i="18"/>
  <c r="H637" i="18"/>
  <c r="H636" i="18"/>
  <c r="H445" i="18"/>
  <c r="F452" i="18"/>
  <c r="N452" i="18"/>
  <c r="B548" i="18"/>
  <c r="N548" i="18"/>
  <c r="H528" i="18"/>
  <c r="I530" i="18" s="1"/>
  <c r="I637" i="18"/>
  <c r="I636" i="18"/>
  <c r="M397" i="18"/>
  <c r="B439" i="18"/>
  <c r="N439" i="18"/>
  <c r="I445" i="18"/>
  <c r="O445" i="18"/>
  <c r="G452" i="18"/>
  <c r="M658" i="18"/>
  <c r="M642" i="18"/>
  <c r="E548" i="18"/>
  <c r="O557" i="18"/>
  <c r="O572" i="18"/>
  <c r="G536" i="18"/>
  <c r="J637" i="18"/>
  <c r="J636" i="18"/>
  <c r="B397" i="18"/>
  <c r="N397" i="18"/>
  <c r="J415" i="18"/>
  <c r="C439" i="18"/>
  <c r="O439" i="18"/>
  <c r="J445" i="18"/>
  <c r="F643" i="18"/>
  <c r="F644" i="18"/>
  <c r="F505" i="18"/>
  <c r="B529" i="18"/>
  <c r="K637" i="18"/>
  <c r="K636" i="18"/>
  <c r="I379" i="18"/>
  <c r="D439" i="18"/>
  <c r="O522" i="18"/>
  <c r="I538" i="18"/>
  <c r="L637" i="18"/>
  <c r="L636" i="18"/>
  <c r="J379" i="18"/>
  <c r="E439" i="18"/>
  <c r="J452" i="18"/>
  <c r="H547" i="18"/>
  <c r="D549" i="18"/>
  <c r="I472" i="18"/>
  <c r="K478" i="18"/>
  <c r="M484" i="18"/>
  <c r="J644" i="18"/>
  <c r="J643" i="18"/>
  <c r="E644" i="18"/>
  <c r="E643" i="18"/>
  <c r="E505" i="18"/>
  <c r="J538" i="18"/>
  <c r="M636" i="18"/>
  <c r="M637" i="18"/>
  <c r="K379" i="18"/>
  <c r="M445" i="18"/>
  <c r="K452" i="18"/>
  <c r="G642" i="18"/>
  <c r="O573" i="18"/>
  <c r="O558" i="18"/>
  <c r="C490" i="18"/>
  <c r="I548" i="18"/>
  <c r="G549" i="18"/>
  <c r="B636" i="18"/>
  <c r="B637" i="18"/>
  <c r="N636" i="18"/>
  <c r="N637" i="18"/>
  <c r="B415" i="18"/>
  <c r="B445" i="18"/>
  <c r="N445" i="18"/>
  <c r="L452" i="18"/>
  <c r="J465" i="18"/>
  <c r="F642" i="18"/>
  <c r="K472" i="18"/>
  <c r="M478" i="18"/>
  <c r="C484" i="18"/>
  <c r="H549" i="18"/>
  <c r="C637" i="18"/>
  <c r="C636" i="18"/>
  <c r="K644" i="18"/>
  <c r="K643" i="18"/>
  <c r="K504" i="18"/>
  <c r="K505" i="18"/>
  <c r="K549" i="18"/>
  <c r="E520" i="18"/>
  <c r="F522" i="18" s="1"/>
  <c r="O637" i="18"/>
  <c r="O636" i="18"/>
  <c r="D637" i="18"/>
  <c r="D636" i="18"/>
  <c r="B379" i="18"/>
  <c r="N379" i="18"/>
  <c r="D445" i="18"/>
  <c r="C445" i="18"/>
  <c r="D522" i="18"/>
  <c r="N522" i="18"/>
  <c r="D528" i="18"/>
  <c r="E530" i="18" s="1"/>
  <c r="E637" i="18"/>
  <c r="E636" i="18"/>
  <c r="C409" i="18"/>
  <c r="E415" i="18"/>
  <c r="E445" i="18"/>
  <c r="F445" i="18"/>
  <c r="C452" i="18"/>
  <c r="O452" i="18"/>
  <c r="M507" i="18"/>
  <c r="M547" i="18" s="1"/>
  <c r="K508" i="18"/>
  <c r="K548" i="18" s="1"/>
  <c r="G520" i="18"/>
  <c r="H522" i="18" s="1"/>
  <c r="C536" i="18"/>
  <c r="D538" i="18" s="1"/>
  <c r="K538" i="18"/>
  <c r="H632" i="18"/>
  <c r="H634" i="18"/>
  <c r="F637" i="18"/>
  <c r="F636" i="18"/>
  <c r="G445" i="18"/>
  <c r="D452" i="18"/>
  <c r="B465" i="18"/>
  <c r="C466" i="18" s="1"/>
  <c r="B507" i="18"/>
  <c r="B547" i="18" s="1"/>
  <c r="N507" i="18"/>
  <c r="L465" i="18"/>
  <c r="L658" i="18" s="1"/>
  <c r="L508" i="18"/>
  <c r="L548" i="18" s="1"/>
  <c r="J509" i="18"/>
  <c r="J549" i="18" s="1"/>
  <c r="H510" i="18"/>
  <c r="C472" i="18"/>
  <c r="O472" i="18"/>
  <c r="M472" i="18"/>
  <c r="M537" i="18" s="1"/>
  <c r="N643" i="18"/>
  <c r="F528" i="18"/>
  <c r="G530" i="18" s="1"/>
  <c r="G637" i="18"/>
  <c r="G636" i="18"/>
  <c r="E379" i="18"/>
  <c r="L439" i="18"/>
  <c r="M439" i="18"/>
  <c r="K445" i="18"/>
  <c r="F648" i="18"/>
  <c r="F655" i="18" s="1"/>
  <c r="F458" i="18"/>
  <c r="I520" i="18"/>
  <c r="G529" i="18"/>
  <c r="E536" i="18"/>
  <c r="F538" i="18" s="1"/>
  <c r="G597" i="18"/>
  <c r="M458" i="18"/>
  <c r="O465" i="18"/>
  <c r="P466" i="18" s="1"/>
  <c r="D472" i="18"/>
  <c r="G508" i="18"/>
  <c r="E581" i="18"/>
  <c r="E588" i="18"/>
  <c r="H603" i="18"/>
  <c r="H680" i="18"/>
  <c r="M709" i="18"/>
  <c r="M711" i="18" s="1"/>
  <c r="N708" i="18"/>
  <c r="B458" i="18"/>
  <c r="N458" i="18"/>
  <c r="D465" i="18"/>
  <c r="D504" i="18" s="1"/>
  <c r="E472" i="18"/>
  <c r="C503" i="18"/>
  <c r="C511" i="18" s="1"/>
  <c r="O644" i="18"/>
  <c r="O643" i="18"/>
  <c r="J507" i="18"/>
  <c r="E465" i="18"/>
  <c r="F472" i="18"/>
  <c r="G581" i="18"/>
  <c r="G588" i="18"/>
  <c r="K603" i="18"/>
  <c r="E458" i="18"/>
  <c r="O505" i="18"/>
  <c r="E567" i="18"/>
  <c r="I581" i="18"/>
  <c r="I588" i="18"/>
  <c r="F605" i="18"/>
  <c r="D606" i="18"/>
  <c r="B607" i="18"/>
  <c r="K608" i="18"/>
  <c r="C658" i="18"/>
  <c r="O655" i="18"/>
  <c r="J697" i="18"/>
  <c r="J699" i="18" s="1"/>
  <c r="K696" i="18"/>
  <c r="H465" i="18"/>
  <c r="H568" i="18" s="1"/>
  <c r="G503" i="18"/>
  <c r="J588" i="18"/>
  <c r="H643" i="18"/>
  <c r="G568" i="18"/>
  <c r="H458" i="18"/>
  <c r="I605" i="18"/>
  <c r="G606" i="18"/>
  <c r="E607" i="18"/>
  <c r="F658" i="18"/>
  <c r="L700" i="18"/>
  <c r="K701" i="18"/>
  <c r="K703" i="18" s="1"/>
  <c r="I458" i="18"/>
  <c r="E507" i="18"/>
  <c r="C508" i="18"/>
  <c r="O508" i="18"/>
  <c r="M509" i="18"/>
  <c r="M549" i="18" s="1"/>
  <c r="K510" i="18"/>
  <c r="K550" i="18" s="1"/>
  <c r="I567" i="18"/>
  <c r="M588" i="18"/>
  <c r="F597" i="18"/>
  <c r="J688" i="18"/>
  <c r="I689" i="18"/>
  <c r="I691" i="18" s="1"/>
  <c r="B581" i="18"/>
  <c r="B588" i="18"/>
  <c r="B603" i="18" s="1"/>
  <c r="B472" i="18"/>
  <c r="N472" i="18"/>
  <c r="F608" i="18"/>
  <c r="N704" i="18"/>
  <c r="L458" i="18"/>
  <c r="N465" i="18"/>
  <c r="N504" i="18" s="1"/>
  <c r="N581" i="18"/>
  <c r="D588" i="18"/>
  <c r="N588" i="18"/>
  <c r="N603" i="18" s="1"/>
  <c r="G658" i="18"/>
  <c r="L705" i="18"/>
  <c r="L707" i="18" s="1"/>
  <c r="D672" i="18"/>
  <c r="H689" i="18"/>
  <c r="H691" i="18" s="1"/>
  <c r="H695" i="18"/>
  <c r="O712" i="18"/>
  <c r="J608" i="18"/>
  <c r="L709" i="18"/>
  <c r="L711" i="18" s="1"/>
  <c r="O717" i="18"/>
  <c r="O718" i="18" s="1"/>
  <c r="J701" i="18"/>
  <c r="J703" i="18" s="1"/>
  <c r="O652" i="18"/>
  <c r="C675" i="18"/>
  <c r="F687" i="18"/>
  <c r="K707" i="18"/>
  <c r="N719" i="18"/>
  <c r="B608" i="18"/>
  <c r="N608" i="18"/>
  <c r="E676" i="18"/>
  <c r="D679" i="18"/>
  <c r="O654" i="18"/>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E645" i="26" l="1"/>
  <c r="S672" i="26"/>
  <c r="S679" i="26"/>
  <c r="S680" i="26" s="1"/>
  <c r="J656" i="26"/>
  <c r="J650" i="26"/>
  <c r="J663" i="26" s="1"/>
  <c r="D431" i="26"/>
  <c r="O572" i="26"/>
  <c r="O557" i="26"/>
  <c r="F431" i="26"/>
  <c r="F570" i="26"/>
  <c r="F555" i="26"/>
  <c r="O551" i="26"/>
  <c r="O552" i="26" s="1"/>
  <c r="O512" i="26"/>
  <c r="O650" i="26"/>
  <c r="O663" i="26" s="1"/>
  <c r="I432" i="26"/>
  <c r="M572" i="26"/>
  <c r="M557" i="26"/>
  <c r="D513" i="26"/>
  <c r="G513" i="26"/>
  <c r="G558" i="26"/>
  <c r="G573" i="26"/>
  <c r="D512" i="26"/>
  <c r="J431" i="26"/>
  <c r="J429" i="26"/>
  <c r="L431" i="26"/>
  <c r="G432" i="26"/>
  <c r="D551" i="26"/>
  <c r="D574" i="26" s="1"/>
  <c r="K432" i="26"/>
  <c r="F429" i="26"/>
  <c r="I555" i="26"/>
  <c r="I570" i="26"/>
  <c r="M432" i="26"/>
  <c r="B555" i="26"/>
  <c r="B570" i="26"/>
  <c r="E432" i="26"/>
  <c r="C432" i="26"/>
  <c r="N429" i="26"/>
  <c r="H431" i="26"/>
  <c r="O433" i="26"/>
  <c r="O639" i="26"/>
  <c r="S671" i="26"/>
  <c r="S674" i="26"/>
  <c r="S676" i="26" s="1"/>
  <c r="S678" i="26" s="1"/>
  <c r="V658" i="26"/>
  <c r="U661" i="26"/>
  <c r="T666" i="26"/>
  <c r="T668" i="26" s="1"/>
  <c r="F512" i="26"/>
  <c r="F513" i="26"/>
  <c r="K656" i="26"/>
  <c r="F551" i="26"/>
  <c r="G553" i="26" s="1"/>
  <c r="K650" i="26"/>
  <c r="M696" i="26"/>
  <c r="L697" i="26"/>
  <c r="L699" i="26" s="1"/>
  <c r="F677" i="26"/>
  <c r="F679" i="26" s="1"/>
  <c r="G676" i="26"/>
  <c r="P658" i="26"/>
  <c r="F668" i="26" s="1"/>
  <c r="N639" i="26"/>
  <c r="N640" i="26"/>
  <c r="N433" i="26"/>
  <c r="J433" i="26"/>
  <c r="J639" i="26"/>
  <c r="B433" i="26"/>
  <c r="B639" i="26"/>
  <c r="B640" i="26"/>
  <c r="F639" i="26"/>
  <c r="F433" i="26"/>
  <c r="H639" i="26"/>
  <c r="H640" i="26"/>
  <c r="H433" i="26"/>
  <c r="L639" i="26"/>
  <c r="L433" i="26"/>
  <c r="L640" i="26"/>
  <c r="D639" i="26"/>
  <c r="D433" i="26"/>
  <c r="H645" i="26"/>
  <c r="F645" i="26"/>
  <c r="I663" i="26"/>
  <c r="C645" i="26"/>
  <c r="I685" i="26"/>
  <c r="I687" i="26" s="1"/>
  <c r="J684" i="26"/>
  <c r="K645" i="26"/>
  <c r="J693" i="26"/>
  <c r="J695" i="26" s="1"/>
  <c r="K692" i="26"/>
  <c r="M513" i="26"/>
  <c r="M512" i="26"/>
  <c r="M551" i="26"/>
  <c r="N553" i="26" s="1"/>
  <c r="M701" i="26"/>
  <c r="M703" i="26" s="1"/>
  <c r="N700" i="26"/>
  <c r="C663" i="26"/>
  <c r="O714" i="26"/>
  <c r="O715" i="26"/>
  <c r="I645" i="26"/>
  <c r="J512" i="26"/>
  <c r="J551" i="26"/>
  <c r="J513" i="26"/>
  <c r="N574" i="26"/>
  <c r="N552" i="26"/>
  <c r="N559" i="26"/>
  <c r="I551" i="26"/>
  <c r="I512" i="26"/>
  <c r="I513" i="26"/>
  <c r="D650" i="26"/>
  <c r="D656" i="26"/>
  <c r="D653" i="26"/>
  <c r="L551" i="26"/>
  <c r="L512" i="26"/>
  <c r="L513" i="26"/>
  <c r="G663" i="26"/>
  <c r="N663" i="26"/>
  <c r="O708" i="26"/>
  <c r="O709" i="26" s="1"/>
  <c r="N709" i="26"/>
  <c r="N711" i="26" s="1"/>
  <c r="D559" i="26"/>
  <c r="J689" i="26"/>
  <c r="J691" i="26" s="1"/>
  <c r="K688" i="26"/>
  <c r="H513" i="26"/>
  <c r="H551" i="26"/>
  <c r="H512" i="26"/>
  <c r="F673" i="26"/>
  <c r="F675" i="26" s="1"/>
  <c r="G672" i="26"/>
  <c r="E650" i="26"/>
  <c r="E656" i="26"/>
  <c r="E653" i="26"/>
  <c r="H663" i="26"/>
  <c r="B512" i="26"/>
  <c r="B551" i="26"/>
  <c r="C551" i="26"/>
  <c r="C513" i="26"/>
  <c r="C512" i="26"/>
  <c r="F656" i="26"/>
  <c r="F653" i="26"/>
  <c r="F650" i="26"/>
  <c r="M650" i="26"/>
  <c r="M656" i="26"/>
  <c r="M653" i="26"/>
  <c r="E574" i="26"/>
  <c r="E552" i="26"/>
  <c r="E559" i="26"/>
  <c r="E553" i="26"/>
  <c r="K551" i="26"/>
  <c r="K513" i="26"/>
  <c r="K512" i="26"/>
  <c r="L650" i="26"/>
  <c r="L656" i="26"/>
  <c r="L653" i="26"/>
  <c r="G552" i="26"/>
  <c r="G574" i="26"/>
  <c r="G559" i="26"/>
  <c r="N704" i="26"/>
  <c r="M705" i="26"/>
  <c r="M707" i="26" s="1"/>
  <c r="H681" i="26"/>
  <c r="H683" i="26" s="1"/>
  <c r="I680" i="26"/>
  <c r="F574" i="26"/>
  <c r="F552" i="26"/>
  <c r="O572" i="19"/>
  <c r="O557" i="19"/>
  <c r="F432" i="18"/>
  <c r="G558" i="19"/>
  <c r="G573" i="19"/>
  <c r="E547" i="18"/>
  <c r="L649" i="19"/>
  <c r="L656" i="19" s="1"/>
  <c r="D589" i="19"/>
  <c r="F603" i="20"/>
  <c r="H417" i="19"/>
  <c r="M553" i="20"/>
  <c r="F548" i="18"/>
  <c r="F537" i="18"/>
  <c r="F511" i="18"/>
  <c r="K632" i="18"/>
  <c r="H685" i="19"/>
  <c r="H687" i="19" s="1"/>
  <c r="F547" i="19"/>
  <c r="M634" i="19"/>
  <c r="J643" i="19"/>
  <c r="C531" i="20"/>
  <c r="K513" i="20"/>
  <c r="N523" i="20"/>
  <c r="N419" i="20"/>
  <c r="N420" i="20" s="1"/>
  <c r="I544" i="18"/>
  <c r="I551" i="18" s="1"/>
  <c r="J522" i="18"/>
  <c r="K642" i="18"/>
  <c r="H538" i="18"/>
  <c r="F681" i="18"/>
  <c r="F683" i="18" s="1"/>
  <c r="D658" i="18"/>
  <c r="E504" i="18"/>
  <c r="H550" i="18"/>
  <c r="H558" i="18" s="1"/>
  <c r="K634" i="18"/>
  <c r="AD125" i="18"/>
  <c r="C417" i="18"/>
  <c r="K701" i="19"/>
  <c r="K703" i="19" s="1"/>
  <c r="H547" i="19"/>
  <c r="B571" i="19"/>
  <c r="O544" i="19"/>
  <c r="K530" i="19"/>
  <c r="C538" i="19"/>
  <c r="H523" i="20"/>
  <c r="K599" i="20"/>
  <c r="H611" i="20"/>
  <c r="N374" i="20"/>
  <c r="N507" i="20"/>
  <c r="K523" i="20"/>
  <c r="L463" i="20"/>
  <c r="K590" i="18"/>
  <c r="J547" i="18"/>
  <c r="D537" i="18"/>
  <c r="D419" i="18"/>
  <c r="N418" i="18"/>
  <c r="M547" i="19"/>
  <c r="L632" i="19"/>
  <c r="D555" i="19"/>
  <c r="E538" i="19"/>
  <c r="D530" i="20"/>
  <c r="G603" i="20"/>
  <c r="G491" i="20"/>
  <c r="J463" i="20"/>
  <c r="E455" i="20"/>
  <c r="J560" i="20"/>
  <c r="L590" i="19"/>
  <c r="E429" i="19"/>
  <c r="P555" i="18"/>
  <c r="J521" i="18"/>
  <c r="G685" i="19"/>
  <c r="G687" i="19" s="1"/>
  <c r="L634" i="19"/>
  <c r="G595" i="20"/>
  <c r="C530" i="20"/>
  <c r="J491" i="20"/>
  <c r="H429" i="19"/>
  <c r="C547" i="19"/>
  <c r="N536" i="17"/>
  <c r="C548" i="18"/>
  <c r="G511" i="18"/>
  <c r="F634" i="18"/>
  <c r="I529" i="18"/>
  <c r="B125" i="18"/>
  <c r="M417" i="18"/>
  <c r="C658" i="19"/>
  <c r="I548" i="19"/>
  <c r="H548" i="19"/>
  <c r="E629" i="20"/>
  <c r="E631" i="20" s="1"/>
  <c r="M595" i="20"/>
  <c r="K490" i="20"/>
  <c r="N416" i="20"/>
  <c r="K522" i="18"/>
  <c r="H544" i="19"/>
  <c r="H684" i="18"/>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D545" i="19" s="1"/>
  <c r="P570" i="19"/>
  <c r="P555" i="19"/>
  <c r="P722" i="19"/>
  <c r="C555" i="19"/>
  <c r="C570" i="19"/>
  <c r="O555" i="19"/>
  <c r="O570" i="19"/>
  <c r="G570" i="19"/>
  <c r="G555" i="19"/>
  <c r="I555" i="19"/>
  <c r="N530" i="19"/>
  <c r="F548" i="19"/>
  <c r="F556" i="19" s="1"/>
  <c r="I544" i="19"/>
  <c r="M529" i="19"/>
  <c r="L550" i="19"/>
  <c r="L547" i="19"/>
  <c r="L570" i="19" s="1"/>
  <c r="D644" i="19"/>
  <c r="K549" i="19"/>
  <c r="K572" i="19" s="1"/>
  <c r="B568" i="19"/>
  <c r="C522" i="19"/>
  <c r="J505" i="19"/>
  <c r="H504" i="19"/>
  <c r="I632" i="19"/>
  <c r="L544" i="19"/>
  <c r="L545" i="19" s="1"/>
  <c r="N549" i="19"/>
  <c r="D568" i="19"/>
  <c r="B549" i="19"/>
  <c r="O649" i="19"/>
  <c r="O653" i="19" s="1"/>
  <c r="L658" i="19"/>
  <c r="H511" i="19"/>
  <c r="I634" i="19"/>
  <c r="D548" i="19"/>
  <c r="D556" i="19" s="1"/>
  <c r="O590" i="19"/>
  <c r="O603" i="19"/>
  <c r="E572" i="19"/>
  <c r="D550" i="19"/>
  <c r="O558" i="19"/>
  <c r="J573" i="19"/>
  <c r="D522" i="19"/>
  <c r="I643" i="19"/>
  <c r="F549" i="19"/>
  <c r="F557" i="19" s="1"/>
  <c r="I644" i="19"/>
  <c r="B589" i="19"/>
  <c r="I537" i="19"/>
  <c r="E545" i="19"/>
  <c r="N550" i="19"/>
  <c r="M568" i="19"/>
  <c r="O529" i="19"/>
  <c r="K558" i="19"/>
  <c r="I420" i="19"/>
  <c r="I421" i="19" s="1"/>
  <c r="L420" i="19"/>
  <c r="L421" i="19" s="1"/>
  <c r="H419" i="19"/>
  <c r="E419" i="19"/>
  <c r="Q655" i="18"/>
  <c r="P665" i="18" s="1"/>
  <c r="K418" i="18"/>
  <c r="J529" i="18"/>
  <c r="P512" i="18"/>
  <c r="L505" i="18"/>
  <c r="C589" i="18"/>
  <c r="C418" i="18"/>
  <c r="P572" i="18"/>
  <c r="P557" i="18"/>
  <c r="P573" i="18"/>
  <c r="P558" i="18"/>
  <c r="O417" i="18"/>
  <c r="P420" i="18"/>
  <c r="P421" i="18" s="1"/>
  <c r="O634" i="18"/>
  <c r="P590" i="18"/>
  <c r="I511" i="18"/>
  <c r="I568" i="18"/>
  <c r="J530" i="18"/>
  <c r="AP125" i="18"/>
  <c r="F430" i="18" s="1"/>
  <c r="K511" i="18"/>
  <c r="K512" i="18" s="1"/>
  <c r="F549" i="18"/>
  <c r="F572" i="18" s="1"/>
  <c r="D550" i="18"/>
  <c r="P571" i="18"/>
  <c r="P556" i="18"/>
  <c r="D544" i="18"/>
  <c r="O713" i="18"/>
  <c r="P712" i="18"/>
  <c r="P713" i="18" s="1"/>
  <c r="E420" i="18"/>
  <c r="E421" i="18" s="1"/>
  <c r="F544" i="18"/>
  <c r="O530" i="18"/>
  <c r="P530" i="18"/>
  <c r="P544" i="18"/>
  <c r="P545" i="18" s="1"/>
  <c r="P719" i="18"/>
  <c r="P722" i="18"/>
  <c r="I644" i="18"/>
  <c r="I645" i="18" s="1"/>
  <c r="E418" i="18"/>
  <c r="O419" i="18"/>
  <c r="P419" i="18"/>
  <c r="C603" i="18"/>
  <c r="O538" i="18"/>
  <c r="D643" i="18"/>
  <c r="C634" i="18"/>
  <c r="M644" i="18"/>
  <c r="M645" i="18" s="1"/>
  <c r="J505" i="18"/>
  <c r="I504" i="18"/>
  <c r="L522" i="18"/>
  <c r="I642" i="18"/>
  <c r="K530" i="18"/>
  <c r="K466" i="18"/>
  <c r="I547" i="18"/>
  <c r="I505" i="18"/>
  <c r="C544" i="18"/>
  <c r="C551" i="18" s="1"/>
  <c r="M568" i="18"/>
  <c r="L590" i="18"/>
  <c r="L643" i="18"/>
  <c r="L649" i="18"/>
  <c r="L653" i="18" s="1"/>
  <c r="M511" i="18"/>
  <c r="I658" i="18"/>
  <c r="D597" i="18"/>
  <c r="L644" i="18"/>
  <c r="N547" i="18"/>
  <c r="M504" i="18"/>
  <c r="I537" i="18"/>
  <c r="L634" i="18"/>
  <c r="O544" i="18"/>
  <c r="O545" i="18" s="1"/>
  <c r="E544" i="18"/>
  <c r="L603" i="18"/>
  <c r="N505" i="18"/>
  <c r="M505" i="18"/>
  <c r="K521" i="18"/>
  <c r="M597" i="18"/>
  <c r="C649" i="18"/>
  <c r="C653" i="18" s="1"/>
  <c r="M522" i="18"/>
  <c r="L538" i="18"/>
  <c r="C419" i="18"/>
  <c r="L417" i="18"/>
  <c r="I417" i="18"/>
  <c r="F419" i="18"/>
  <c r="C420" i="18"/>
  <c r="C421" i="18" s="1"/>
  <c r="O430" i="18"/>
  <c r="C432" i="18"/>
  <c r="D568" i="18"/>
  <c r="I430" i="18"/>
  <c r="M511" i="19"/>
  <c r="M512" i="19" s="1"/>
  <c r="H597" i="19"/>
  <c r="M566" i="20"/>
  <c r="F595" i="20"/>
  <c r="G599" i="20"/>
  <c r="O506" i="20"/>
  <c r="J568" i="18"/>
  <c r="J544" i="18"/>
  <c r="J545" i="18" s="1"/>
  <c r="K571" i="19"/>
  <c r="F596" i="20"/>
  <c r="M531" i="20"/>
  <c r="F566" i="20"/>
  <c r="I603" i="20"/>
  <c r="M544" i="18"/>
  <c r="M545" i="18" s="1"/>
  <c r="D530" i="19"/>
  <c r="G505" i="19"/>
  <c r="I595" i="20"/>
  <c r="N544" i="19"/>
  <c r="J692" i="18"/>
  <c r="I693" i="18"/>
  <c r="I695" i="18" s="1"/>
  <c r="B537" i="18"/>
  <c r="C521" i="18"/>
  <c r="O420" i="18"/>
  <c r="O421" i="18" s="1"/>
  <c r="O632" i="19"/>
  <c r="K603" i="19"/>
  <c r="G644" i="19"/>
  <c r="N570" i="19"/>
  <c r="I596" i="20"/>
  <c r="N497" i="20"/>
  <c r="N498" i="20" s="1"/>
  <c r="G596" i="20"/>
  <c r="N490" i="20"/>
  <c r="D463" i="20"/>
  <c r="I463" i="20"/>
  <c r="B544" i="18"/>
  <c r="N544" i="18"/>
  <c r="F544" i="19"/>
  <c r="F545" i="19" s="1"/>
  <c r="J544" i="19"/>
  <c r="J537" i="19"/>
  <c r="O530" i="19"/>
  <c r="N556" i="19"/>
  <c r="B547" i="19"/>
  <c r="B555" i="19" s="1"/>
  <c r="B568" i="18"/>
  <c r="B658" i="18"/>
  <c r="G548" i="18"/>
  <c r="D521" i="18"/>
  <c r="I566" i="20"/>
  <c r="K548" i="15"/>
  <c r="K571" i="15" s="1"/>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G545" i="19" s="1"/>
  <c r="N634" i="19"/>
  <c r="K589" i="19"/>
  <c r="D557" i="19"/>
  <c r="C511" i="19"/>
  <c r="M556" i="19"/>
  <c r="L643" i="19"/>
  <c r="L645" i="19" s="1"/>
  <c r="F558" i="19"/>
  <c r="M530" i="19"/>
  <c r="M597" i="19"/>
  <c r="F571" i="19"/>
  <c r="I558" i="19"/>
  <c r="H572" i="19"/>
  <c r="M521" i="19"/>
  <c r="H537" i="19"/>
  <c r="H658" i="19"/>
  <c r="B431" i="19"/>
  <c r="B430" i="19"/>
  <c r="E418" i="19"/>
  <c r="E430" i="19"/>
  <c r="N431" i="19"/>
  <c r="H430" i="19"/>
  <c r="M420" i="19"/>
  <c r="M421" i="19" s="1"/>
  <c r="G430" i="19"/>
  <c r="M432" i="19"/>
  <c r="L544" i="18"/>
  <c r="L545" i="18" s="1"/>
  <c r="K537" i="18"/>
  <c r="F466" i="18"/>
  <c r="G544" i="18"/>
  <c r="G545" i="18" s="1"/>
  <c r="E568" i="18"/>
  <c r="N529" i="18"/>
  <c r="K597" i="18"/>
  <c r="J548" i="18"/>
  <c r="O548" i="18"/>
  <c r="J658" i="18"/>
  <c r="N658" i="18"/>
  <c r="E529" i="18"/>
  <c r="M538" i="18"/>
  <c r="C550" i="18"/>
  <c r="C573" i="18" s="1"/>
  <c r="F568" i="18"/>
  <c r="I597" i="18"/>
  <c r="F550" i="18"/>
  <c r="F573" i="18" s="1"/>
  <c r="C529" i="18"/>
  <c r="K529" i="18"/>
  <c r="H504" i="18"/>
  <c r="C597" i="18"/>
  <c r="B521" i="18"/>
  <c r="K589" i="18"/>
  <c r="O529" i="18"/>
  <c r="C430" i="18"/>
  <c r="D429" i="18"/>
  <c r="J429" i="18"/>
  <c r="F645" i="18"/>
  <c r="M429" i="18"/>
  <c r="L430" i="18"/>
  <c r="B599" i="20"/>
  <c r="B596" i="20"/>
  <c r="B595" i="20"/>
  <c r="J590" i="19"/>
  <c r="N590" i="19"/>
  <c r="I603" i="19"/>
  <c r="K590" i="19"/>
  <c r="N632" i="19"/>
  <c r="K632" i="19"/>
  <c r="O603" i="18"/>
  <c r="O649" i="18"/>
  <c r="F649" i="18"/>
  <c r="O589" i="18"/>
  <c r="O632" i="18"/>
  <c r="J548" i="15"/>
  <c r="E547" i="15"/>
  <c r="E570" i="15" s="1"/>
  <c r="O590" i="18"/>
  <c r="F589" i="18"/>
  <c r="F632" i="18"/>
  <c r="L490" i="20"/>
  <c r="J513" i="20"/>
  <c r="J514" i="20" s="1"/>
  <c r="I507" i="20"/>
  <c r="I448" i="20"/>
  <c r="J523" i="20"/>
  <c r="M523" i="20"/>
  <c r="K491" i="20"/>
  <c r="H603" i="20"/>
  <c r="H607" i="20" s="1"/>
  <c r="B566" i="20"/>
  <c r="H596" i="20"/>
  <c r="N530" i="20"/>
  <c r="J448" i="20"/>
  <c r="H599" i="20"/>
  <c r="G552" i="20"/>
  <c r="O455"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D596" i="20"/>
  <c r="K463" i="20"/>
  <c r="G463" i="20"/>
  <c r="K530" i="20"/>
  <c r="H497" i="20"/>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K514" i="20"/>
  <c r="K515"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645" i="19" s="1"/>
  <c r="M537" i="19"/>
  <c r="J522" i="19"/>
  <c r="I530" i="19"/>
  <c r="G521" i="19"/>
  <c r="J589" i="19"/>
  <c r="B545" i="19"/>
  <c r="M573" i="19"/>
  <c r="L530" i="19"/>
  <c r="N538" i="19"/>
  <c r="M466" i="19"/>
  <c r="L511" i="19"/>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D430" i="19" s="1"/>
  <c r="C418" i="19"/>
  <c r="AK125" i="19"/>
  <c r="F419" i="19"/>
  <c r="O125" i="19"/>
  <c r="K432" i="19" s="1"/>
  <c r="K420" i="19"/>
  <c r="K421" i="19" s="1"/>
  <c r="AL125" i="19"/>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19" i="18"/>
  <c r="O723" i="19"/>
  <c r="J512" i="19"/>
  <c r="N704" i="19"/>
  <c r="M705" i="19"/>
  <c r="M707" i="19" s="1"/>
  <c r="F658" i="19"/>
  <c r="J688" i="19"/>
  <c r="I689" i="19"/>
  <c r="I691" i="19" s="1"/>
  <c r="D642" i="19"/>
  <c r="D645" i="19" s="1"/>
  <c r="D511" i="19"/>
  <c r="D466" i="19"/>
  <c r="O521" i="19"/>
  <c r="G537" i="19"/>
  <c r="K555" i="19"/>
  <c r="K570" i="19"/>
  <c r="F572" i="19"/>
  <c r="N504" i="19"/>
  <c r="L558" i="19"/>
  <c r="L573" i="19"/>
  <c r="B653" i="19"/>
  <c r="B656" i="19"/>
  <c r="O568" i="19"/>
  <c r="E521" i="19"/>
  <c r="I590" i="19"/>
  <c r="H556" i="19"/>
  <c r="H571" i="19"/>
  <c r="F597" i="19"/>
  <c r="J684" i="19"/>
  <c r="I685" i="19"/>
  <c r="I687" i="19" s="1"/>
  <c r="N557" i="19"/>
  <c r="N572" i="19"/>
  <c r="I529" i="19"/>
  <c r="C521" i="19"/>
  <c r="K642" i="19"/>
  <c r="K511" i="19"/>
  <c r="K597" i="19"/>
  <c r="K466" i="19"/>
  <c r="J555" i="19"/>
  <c r="J570" i="19"/>
  <c r="B557" i="19"/>
  <c r="B572" i="19"/>
  <c r="C653" i="19"/>
  <c r="C650" i="19"/>
  <c r="C656" i="19"/>
  <c r="I597" i="19"/>
  <c r="I511" i="19"/>
  <c r="I466" i="19"/>
  <c r="I642" i="19"/>
  <c r="F568" i="19"/>
  <c r="F521" i="19"/>
  <c r="E632" i="19"/>
  <c r="E590" i="19"/>
  <c r="E589" i="19"/>
  <c r="E649" i="19"/>
  <c r="E634" i="19"/>
  <c r="N653" i="19"/>
  <c r="N650" i="19"/>
  <c r="N656" i="19"/>
  <c r="J466" i="19"/>
  <c r="O597" i="19"/>
  <c r="C589" i="19"/>
  <c r="N709" i="19"/>
  <c r="N711" i="19" s="1"/>
  <c r="O708" i="19"/>
  <c r="N642" i="19"/>
  <c r="N645" i="19" s="1"/>
  <c r="N545" i="19"/>
  <c r="N511" i="19"/>
  <c r="N597" i="19"/>
  <c r="N466" i="19"/>
  <c r="B504" i="19"/>
  <c r="H545" i="19"/>
  <c r="G529" i="19"/>
  <c r="C568" i="19"/>
  <c r="I656" i="19"/>
  <c r="I653" i="19"/>
  <c r="G632" i="19"/>
  <c r="G590" i="19"/>
  <c r="G589" i="19"/>
  <c r="G649" i="19"/>
  <c r="G603" i="19"/>
  <c r="G634" i="19"/>
  <c r="F555" i="19"/>
  <c r="F570" i="19"/>
  <c r="C597" i="19"/>
  <c r="M653" i="19"/>
  <c r="M656" i="19"/>
  <c r="B597" i="19"/>
  <c r="B511" i="19"/>
  <c r="D504" i="19"/>
  <c r="H551" i="19"/>
  <c r="H512" i="19"/>
  <c r="B521" i="19"/>
  <c r="L529" i="19"/>
  <c r="O545"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I568" i="19"/>
  <c r="I521" i="19"/>
  <c r="O537" i="19"/>
  <c r="C545" i="19"/>
  <c r="L466" i="19"/>
  <c r="K568" i="19"/>
  <c r="O658" i="19"/>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645" i="19" s="1"/>
  <c r="G511" i="19"/>
  <c r="H513" i="19" s="1"/>
  <c r="G466" i="19"/>
  <c r="H680" i="19"/>
  <c r="G681" i="19"/>
  <c r="G683" i="19" s="1"/>
  <c r="H555" i="19"/>
  <c r="H570" i="19"/>
  <c r="E573" i="19"/>
  <c r="E558" i="19"/>
  <c r="D529" i="19"/>
  <c r="I556" i="19"/>
  <c r="I571" i="19"/>
  <c r="D573" i="19"/>
  <c r="D558" i="19"/>
  <c r="K544" i="15"/>
  <c r="F549" i="15"/>
  <c r="F572" i="15" s="1"/>
  <c r="O715" i="18"/>
  <c r="O714" i="18"/>
  <c r="C512" i="18"/>
  <c r="M665"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32" i="18" s="1"/>
  <c r="H545"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J466" i="18"/>
  <c r="D572" i="18"/>
  <c r="D557" i="18"/>
  <c r="M573" i="18"/>
  <c r="M558" i="18"/>
  <c r="AT125" i="18"/>
  <c r="D430" i="18" s="1"/>
  <c r="D418" i="18"/>
  <c r="AR125" i="18"/>
  <c r="D432" i="18" s="1"/>
  <c r="D420" i="18"/>
  <c r="D421" i="18" s="1"/>
  <c r="B417" i="18"/>
  <c r="BC125" i="18"/>
  <c r="B429" i="18" s="1"/>
  <c r="H420" i="18"/>
  <c r="H421" i="18" s="1"/>
  <c r="AB125" i="18"/>
  <c r="I432" i="18" s="1"/>
  <c r="I639" i="18" s="1"/>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89" i="18"/>
  <c r="I572" i="18"/>
  <c r="I557" i="18"/>
  <c r="C656" i="18"/>
  <c r="B504" i="18"/>
  <c r="L568" i="18"/>
  <c r="J537" i="18"/>
  <c r="J504" i="18"/>
  <c r="F571" i="18"/>
  <c r="F556" i="18"/>
  <c r="L656" i="18"/>
  <c r="L650" i="18"/>
  <c r="AH125" i="18"/>
  <c r="G430" i="18" s="1"/>
  <c r="G418" i="18"/>
  <c r="G420" i="18"/>
  <c r="G421" i="18" s="1"/>
  <c r="AF125" i="18"/>
  <c r="G432" i="18" s="1"/>
  <c r="E417" i="18"/>
  <c r="AQ125" i="18"/>
  <c r="E430" i="18" s="1"/>
  <c r="O723" i="18"/>
  <c r="H505" i="18"/>
  <c r="E658" i="18"/>
  <c r="E642" i="18"/>
  <c r="E645" i="18" s="1"/>
  <c r="E597" i="18"/>
  <c r="E511" i="18"/>
  <c r="F513" i="18" s="1"/>
  <c r="E466" i="18"/>
  <c r="G571" i="18"/>
  <c r="G556" i="18"/>
  <c r="K571" i="18"/>
  <c r="K556" i="18"/>
  <c r="H572" i="18"/>
  <c r="H557" i="18"/>
  <c r="M529" i="18"/>
  <c r="E572" i="18"/>
  <c r="E557" i="18"/>
  <c r="H570" i="18"/>
  <c r="H555" i="18"/>
  <c r="L521" i="18"/>
  <c r="K656" i="18"/>
  <c r="K653" i="18"/>
  <c r="D545" i="18"/>
  <c r="V125" i="18"/>
  <c r="J430" i="18" s="1"/>
  <c r="J418" i="18"/>
  <c r="J420" i="18"/>
  <c r="J421" i="18" s="1"/>
  <c r="T125" i="18"/>
  <c r="J432" i="18" s="1"/>
  <c r="AE125" i="18"/>
  <c r="H417" i="18"/>
  <c r="BA125" i="18"/>
  <c r="B431" i="18" s="1"/>
  <c r="B419" i="18"/>
  <c r="N420" i="18"/>
  <c r="N421" i="18" s="1"/>
  <c r="C125" i="18"/>
  <c r="F530" i="18"/>
  <c r="F529" i="18"/>
  <c r="J557" i="18"/>
  <c r="J572" i="18"/>
  <c r="M570" i="18"/>
  <c r="M555" i="18"/>
  <c r="D556" i="18"/>
  <c r="D571" i="18"/>
  <c r="C557" i="18"/>
  <c r="C572" i="18"/>
  <c r="M418" i="18"/>
  <c r="I125" i="18"/>
  <c r="M430" i="18" s="1"/>
  <c r="G125" i="18"/>
  <c r="M432" i="18" s="1"/>
  <c r="M420" i="18"/>
  <c r="M421" i="18" s="1"/>
  <c r="K417" i="18"/>
  <c r="S125" i="18"/>
  <c r="K429" i="18" s="1"/>
  <c r="E419" i="18"/>
  <c r="AO125" i="18"/>
  <c r="E431" i="18" s="1"/>
  <c r="H658" i="18"/>
  <c r="H642" i="18"/>
  <c r="H645" i="18" s="1"/>
  <c r="H511" i="18"/>
  <c r="I513" i="18" s="1"/>
  <c r="H466" i="18"/>
  <c r="L555" i="18"/>
  <c r="L570" i="18"/>
  <c r="I512" i="18"/>
  <c r="N709" i="18"/>
  <c r="N711" i="18" s="1"/>
  <c r="O708" i="18"/>
  <c r="O642" i="18"/>
  <c r="O645" i="18" s="1"/>
  <c r="O597" i="18"/>
  <c r="O511" i="18"/>
  <c r="P513" i="18" s="1"/>
  <c r="O466" i="18"/>
  <c r="O504" i="18"/>
  <c r="I521" i="18"/>
  <c r="I522" i="18"/>
  <c r="H521" i="18"/>
  <c r="D505" i="18"/>
  <c r="K551" i="18"/>
  <c r="G551" i="18"/>
  <c r="G513" i="18"/>
  <c r="G512" i="18"/>
  <c r="M521" i="18"/>
  <c r="E571" i="18"/>
  <c r="E556" i="18"/>
  <c r="J573" i="18"/>
  <c r="J558" i="18"/>
  <c r="N417" i="18"/>
  <c r="F125" i="18"/>
  <c r="H419" i="18"/>
  <c r="AC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Q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P431" i="18" s="1"/>
  <c r="N419" i="18"/>
  <c r="F545" i="18"/>
  <c r="O432"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51" i="18"/>
  <c r="F512" i="18"/>
  <c r="G572" i="18"/>
  <c r="G557" i="18"/>
  <c r="H529" i="18"/>
  <c r="H530" i="18"/>
  <c r="B556" i="18"/>
  <c r="B571" i="18"/>
  <c r="O658" i="18"/>
  <c r="Q658" i="18" s="1"/>
  <c r="C571" i="18"/>
  <c r="C556" i="18"/>
  <c r="J603" i="18"/>
  <c r="L504" i="18"/>
  <c r="F590" i="18"/>
  <c r="I571" i="18"/>
  <c r="I556" i="18"/>
  <c r="M571" i="18"/>
  <c r="M556" i="18"/>
  <c r="O521" i="18"/>
  <c r="H537" i="18"/>
  <c r="M551" i="18"/>
  <c r="M512" i="18"/>
  <c r="D555" i="18"/>
  <c r="D570" i="18"/>
  <c r="C640" i="18"/>
  <c r="C639" i="18"/>
  <c r="C433"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55" i="15"/>
  <c r="M521" i="15"/>
  <c r="M537"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G537" i="15"/>
  <c r="J568" i="15"/>
  <c r="G573" i="15"/>
  <c r="G558" i="15"/>
  <c r="J571" i="15"/>
  <c r="J556" i="15"/>
  <c r="E558" i="15"/>
  <c r="E573" i="15"/>
  <c r="O723" i="15"/>
  <c r="O722" i="15"/>
  <c r="M570" i="15"/>
  <c r="M555" i="15"/>
  <c r="I572" i="15"/>
  <c r="I557" i="15"/>
  <c r="L570" i="15"/>
  <c r="L555" i="15"/>
  <c r="G557" i="15"/>
  <c r="G572" i="15"/>
  <c r="F559" i="26" l="1"/>
  <c r="F553" i="26"/>
  <c r="K663" i="26"/>
  <c r="O574" i="26"/>
  <c r="O575" i="26" s="1"/>
  <c r="O553" i="26"/>
  <c r="O559" i="26"/>
  <c r="O561" i="26" s="1"/>
  <c r="C640" i="26"/>
  <c r="C433" i="26"/>
  <c r="C639" i="26"/>
  <c r="E433" i="26"/>
  <c r="E639" i="26"/>
  <c r="E640" i="26"/>
  <c r="D553" i="26"/>
  <c r="D552" i="26"/>
  <c r="G433" i="26"/>
  <c r="G639" i="26"/>
  <c r="G640" i="26"/>
  <c r="K639" i="26"/>
  <c r="K433" i="26"/>
  <c r="K640" i="26"/>
  <c r="M433" i="26"/>
  <c r="M639" i="26"/>
  <c r="M640" i="26"/>
  <c r="I433" i="26"/>
  <c r="I639" i="26"/>
  <c r="I640" i="26"/>
  <c r="U666" i="26"/>
  <c r="U668" i="26" s="1"/>
  <c r="V661" i="26"/>
  <c r="T669" i="26"/>
  <c r="T670" i="26" s="1"/>
  <c r="T679" i="26" s="1"/>
  <c r="T680" i="26" s="1"/>
  <c r="I668" i="26"/>
  <c r="G668" i="26"/>
  <c r="N668" i="26"/>
  <c r="H668" i="26"/>
  <c r="C668" i="26"/>
  <c r="D668" i="26"/>
  <c r="L668" i="26"/>
  <c r="G677" i="26"/>
  <c r="G679" i="26" s="1"/>
  <c r="H676" i="26"/>
  <c r="N696" i="26"/>
  <c r="M697" i="26"/>
  <c r="M699" i="26" s="1"/>
  <c r="K668" i="26"/>
  <c r="O668" i="26"/>
  <c r="E668" i="26"/>
  <c r="B668" i="26"/>
  <c r="P656" i="26"/>
  <c r="C666" i="26" s="1"/>
  <c r="M668" i="26"/>
  <c r="J668" i="26"/>
  <c r="F663" i="26"/>
  <c r="E663" i="26"/>
  <c r="O704" i="26"/>
  <c r="O705" i="26" s="1"/>
  <c r="N705" i="26"/>
  <c r="N707" i="26" s="1"/>
  <c r="K559" i="26"/>
  <c r="K553" i="26"/>
  <c r="K552" i="26"/>
  <c r="K574" i="26"/>
  <c r="N560" i="26"/>
  <c r="N657" i="26"/>
  <c r="M574" i="26"/>
  <c r="M552" i="26"/>
  <c r="M559" i="26"/>
  <c r="N561" i="26" s="1"/>
  <c r="M553" i="26"/>
  <c r="F560" i="26"/>
  <c r="F561" i="26"/>
  <c r="F657" i="26"/>
  <c r="O582" i="26"/>
  <c r="O633" i="26" s="1"/>
  <c r="H574" i="26"/>
  <c r="H553" i="26"/>
  <c r="H559" i="26"/>
  <c r="H552" i="26"/>
  <c r="G561" i="26"/>
  <c r="G560" i="26"/>
  <c r="G657" i="26"/>
  <c r="E560" i="26"/>
  <c r="E561" i="26"/>
  <c r="E657" i="26"/>
  <c r="D575" i="26"/>
  <c r="D582" i="26"/>
  <c r="D633" i="26" s="1"/>
  <c r="F575" i="26"/>
  <c r="F582" i="26"/>
  <c r="F633" i="26" s="1"/>
  <c r="G575" i="26"/>
  <c r="G582" i="26"/>
  <c r="G633" i="26" s="1"/>
  <c r="L574" i="26"/>
  <c r="L553" i="26"/>
  <c r="L552" i="26"/>
  <c r="L559" i="26"/>
  <c r="N575" i="26"/>
  <c r="N582" i="26"/>
  <c r="N633" i="26" s="1"/>
  <c r="K693" i="26"/>
  <c r="K695" i="26" s="1"/>
  <c r="L692" i="26"/>
  <c r="E575" i="26"/>
  <c r="E582" i="26"/>
  <c r="E633" i="26" s="1"/>
  <c r="I681" i="26"/>
  <c r="I683" i="26" s="1"/>
  <c r="J680" i="26"/>
  <c r="K689" i="26"/>
  <c r="K691" i="26" s="1"/>
  <c r="L688" i="26"/>
  <c r="O710" i="26"/>
  <c r="O711" i="26"/>
  <c r="D663" i="26"/>
  <c r="C559" i="26"/>
  <c r="C552" i="26"/>
  <c r="C574" i="26"/>
  <c r="C553" i="26"/>
  <c r="G673" i="26"/>
  <c r="G675" i="26" s="1"/>
  <c r="H672" i="26"/>
  <c r="J559" i="26"/>
  <c r="J574" i="26"/>
  <c r="J552" i="26"/>
  <c r="J553" i="26"/>
  <c r="O700" i="26"/>
  <c r="O701" i="26" s="1"/>
  <c r="N701" i="26"/>
  <c r="N703" i="26" s="1"/>
  <c r="J685" i="26"/>
  <c r="J687" i="26" s="1"/>
  <c r="K684" i="26"/>
  <c r="L663" i="26"/>
  <c r="M663" i="26"/>
  <c r="B559" i="26"/>
  <c r="B552" i="26"/>
  <c r="B574" i="26"/>
  <c r="D560" i="26"/>
  <c r="D657" i="26"/>
  <c r="I553" i="26"/>
  <c r="I552" i="26"/>
  <c r="I559" i="26"/>
  <c r="I574" i="26"/>
  <c r="D571" i="19"/>
  <c r="M551" i="19"/>
  <c r="M650" i="19"/>
  <c r="H604" i="20"/>
  <c r="E555" i="19"/>
  <c r="N599" i="20"/>
  <c r="M598" i="20"/>
  <c r="N598" i="20"/>
  <c r="K556" i="15"/>
  <c r="C558" i="18"/>
  <c r="K513" i="18"/>
  <c r="Q658" i="19"/>
  <c r="M513" i="19"/>
  <c r="P432" i="18"/>
  <c r="P639" i="18" s="1"/>
  <c r="H573" i="18"/>
  <c r="L653" i="19"/>
  <c r="K538" i="20"/>
  <c r="B570" i="19"/>
  <c r="I684" i="18"/>
  <c r="H685" i="18"/>
  <c r="H687" i="18" s="1"/>
  <c r="F665" i="19"/>
  <c r="D665" i="19"/>
  <c r="E665" i="19"/>
  <c r="C665" i="19"/>
  <c r="G665" i="19"/>
  <c r="H665" i="19"/>
  <c r="I665" i="19"/>
  <c r="J665" i="19"/>
  <c r="N665" i="19"/>
  <c r="K665" i="19"/>
  <c r="B665" i="19"/>
  <c r="L665" i="19"/>
  <c r="M665" i="19"/>
  <c r="O665" i="19"/>
  <c r="P551" i="19"/>
  <c r="P552" i="19" s="1"/>
  <c r="O709" i="19"/>
  <c r="O710" i="19" s="1"/>
  <c r="P708" i="19"/>
  <c r="P709" i="19" s="1"/>
  <c r="O650" i="19"/>
  <c r="O656" i="19"/>
  <c r="P650" i="19"/>
  <c r="P663" i="19" s="1"/>
  <c r="P714" i="19"/>
  <c r="P715" i="19"/>
  <c r="L555" i="19"/>
  <c r="P574" i="19"/>
  <c r="P559" i="19"/>
  <c r="I645" i="19"/>
  <c r="N429" i="19"/>
  <c r="P429" i="19"/>
  <c r="N432" i="19"/>
  <c r="P432" i="19"/>
  <c r="N558" i="19"/>
  <c r="N573" i="19"/>
  <c r="M430" i="19"/>
  <c r="D429" i="19"/>
  <c r="J429" i="19"/>
  <c r="B665" i="18"/>
  <c r="N665" i="18"/>
  <c r="C665" i="18"/>
  <c r="D665" i="18"/>
  <c r="E665" i="18"/>
  <c r="F665" i="18"/>
  <c r="G665" i="18"/>
  <c r="O665" i="18"/>
  <c r="H665" i="18"/>
  <c r="I665" i="18"/>
  <c r="J665" i="18"/>
  <c r="K665" i="18"/>
  <c r="L665" i="18"/>
  <c r="F557" i="18"/>
  <c r="O709" i="18"/>
  <c r="O710" i="18" s="1"/>
  <c r="P708" i="18"/>
  <c r="P709" i="18" s="1"/>
  <c r="O705" i="18"/>
  <c r="O706" i="18" s="1"/>
  <c r="P704" i="18"/>
  <c r="P705" i="18" s="1"/>
  <c r="P714" i="18"/>
  <c r="P715" i="18"/>
  <c r="P551" i="18"/>
  <c r="F558" i="18"/>
  <c r="N429" i="18"/>
  <c r="P429" i="18"/>
  <c r="O656" i="18"/>
  <c r="P650" i="18"/>
  <c r="P663" i="18" s="1"/>
  <c r="L639" i="18"/>
  <c r="L433" i="18"/>
  <c r="L640" i="18"/>
  <c r="L431" i="18"/>
  <c r="F429" i="18"/>
  <c r="O429" i="18"/>
  <c r="I431" i="18"/>
  <c r="F431" i="18"/>
  <c r="C431" i="18"/>
  <c r="L429" i="18"/>
  <c r="N431" i="18"/>
  <c r="O431" i="18"/>
  <c r="I433" i="18"/>
  <c r="I640" i="18"/>
  <c r="C429" i="18"/>
  <c r="K645" i="19"/>
  <c r="F429" i="19"/>
  <c r="K692" i="18"/>
  <c r="J693" i="18"/>
  <c r="J695" i="18" s="1"/>
  <c r="L551" i="19"/>
  <c r="H429" i="18"/>
  <c r="B430" i="18"/>
  <c r="K551" i="15"/>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9" i="19"/>
  <c r="F677" i="19"/>
  <c r="F679" i="19" s="1"/>
  <c r="G676" i="19"/>
  <c r="M574" i="19"/>
  <c r="M559" i="19"/>
  <c r="M552" i="19"/>
  <c r="M553" i="19"/>
  <c r="K688" i="19"/>
  <c r="J689" i="19"/>
  <c r="J691" i="19" s="1"/>
  <c r="C557" i="15"/>
  <c r="C433" i="15"/>
  <c r="J433" i="15"/>
  <c r="M559" i="18"/>
  <c r="M657" i="18" s="1"/>
  <c r="M574" i="18"/>
  <c r="M552" i="18"/>
  <c r="D551" i="18"/>
  <c r="D513" i="18"/>
  <c r="D512" i="18"/>
  <c r="E653" i="18"/>
  <c r="E650" i="18"/>
  <c r="E656" i="18"/>
  <c r="O707"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C553" i="18" s="1"/>
  <c r="B512" i="18"/>
  <c r="O650" i="18"/>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2" i="18"/>
  <c r="C574" i="18"/>
  <c r="C559" i="18"/>
  <c r="D653" i="18"/>
  <c r="D650" i="18"/>
  <c r="D656" i="18"/>
  <c r="I650" i="18"/>
  <c r="I656" i="18"/>
  <c r="I653" i="18"/>
  <c r="L688" i="18"/>
  <c r="K689" i="18"/>
  <c r="K691" i="18" s="1"/>
  <c r="F650" i="18"/>
  <c r="F663" i="18" s="1"/>
  <c r="G653" i="18"/>
  <c r="G650" i="18"/>
  <c r="G656" i="18"/>
  <c r="M640" i="18"/>
  <c r="M639" i="18"/>
  <c r="M433" i="18"/>
  <c r="C663" i="18"/>
  <c r="L697" i="18"/>
  <c r="L699" i="18" s="1"/>
  <c r="M696"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O560" i="26" l="1"/>
  <c r="O657" i="26"/>
  <c r="T672" i="26"/>
  <c r="T671" i="26"/>
  <c r="T674" i="26"/>
  <c r="T676" i="26" s="1"/>
  <c r="T678" i="26" s="1"/>
  <c r="V666" i="26"/>
  <c r="V668" i="26" s="1"/>
  <c r="U669" i="26"/>
  <c r="U670" i="26" s="1"/>
  <c r="U679" i="26" s="1"/>
  <c r="U680" i="26" s="1"/>
  <c r="O666" i="26"/>
  <c r="K666" i="26"/>
  <c r="H666" i="26"/>
  <c r="D666" i="26"/>
  <c r="E666" i="26"/>
  <c r="O696" i="26"/>
  <c r="O697" i="26" s="1"/>
  <c r="N697" i="26"/>
  <c r="N699" i="26" s="1"/>
  <c r="H677" i="26"/>
  <c r="H679" i="26" s="1"/>
  <c r="I676" i="26"/>
  <c r="G666" i="26"/>
  <c r="L666" i="26"/>
  <c r="I666" i="26"/>
  <c r="M666" i="26"/>
  <c r="B666" i="26"/>
  <c r="F666" i="26"/>
  <c r="J666" i="26"/>
  <c r="N666" i="26"/>
  <c r="I560" i="26"/>
  <c r="I561" i="26"/>
  <c r="I657" i="26"/>
  <c r="B560" i="26"/>
  <c r="B657" i="26"/>
  <c r="C575" i="26"/>
  <c r="C582" i="26"/>
  <c r="C633" i="26" s="1"/>
  <c r="O706" i="26"/>
  <c r="O707" i="26"/>
  <c r="J575" i="26"/>
  <c r="J582" i="26"/>
  <c r="J633" i="26" s="1"/>
  <c r="H561" i="26"/>
  <c r="H560" i="26"/>
  <c r="H657" i="26"/>
  <c r="J561" i="26"/>
  <c r="J560" i="26"/>
  <c r="J657" i="26"/>
  <c r="C561" i="26"/>
  <c r="C560" i="26"/>
  <c r="C657" i="26"/>
  <c r="L560" i="26"/>
  <c r="L561" i="26"/>
  <c r="L657" i="26"/>
  <c r="K575" i="26"/>
  <c r="K582" i="26"/>
  <c r="K633" i="26" s="1"/>
  <c r="J681" i="26"/>
  <c r="J683" i="26" s="1"/>
  <c r="K680" i="26"/>
  <c r="D561" i="26"/>
  <c r="K685" i="26"/>
  <c r="K687" i="26" s="1"/>
  <c r="L684" i="26"/>
  <c r="H575" i="26"/>
  <c r="H582" i="26"/>
  <c r="H633" i="26" s="1"/>
  <c r="M560" i="26"/>
  <c r="M561" i="26"/>
  <c r="M657" i="26"/>
  <c r="I672" i="26"/>
  <c r="H673" i="26"/>
  <c r="H675" i="26" s="1"/>
  <c r="L575" i="26"/>
  <c r="L582" i="26"/>
  <c r="L633" i="26" s="1"/>
  <c r="M575" i="26"/>
  <c r="M582" i="26"/>
  <c r="M633" i="26" s="1"/>
  <c r="I575" i="26"/>
  <c r="I582" i="26"/>
  <c r="I633" i="26" s="1"/>
  <c r="B575" i="26"/>
  <c r="B582" i="26"/>
  <c r="B633" i="26" s="1"/>
  <c r="O702" i="26"/>
  <c r="O703" i="26"/>
  <c r="L689" i="26"/>
  <c r="L691" i="26" s="1"/>
  <c r="M688" i="26"/>
  <c r="L693" i="26"/>
  <c r="L695" i="26" s="1"/>
  <c r="M692" i="26"/>
  <c r="K561" i="26"/>
  <c r="K560" i="26"/>
  <c r="K657" i="26"/>
  <c r="K639" i="18"/>
  <c r="C553" i="19"/>
  <c r="P433" i="18"/>
  <c r="Q656" i="19"/>
  <c r="P666" i="19" s="1"/>
  <c r="K640" i="18"/>
  <c r="C552" i="19"/>
  <c r="P640" i="18"/>
  <c r="J684" i="18"/>
  <c r="I685" i="18"/>
  <c r="I687" i="18" s="1"/>
  <c r="O711" i="18"/>
  <c r="Q656" i="18"/>
  <c r="O711" i="19"/>
  <c r="M668" i="19"/>
  <c r="P668" i="19"/>
  <c r="P560" i="19"/>
  <c r="P575" i="19"/>
  <c r="P582" i="19"/>
  <c r="P633" i="19" s="1"/>
  <c r="O705" i="19"/>
  <c r="O707" i="19" s="1"/>
  <c r="P704" i="19"/>
  <c r="P705" i="19" s="1"/>
  <c r="P640" i="19"/>
  <c r="P433" i="19"/>
  <c r="P639" i="19"/>
  <c r="P657" i="19"/>
  <c r="N433" i="19"/>
  <c r="N640" i="19"/>
  <c r="N639" i="19"/>
  <c r="O663" i="19"/>
  <c r="P710" i="19"/>
  <c r="P711" i="19"/>
  <c r="O701" i="19"/>
  <c r="O703" i="19" s="1"/>
  <c r="P700" i="19"/>
  <c r="P701" i="19" s="1"/>
  <c r="P574" i="18"/>
  <c r="P553" i="18"/>
  <c r="P559" i="18"/>
  <c r="P552" i="18"/>
  <c r="F668" i="18"/>
  <c r="P668" i="18"/>
  <c r="O663" i="18"/>
  <c r="P706" i="18"/>
  <c r="P707" i="18"/>
  <c r="P710" i="18"/>
  <c r="P711" i="18"/>
  <c r="H433" i="18"/>
  <c r="H639" i="18"/>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D574" i="19"/>
  <c r="D552" i="19"/>
  <c r="D553" i="19"/>
  <c r="D559" i="19"/>
  <c r="O552" i="19"/>
  <c r="O553" i="19"/>
  <c r="O559" i="19"/>
  <c r="P561" i="19" s="1"/>
  <c r="O574" i="19"/>
  <c r="F673" i="19"/>
  <c r="F675" i="19" s="1"/>
  <c r="G672" i="19"/>
  <c r="I560" i="18"/>
  <c r="I657" i="18"/>
  <c r="G677" i="18"/>
  <c r="G679" i="18" s="1"/>
  <c r="H676" i="18"/>
  <c r="K680" i="18"/>
  <c r="J681" i="18"/>
  <c r="J683" i="18" s="1"/>
  <c r="N559" i="18"/>
  <c r="N574" i="18"/>
  <c r="N553" i="18"/>
  <c r="N552" i="18"/>
  <c r="G663" i="18"/>
  <c r="P666" i="18"/>
  <c r="D663" i="18"/>
  <c r="I575" i="18"/>
  <c r="I582" i="18"/>
  <c r="I633" i="18" s="1"/>
  <c r="E574" i="18"/>
  <c r="E553" i="18"/>
  <c r="E552" i="18"/>
  <c r="E559" i="18"/>
  <c r="B552" i="18"/>
  <c r="B574" i="18"/>
  <c r="B559" i="18"/>
  <c r="C561" i="18" s="1"/>
  <c r="L559" i="18"/>
  <c r="M561" i="18" s="1"/>
  <c r="L574" i="18"/>
  <c r="L553" i="18"/>
  <c r="L552" i="18"/>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I553" i="18"/>
  <c r="G575" i="18"/>
  <c r="G582" i="18"/>
  <c r="G633" i="18" s="1"/>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U671" i="26" l="1"/>
  <c r="U672" i="26"/>
  <c r="U674" i="26"/>
  <c r="U676" i="26" s="1"/>
  <c r="U678" i="26" s="1"/>
  <c r="V669" i="26"/>
  <c r="V670" i="26" s="1"/>
  <c r="V679" i="26" s="1"/>
  <c r="V680" i="26" s="1"/>
  <c r="P657" i="26"/>
  <c r="F667" i="26" s="1"/>
  <c r="F670" i="26" s="1"/>
  <c r="J676" i="26"/>
  <c r="I677" i="26"/>
  <c r="I679" i="26" s="1"/>
  <c r="O698" i="26"/>
  <c r="O699" i="26"/>
  <c r="M684" i="26"/>
  <c r="L685" i="26"/>
  <c r="L687" i="26" s="1"/>
  <c r="M693" i="26"/>
  <c r="M695" i="26" s="1"/>
  <c r="N692" i="26"/>
  <c r="J672" i="26"/>
  <c r="I673" i="26"/>
  <c r="I675" i="26" s="1"/>
  <c r="K681" i="26"/>
  <c r="K683" i="26" s="1"/>
  <c r="L680" i="26"/>
  <c r="M689" i="26"/>
  <c r="M691" i="26" s="1"/>
  <c r="N688" i="26"/>
  <c r="J685" i="18"/>
  <c r="J687" i="18" s="1"/>
  <c r="K684" i="18"/>
  <c r="P702" i="19"/>
  <c r="P703" i="19"/>
  <c r="P706" i="19"/>
  <c r="P707" i="19"/>
  <c r="O701" i="18"/>
  <c r="O702" i="18" s="1"/>
  <c r="P700" i="18"/>
  <c r="P701" i="18" s="1"/>
  <c r="P561" i="18"/>
  <c r="P560" i="18"/>
  <c r="P657" i="18"/>
  <c r="P575" i="18"/>
  <c r="P582" i="18"/>
  <c r="P633" i="18"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J575" i="18"/>
  <c r="J582" i="18"/>
  <c r="J633" i="18" s="1"/>
  <c r="G673" i="18"/>
  <c r="G675" i="18" s="1"/>
  <c r="H672" i="18"/>
  <c r="N688" i="18"/>
  <c r="M689" i="18"/>
  <c r="M691" i="18" s="1"/>
  <c r="N697" i="18"/>
  <c r="N699" i="18" s="1"/>
  <c r="O696" i="18"/>
  <c r="N561" i="18"/>
  <c r="N560" i="18"/>
  <c r="N657" i="18"/>
  <c r="N575" i="18"/>
  <c r="N582" i="18"/>
  <c r="N633"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V671" i="26" l="1"/>
  <c r="V672" i="26"/>
  <c r="V674" i="26"/>
  <c r="V676" i="26" s="1"/>
  <c r="V678" i="26" s="1"/>
  <c r="J667" i="26"/>
  <c r="J670" i="26" s="1"/>
  <c r="N667" i="26"/>
  <c r="N670" i="26" s="1"/>
  <c r="G667" i="26"/>
  <c r="G670" i="26" s="1"/>
  <c r="O667" i="26"/>
  <c r="O670" i="26" s="1"/>
  <c r="B667" i="26"/>
  <c r="B670" i="26" s="1"/>
  <c r="H667" i="26"/>
  <c r="H670" i="26" s="1"/>
  <c r="C667" i="26"/>
  <c r="C670" i="26" s="1"/>
  <c r="K667" i="26"/>
  <c r="K670" i="26" s="1"/>
  <c r="D667" i="26"/>
  <c r="D670" i="26" s="1"/>
  <c r="L667" i="26"/>
  <c r="L670" i="26" s="1"/>
  <c r="E667" i="26"/>
  <c r="E670" i="26" s="1"/>
  <c r="I667" i="26"/>
  <c r="I670" i="26" s="1"/>
  <c r="M667" i="26"/>
  <c r="M670" i="26" s="1"/>
  <c r="K676" i="26"/>
  <c r="J677" i="26"/>
  <c r="J679" i="26" s="1"/>
  <c r="L681" i="26"/>
  <c r="L683" i="26" s="1"/>
  <c r="M680" i="26"/>
  <c r="N684" i="26"/>
  <c r="M685" i="26"/>
  <c r="M687" i="26" s="1"/>
  <c r="K672" i="26"/>
  <c r="J673" i="26"/>
  <c r="J675" i="26" s="1"/>
  <c r="N693" i="26"/>
  <c r="N695" i="26" s="1"/>
  <c r="O692" i="26"/>
  <c r="O693" i="26" s="1"/>
  <c r="O688" i="26"/>
  <c r="O689" i="26" s="1"/>
  <c r="N689" i="26"/>
  <c r="N691" i="26" s="1"/>
  <c r="Q657" i="19"/>
  <c r="K685" i="18"/>
  <c r="K687" i="18" s="1"/>
  <c r="L684" i="18"/>
  <c r="Q657" i="18"/>
  <c r="O697" i="19"/>
  <c r="O698" i="19" s="1"/>
  <c r="P696" i="19"/>
  <c r="P697" i="19" s="1"/>
  <c r="O703" i="18"/>
  <c r="O697" i="18"/>
  <c r="O699" i="18" s="1"/>
  <c r="P696" i="18"/>
  <c r="P697" i="18" s="1"/>
  <c r="P702" i="18"/>
  <c r="P703" i="18"/>
  <c r="M693" i="18"/>
  <c r="M695" i="18" s="1"/>
  <c r="N692" i="18"/>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M680" i="18"/>
  <c r="L681" i="18"/>
  <c r="L683" i="18" s="1"/>
  <c r="I677" i="18"/>
  <c r="I679" i="18" s="1"/>
  <c r="J676" i="18"/>
  <c r="O698" i="18"/>
  <c r="O688" i="18"/>
  <c r="N689" i="18"/>
  <c r="N691" i="18" s="1"/>
  <c r="H673" i="18"/>
  <c r="H675" i="18" s="1"/>
  <c r="I672" i="18"/>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L676" i="26" l="1"/>
  <c r="K677" i="26"/>
  <c r="K679" i="26" s="1"/>
  <c r="O690" i="26"/>
  <c r="O691" i="26"/>
  <c r="N685" i="26"/>
  <c r="N687" i="26" s="1"/>
  <c r="O684" i="26"/>
  <c r="O685" i="26" s="1"/>
  <c r="L672" i="26"/>
  <c r="K673" i="26"/>
  <c r="K675" i="26" s="1"/>
  <c r="O694" i="26"/>
  <c r="O695" i="26"/>
  <c r="N680" i="26"/>
  <c r="M681" i="26"/>
  <c r="M683" i="26" s="1"/>
  <c r="L685" i="18"/>
  <c r="L687" i="18" s="1"/>
  <c r="M684" i="18"/>
  <c r="O699" i="19"/>
  <c r="O693" i="19"/>
  <c r="O694" i="19" s="1"/>
  <c r="P692" i="19"/>
  <c r="P693" i="19" s="1"/>
  <c r="K667" i="19"/>
  <c r="K670" i="19" s="1"/>
  <c r="P667" i="19"/>
  <c r="P670" i="19" s="1"/>
  <c r="P698" i="19"/>
  <c r="P699" i="19"/>
  <c r="O689" i="18"/>
  <c r="P688" i="18"/>
  <c r="P689" i="18" s="1"/>
  <c r="M667" i="18"/>
  <c r="M670" i="18" s="1"/>
  <c r="P667" i="18"/>
  <c r="P670" i="18" s="1"/>
  <c r="P698" i="18"/>
  <c r="P699" i="18"/>
  <c r="O692" i="18"/>
  <c r="N693" i="18"/>
  <c r="N695" i="18"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N685" i="19"/>
  <c r="N687" i="19" s="1"/>
  <c r="M680" i="19"/>
  <c r="L681" i="19"/>
  <c r="L683" i="19" s="1"/>
  <c r="J677" i="19"/>
  <c r="J679" i="19" s="1"/>
  <c r="K676" i="19"/>
  <c r="O688" i="19"/>
  <c r="N689" i="19"/>
  <c r="N691" i="19" s="1"/>
  <c r="O690" i="18"/>
  <c r="O691"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M676" i="26" l="1"/>
  <c r="L677" i="26"/>
  <c r="L679" i="26" s="1"/>
  <c r="M672" i="26"/>
  <c r="L673" i="26"/>
  <c r="L675" i="26" s="1"/>
  <c r="O686" i="26"/>
  <c r="O687" i="26"/>
  <c r="O680" i="26"/>
  <c r="O681" i="26" s="1"/>
  <c r="N681" i="26"/>
  <c r="N683" i="26" s="1"/>
  <c r="M685" i="18"/>
  <c r="M687" i="18" s="1"/>
  <c r="N684" i="18"/>
  <c r="O695" i="19"/>
  <c r="O689" i="19"/>
  <c r="P688" i="19"/>
  <c r="P689" i="19" s="1"/>
  <c r="P694" i="19"/>
  <c r="P695" i="19"/>
  <c r="O685" i="19"/>
  <c r="O686" i="19" s="1"/>
  <c r="P684" i="19"/>
  <c r="P685" i="19" s="1"/>
  <c r="P690" i="18"/>
  <c r="P691" i="18"/>
  <c r="O693" i="18"/>
  <c r="O695" i="18" s="1"/>
  <c r="P692" i="18"/>
  <c r="P693" i="18" s="1"/>
  <c r="O694" i="18"/>
  <c r="O646" i="20"/>
  <c r="O647" i="20"/>
  <c r="N646" i="20"/>
  <c r="N647" i="20"/>
  <c r="O640" i="20"/>
  <c r="O641" i="20" s="1"/>
  <c r="N641" i="20"/>
  <c r="J625" i="20"/>
  <c r="J627" i="20" s="1"/>
  <c r="K624" i="20"/>
  <c r="N637" i="20"/>
  <c r="O636" i="20"/>
  <c r="O637" i="20" s="1"/>
  <c r="M633" i="20"/>
  <c r="M635" i="20" s="1"/>
  <c r="N632" i="20"/>
  <c r="L629" i="20"/>
  <c r="L631" i="20" s="1"/>
  <c r="M628" i="20"/>
  <c r="J673" i="19"/>
  <c r="J675" i="19" s="1"/>
  <c r="K672" i="19"/>
  <c r="O690" i="19"/>
  <c r="O691" i="19"/>
  <c r="K677" i="19"/>
  <c r="K679" i="19" s="1"/>
  <c r="L676" i="19"/>
  <c r="N680" i="19"/>
  <c r="M681" i="19"/>
  <c r="M683" i="19" s="1"/>
  <c r="O680" i="18"/>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M677" i="26" l="1"/>
  <c r="M679" i="26" s="1"/>
  <c r="N676" i="26"/>
  <c r="O682" i="26"/>
  <c r="O683" i="26"/>
  <c r="M673" i="26"/>
  <c r="M675" i="26" s="1"/>
  <c r="N672" i="26"/>
  <c r="O684" i="18"/>
  <c r="N685" i="18"/>
  <c r="N687" i="18" s="1"/>
  <c r="O687" i="19"/>
  <c r="P686" i="19"/>
  <c r="P687" i="19"/>
  <c r="P690" i="19"/>
  <c r="P691" i="19"/>
  <c r="O681" i="18"/>
  <c r="O682" i="18" s="1"/>
  <c r="P680" i="18"/>
  <c r="P681" i="18" s="1"/>
  <c r="P694" i="18"/>
  <c r="P695" i="18"/>
  <c r="M629" i="20"/>
  <c r="M631" i="20" s="1"/>
  <c r="N628" i="20"/>
  <c r="N633" i="20"/>
  <c r="O632" i="20"/>
  <c r="O633" i="20" s="1"/>
  <c r="N638" i="20"/>
  <c r="N639" i="20"/>
  <c r="N642" i="20"/>
  <c r="N643" i="20"/>
  <c r="O638" i="20"/>
  <c r="O639" i="20"/>
  <c r="K625" i="20"/>
  <c r="K627" i="20" s="1"/>
  <c r="L624" i="20"/>
  <c r="O642" i="20"/>
  <c r="O643" i="20"/>
  <c r="K673" i="19"/>
  <c r="K675" i="19" s="1"/>
  <c r="L672" i="19"/>
  <c r="O680" i="19"/>
  <c r="N681" i="19"/>
  <c r="N683" i="19" s="1"/>
  <c r="L677" i="19"/>
  <c r="L679" i="19" s="1"/>
  <c r="M676" i="19"/>
  <c r="K673" i="18"/>
  <c r="K675" i="18" s="1"/>
  <c r="L672"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N677" i="26" l="1"/>
  <c r="N679" i="26" s="1"/>
  <c r="O676" i="26"/>
  <c r="O677" i="26" s="1"/>
  <c r="N673" i="26"/>
  <c r="N675" i="26" s="1"/>
  <c r="O672" i="26"/>
  <c r="O673" i="26" s="1"/>
  <c r="O683" i="18"/>
  <c r="P684" i="18"/>
  <c r="P685" i="18" s="1"/>
  <c r="O685" i="18"/>
  <c r="O681" i="19"/>
  <c r="O683" i="19" s="1"/>
  <c r="P680" i="19"/>
  <c r="P681" i="19" s="1"/>
  <c r="P682" i="18"/>
  <c r="P683" i="18"/>
  <c r="L625" i="20"/>
  <c r="L627" i="20" s="1"/>
  <c r="M624" i="20"/>
  <c r="O634" i="20"/>
  <c r="O635" i="20"/>
  <c r="N634" i="20"/>
  <c r="N635" i="20"/>
  <c r="N629" i="20"/>
  <c r="O628" i="20"/>
  <c r="O629" i="20" s="1"/>
  <c r="O682"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O678" i="26" l="1"/>
  <c r="O679" i="26"/>
  <c r="O674" i="26"/>
  <c r="O675" i="26"/>
  <c r="O686" i="18"/>
  <c r="O687" i="18"/>
  <c r="P686" i="18"/>
  <c r="P687" i="18"/>
  <c r="P682" i="19"/>
  <c r="P683" i="19"/>
  <c r="O630" i="20"/>
  <c r="O631" i="20"/>
  <c r="M625" i="20"/>
  <c r="M627" i="20" s="1"/>
  <c r="N624" i="20"/>
  <c r="N630" i="20"/>
  <c r="N631" i="20"/>
  <c r="N672" i="19"/>
  <c r="M673" i="19"/>
  <c r="M675" i="19" s="1"/>
  <c r="N677" i="19"/>
  <c r="N679" i="19" s="1"/>
  <c r="O676" i="19"/>
  <c r="M673" i="18"/>
  <c r="M675" i="18" s="1"/>
  <c r="N672" i="18"/>
  <c r="N677" i="18"/>
  <c r="N679" i="18" s="1"/>
  <c r="O676" i="18"/>
  <c r="N629" i="17"/>
  <c r="O628" i="17"/>
  <c r="O629" i="17" s="1"/>
  <c r="M625" i="17"/>
  <c r="M627" i="17" s="1"/>
  <c r="N624" i="17"/>
  <c r="O679" i="15"/>
  <c r="O678" i="15"/>
  <c r="N679" i="15"/>
  <c r="M673" i="15"/>
  <c r="M675" i="15" s="1"/>
  <c r="N672" i="15"/>
  <c r="O677" i="19" l="1"/>
  <c r="P676" i="19"/>
  <c r="P677" i="19" s="1"/>
  <c r="O677" i="18"/>
  <c r="O679" i="18" s="1"/>
  <c r="P676" i="18"/>
  <c r="P677" i="18" s="1"/>
  <c r="N625" i="20"/>
  <c r="O624" i="20"/>
  <c r="O625" i="20" s="1"/>
  <c r="N673" i="19"/>
  <c r="N675" i="19" s="1"/>
  <c r="O672" i="19"/>
  <c r="O678" i="19"/>
  <c r="O679" i="19"/>
  <c r="N673" i="18"/>
  <c r="N675" i="18" s="1"/>
  <c r="O672" i="18"/>
  <c r="N630" i="17"/>
  <c r="N631" i="17"/>
  <c r="O631" i="17"/>
  <c r="O630" i="17"/>
  <c r="N625" i="17"/>
  <c r="O624" i="17"/>
  <c r="O625" i="17" s="1"/>
  <c r="N673" i="15"/>
  <c r="O672" i="15"/>
  <c r="O673" i="15" s="1"/>
  <c r="O673" i="19" l="1"/>
  <c r="O674" i="19" s="1"/>
  <c r="P672" i="19"/>
  <c r="P673" i="19" s="1"/>
  <c r="P678" i="19"/>
  <c r="P679" i="19"/>
  <c r="O678" i="18"/>
  <c r="O673" i="18"/>
  <c r="P672" i="18"/>
  <c r="P673" i="18" s="1"/>
  <c r="P678" i="18"/>
  <c r="P679" i="18"/>
  <c r="O627" i="20"/>
  <c r="O626" i="20"/>
  <c r="N626" i="20"/>
  <c r="N627" i="20"/>
  <c r="O675" i="19"/>
  <c r="O674" i="18"/>
  <c r="O675" i="18"/>
  <c r="N626" i="17"/>
  <c r="N627" i="17"/>
  <c r="O626" i="17"/>
  <c r="O627" i="17"/>
  <c r="N675" i="15"/>
  <c r="O674" i="15"/>
  <c r="O675" i="15"/>
  <c r="P674" i="19" l="1"/>
  <c r="P675" i="19"/>
  <c r="P674" i="18"/>
  <c r="P67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A5023F5-4A4E-3546-A2AA-243742C1B776}" name="Connection1" type="4" refreshedVersion="7" background="1" saveData="1">
    <webPr consecutive="1" xl2000="1" url="https://www.settrade.com/C13_MarketSummary.jsp?detail=STOCK_TYPE&amp;order=N&amp;market=SET&amp;type=S" htmlTables="1" htmlFormat="all"/>
  </connection>
  <connection id="2" xr16:uid="{32DF4404-874F-474C-909B-EDE636537FA0}" name="Connection2" type="4" refreshedVersion="7" background="1" refreshOnLoad="1" saveData="1">
    <webPr consecutive="1" xl2000="1" url="https://www.settrade.com/C13_MarketSummary.jsp?detail=STOCK_TYPE&amp;order=N&amp;market=mai&amp;type=S" htmlTables="1" htmlFormat="all"/>
  </connection>
  <connection id="3"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4"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5"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<sst xmlns="http://schemas.openxmlformats.org/spreadsheetml/2006/main" count="10152" uniqueCount="3488">
  <si>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</si>
  <si>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</si>
  <si>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</si>
  <si>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</si>
  <si>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</si>
  <si>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</si>
  <si>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</si>
  <si>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</si>
  <si>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</si>
  <si>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</si>
  <si>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</si>
  <si>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</si>
  <si>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</si>
  <si>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</si>
  <si>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</si>
  <si>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</si>
  <si>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</si>
  <si>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</si>
  <si>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</si>
  <si>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</si>
  <si>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</si>
  <si>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</si>
  <si>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</si>
  <si>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</si>
  <si>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</si>
  <si>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</si>
  <si>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</si>
  <si>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</si>
  <si>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</si>
  <si>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</si>
  <si>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</si>
  <si>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</si>
  <si>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</si>
  <si>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</si>
  <si>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</si>
  <si>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</si>
  <si>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</si>
  <si>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</si>
  <si>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</si>
  <si>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</si>
  <si>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</si>
  <si>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</si>
  <si>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</si>
  <si>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</si>
  <si>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</si>
  <si>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</si>
  <si>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</si>
  <si>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</si>
  <si>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</si>
  <si>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</si>
  <si>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</si>
  <si>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</si>
  <si>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</si>
  <si>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</si>
  <si>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</si>
  <si>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</si>
  <si>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</si>
  <si>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</si>
  <si>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</si>
  <si>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</si>
  <si>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</si>
  <si>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</si>
  <si>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</si>
  <si>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</si>
  <si>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</si>
  <si>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</si>
  <si>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</si>
  <si>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</si>
  <si>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</si>
  <si>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</si>
  <si>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</si>
  <si>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</si>
  <si>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</si>
  <si>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</si>
  <si>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</si>
  <si>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</si>
  <si>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</si>
  <si>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</si>
  <si>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</si>
  <si>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</si>
  <si>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XO</t>
  </si>
  <si>
    <t>WORK</t>
  </si>
  <si>
    <t>WICE</t>
  </si>
  <si>
    <t>WHAUP</t>
  </si>
  <si>
    <t>WHA</t>
  </si>
  <si>
    <t>VRANDA</t>
  </si>
  <si>
    <t>VIBHA</t>
  </si>
  <si>
    <t>VGI</t>
  </si>
  <si>
    <t>VCOM</t>
  </si>
  <si>
    <t>UTP</t>
  </si>
  <si>
    <t>UNIQ</t>
  </si>
  <si>
    <t>UAC</t>
  </si>
  <si>
    <t>TWPC</t>
  </si>
  <si>
    <t>TVO</t>
  </si>
  <si>
    <t>TU</t>
  </si>
  <si>
    <t>TTW</t>
  </si>
  <si>
    <t>TTCL</t>
  </si>
  <si>
    <t>TTA</t>
  </si>
  <si>
    <t>TSR</t>
  </si>
  <si>
    <t>TSE</t>
  </si>
  <si>
    <t>TQM</t>
  </si>
  <si>
    <t>TPIPP</t>
  </si>
  <si>
    <t>TPIPL</t>
  </si>
  <si>
    <t>TPCH</t>
  </si>
  <si>
    <t>TPAC</t>
  </si>
  <si>
    <t>TOP</t>
  </si>
  <si>
    <t>TOG</t>
  </si>
  <si>
    <t>TOA</t>
  </si>
  <si>
    <t>TNR</t>
  </si>
  <si>
    <t>TNP</t>
  </si>
  <si>
    <t>TNH</t>
  </si>
  <si>
    <t>TMT</t>
  </si>
  <si>
    <t>TM</t>
  </si>
  <si>
    <t>TKS</t>
  </si>
  <si>
    <t>TKN</t>
  </si>
  <si>
    <t>TISCO</t>
  </si>
  <si>
    <t>THREL</t>
  </si>
  <si>
    <t>THIP</t>
  </si>
  <si>
    <t>THG</t>
  </si>
  <si>
    <t>THCOM</t>
  </si>
  <si>
    <t>THANI</t>
  </si>
  <si>
    <t>THAI</t>
  </si>
  <si>
    <t>TH</t>
  </si>
  <si>
    <t>TFMAMA</t>
  </si>
  <si>
    <t>TFG</t>
  </si>
  <si>
    <t>TEAMG</t>
  </si>
  <si>
    <t>TCAP</t>
  </si>
  <si>
    <t>TASCO</t>
  </si>
  <si>
    <t>TACC</t>
  </si>
  <si>
    <t>SYNTEC</t>
  </si>
  <si>
    <t>SYNEX</t>
  </si>
  <si>
    <t>SVI</t>
  </si>
  <si>
    <t>SUSCO</t>
  </si>
  <si>
    <t>SUPER</t>
  </si>
  <si>
    <t>SUN</t>
  </si>
  <si>
    <t>STI</t>
  </si>
  <si>
    <t>STGT</t>
  </si>
  <si>
    <t>STEC</t>
  </si>
  <si>
    <t>STARK</t>
  </si>
  <si>
    <t>STANLY</t>
  </si>
  <si>
    <t>STA</t>
  </si>
  <si>
    <t>SSP</t>
  </si>
  <si>
    <t>SQ</t>
  </si>
  <si>
    <t>SPVI</t>
  </si>
  <si>
    <t>SPRC</t>
  </si>
  <si>
    <t>SPCG</t>
  </si>
  <si>
    <t>SPALI</t>
  </si>
  <si>
    <t>SPA</t>
  </si>
  <si>
    <t>SONIC</t>
  </si>
  <si>
    <t>SNC</t>
  </si>
  <si>
    <t>SMT</t>
  </si>
  <si>
    <t>SMPC</t>
  </si>
  <si>
    <t>SMK</t>
  </si>
  <si>
    <t>SKY</t>
  </si>
  <si>
    <t>SKN</t>
  </si>
  <si>
    <t>SISB</t>
  </si>
  <si>
    <t>SIS</t>
  </si>
  <si>
    <t>SIRI</t>
  </si>
  <si>
    <t>SINGER</t>
  </si>
  <si>
    <t>SHR</t>
  </si>
  <si>
    <t>SFLEX</t>
  </si>
  <si>
    <t>SF</t>
  </si>
  <si>
    <t>SENA</t>
  </si>
  <si>
    <t>SEAFCO</t>
  </si>
  <si>
    <t>SCP</t>
  </si>
  <si>
    <t>SCN</t>
  </si>
  <si>
    <t>SCCC</t>
  </si>
  <si>
    <t>SCC</t>
  </si>
  <si>
    <t>SCB</t>
  </si>
  <si>
    <t>SC</t>
  </si>
  <si>
    <t>SAWAD</t>
  </si>
  <si>
    <t>SAT</t>
  </si>
  <si>
    <t>SABINA</t>
  </si>
  <si>
    <t>S11</t>
  </si>
  <si>
    <t>S</t>
  </si>
  <si>
    <t>RS</t>
  </si>
  <si>
    <t>RPH</t>
  </si>
  <si>
    <t>ROJNA</t>
  </si>
  <si>
    <t>RJH</t>
  </si>
  <si>
    <t>RCL</t>
  </si>
  <si>
    <t>RBF</t>
  </si>
  <si>
    <t>RATCH</t>
  </si>
  <si>
    <t>QH</t>
  </si>
  <si>
    <t>PYLON</t>
  </si>
  <si>
    <t>PTTGC</t>
  </si>
  <si>
    <t>PTTEP</t>
  </si>
  <si>
    <t>PTT</t>
  </si>
  <si>
    <t>PTL</t>
  </si>
  <si>
    <t>PTG</t>
  </si>
  <si>
    <t>PT</t>
  </si>
  <si>
    <t>PSL</t>
  </si>
  <si>
    <t>PSH</t>
  </si>
  <si>
    <t>PRM</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</si>
  <si>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</si>
  <si>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</si>
  <si>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</si>
  <si>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</si>
  <si>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</si>
  <si>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</si>
  <si>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</si>
  <si>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</si>
  <si>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</si>
  <si>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</si>
  <si>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</si>
  <si>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</si>
  <si>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</si>
  <si>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</si>
  <si>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</si>
  <si>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</si>
  <si>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</si>
  <si>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</si>
  <si>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</si>
  <si>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</si>
  <si>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</si>
  <si>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</si>
  <si>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</si>
  <si>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</si>
  <si>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LPH</t>
  </si>
  <si>
    <t>LH</t>
  </si>
  <si>
    <t>LALIN</t>
  </si>
  <si>
    <t>KTC</t>
  </si>
  <si>
    <t>KTB</t>
  </si>
  <si>
    <t>KSL</t>
  </si>
  <si>
    <t>KKP</t>
  </si>
  <si>
    <t>KCE</t>
  </si>
  <si>
    <t>KBANK</t>
  </si>
  <si>
    <t>JWD</t>
  </si>
  <si>
    <t>JMT</t>
  </si>
  <si>
    <t>JMART</t>
  </si>
  <si>
    <t>JKN</t>
  </si>
  <si>
    <t>JAS</t>
  </si>
  <si>
    <t>IVL</t>
  </si>
  <si>
    <t>ITEL</t>
  </si>
  <si>
    <t>ITD</t>
  </si>
  <si>
    <t>IRPC</t>
  </si>
  <si>
    <t>IRC</t>
  </si>
  <si>
    <t>INTUCH</t>
  </si>
  <si>
    <t>INSET</t>
  </si>
  <si>
    <t>ILM</t>
  </si>
  <si>
    <t>III</t>
  </si>
  <si>
    <t>ICHI</t>
  </si>
  <si>
    <t>HUMAN</t>
  </si>
  <si>
    <t>HTC</t>
  </si>
  <si>
    <t>HMPRO</t>
  </si>
  <si>
    <t>HANA</t>
  </si>
  <si>
    <t>GUNKUL</t>
  </si>
  <si>
    <t>GULF</t>
  </si>
  <si>
    <t>GPSC</t>
  </si>
  <si>
    <t>GLOBAL</t>
  </si>
  <si>
    <t>GGC</t>
  </si>
  <si>
    <t>GFPT</t>
  </si>
  <si>
    <t>FPT</t>
  </si>
  <si>
    <t>FORTH</t>
  </si>
  <si>
    <t>ESSO</t>
  </si>
  <si>
    <t>ERW</t>
  </si>
  <si>
    <t>EPG</t>
  </si>
  <si>
    <t>EKH</t>
  </si>
  <si>
    <t>EGCO</t>
  </si>
  <si>
    <t>ECL</t>
  </si>
  <si>
    <t>EASTW</t>
  </si>
  <si>
    <t>EA</t>
  </si>
  <si>
    <t>DTAC</t>
  </si>
  <si>
    <t>DRT</t>
  </si>
  <si>
    <t>DOHOME</t>
  </si>
  <si>
    <t>DELTA</t>
  </si>
  <si>
    <t>DCC</t>
  </si>
  <si>
    <t>CRC</t>
  </si>
  <si>
    <t>CPW</t>
  </si>
  <si>
    <t>CPN</t>
  </si>
  <si>
    <t>CPF</t>
  </si>
  <si>
    <t>CPALL</t>
  </si>
  <si>
    <t>COM7</t>
  </si>
  <si>
    <t>CKP</t>
  </si>
  <si>
    <t>CK</t>
  </si>
  <si>
    <t>CHG</t>
  </si>
  <si>
    <t>CHAYO</t>
  </si>
  <si>
    <t>CENTEL</t>
  </si>
  <si>
    <t>CBG</t>
  </si>
  <si>
    <t>BTS</t>
  </si>
  <si>
    <t>BPP</t>
  </si>
  <si>
    <t>BLA</t>
  </si>
  <si>
    <t>BJCHI</t>
  </si>
  <si>
    <t>BJC</t>
  </si>
  <si>
    <t>BH</t>
  </si>
  <si>
    <t>BGRIM</t>
  </si>
  <si>
    <t>BGC</t>
  </si>
  <si>
    <t>BEM</t>
  </si>
  <si>
    <t>BEC</t>
  </si>
  <si>
    <t>BEAUTY</t>
  </si>
  <si>
    <t>BDMS</t>
  </si>
  <si>
    <t>BCPG</t>
  </si>
  <si>
    <t>BCP</t>
  </si>
  <si>
    <t>BCH</t>
  </si>
  <si>
    <t>BBL</t>
  </si>
  <si>
    <t>BAY</t>
  </si>
  <si>
    <t>BANPU</t>
  </si>
  <si>
    <t>BAM</t>
  </si>
  <si>
    <t>BA</t>
  </si>
  <si>
    <t>AWC</t>
  </si>
  <si>
    <t>ASP</t>
  </si>
  <si>
    <t>ASK</t>
  </si>
  <si>
    <t>ASIAN</t>
  </si>
  <si>
    <t>APURE</t>
  </si>
  <si>
    <t>APCS</t>
  </si>
  <si>
    <t>AP</t>
  </si>
  <si>
    <t>AOT</t>
  </si>
  <si>
    <t>ANAN</t>
  </si>
  <si>
    <t>AMATA</t>
  </si>
  <si>
    <t>AMANAH</t>
  </si>
  <si>
    <t>AJ</t>
  </si>
  <si>
    <t>AH</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</si>
  <si>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</si>
  <si>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</si>
  <si>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</si>
  <si>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</si>
  <si>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</si>
  <si>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</si>
  <si>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</si>
  <si>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</si>
  <si>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</si>
  <si>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</si>
  <si>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</si>
  <si>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</si>
  <si>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</si>
  <si>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</si>
  <si>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</si>
  <si>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</si>
  <si>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</si>
  <si>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</si>
  <si>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</si>
  <si>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</si>
  <si>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</si>
  <si>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</si>
  <si>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</si>
  <si>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</si>
  <si>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Last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</si>
  <si>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</si>
  <si>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</si>
  <si>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</si>
  <si>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</si>
  <si>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</si>
  <si>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</si>
  <si>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</si>
  <si>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</si>
  <si>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</si>
  <si>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</si>
  <si>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</si>
  <si>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</si>
  <si>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</si>
  <si>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</si>
  <si>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</si>
  <si>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</si>
  <si>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</si>
  <si>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</si>
  <si>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</si>
  <si>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</si>
  <si>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</si>
  <si>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</si>
  <si>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</si>
  <si>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</si>
  <si>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</si>
  <si>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</si>
  <si>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</si>
  <si>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</si>
  <si>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</si>
  <si>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</si>
  <si>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</si>
  <si>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</si>
  <si>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</si>
  <si>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</si>
  <si>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</si>
  <si>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</si>
  <si>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</si>
  <si>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</si>
  <si>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</si>
  <si>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</si>
  <si>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1.30</t>
  </si>
  <si>
    <t>-</t>
  </si>
  <si>
    <t>3.90</t>
  </si>
  <si>
    <t>TRUE</t>
  </si>
  <si>
    <t>Net Profit/ Valuation หมวด/หุ้น**** ยอดรวมทุกหมวด QoQ% YoY%</t>
  </si>
  <si>
    <t>Valuation Forecast Target Price</t>
  </si>
  <si>
    <t>Sector: AGRI</t>
  </si>
  <si>
    <t>1,180</t>
  </si>
  <si>
    <t>1,365</t>
  </si>
  <si>
    <t>0.9</t>
  </si>
  <si>
    <t>819</t>
  </si>
  <si>
    <t>2.8</t>
  </si>
  <si>
    <t>291</t>
  </si>
  <si>
    <t>350</t>
  </si>
  <si>
    <t>315</t>
  </si>
  <si>
    <t>Sector: AUTO</t>
  </si>
  <si>
    <t>1.0</t>
  </si>
  <si>
    <t>3.7</t>
  </si>
  <si>
    <t>298</t>
  </si>
  <si>
    <t>1.2</t>
  </si>
  <si>
    <t>0.8</t>
  </si>
  <si>
    <t>3.8</t>
  </si>
  <si>
    <t>Sector: BANK</t>
  </si>
  <si>
    <t>1.1</t>
  </si>
  <si>
    <t>2.7</t>
  </si>
  <si>
    <t>4.7</t>
  </si>
  <si>
    <t>3.3</t>
  </si>
  <si>
    <t>1,127</t>
  </si>
  <si>
    <t>1,403</t>
  </si>
  <si>
    <t>0.5</t>
  </si>
  <si>
    <t>0.7</t>
  </si>
  <si>
    <t>0.4</t>
  </si>
  <si>
    <t>4.4</t>
  </si>
  <si>
    <t>7,028</t>
  </si>
  <si>
    <t>0.6</t>
  </si>
  <si>
    <t>1.7</t>
  </si>
  <si>
    <t>Sector: COMM</t>
  </si>
  <si>
    <t>1.8</t>
  </si>
  <si>
    <t>838</t>
  </si>
  <si>
    <t>5.5</t>
  </si>
  <si>
    <t>5.2</t>
  </si>
  <si>
    <t>2.5</t>
  </si>
  <si>
    <t>554</t>
  </si>
  <si>
    <t>603</t>
  </si>
  <si>
    <t>1.6</t>
  </si>
  <si>
    <t>295</t>
  </si>
  <si>
    <t>2.1</t>
  </si>
  <si>
    <t>2.6</t>
  </si>
  <si>
    <t>3,467</t>
  </si>
  <si>
    <t>2.4</t>
  </si>
  <si>
    <t>215</t>
  </si>
  <si>
    <t>610</t>
  </si>
  <si>
    <t>892</t>
  </si>
  <si>
    <t>5.3</t>
  </si>
  <si>
    <t>1.9</t>
  </si>
  <si>
    <t>Sector: CONMAT</t>
  </si>
  <si>
    <t>1,767</t>
  </si>
  <si>
    <t>1.5</t>
  </si>
  <si>
    <t>3,871</t>
  </si>
  <si>
    <t>3,535</t>
  </si>
  <si>
    <t>210</t>
  </si>
  <si>
    <t>2,232</t>
  </si>
  <si>
    <t>2.2</t>
  </si>
  <si>
    <t>2,320</t>
  </si>
  <si>
    <t>2,225</t>
  </si>
  <si>
    <t>Sector: CONS</t>
  </si>
  <si>
    <t>102</t>
  </si>
  <si>
    <t>91</t>
  </si>
  <si>
    <t>110</t>
  </si>
  <si>
    <t>-131</t>
  </si>
  <si>
    <t>71</t>
  </si>
  <si>
    <t>121</t>
  </si>
  <si>
    <t>92</t>
  </si>
  <si>
    <t>218</t>
  </si>
  <si>
    <t>3.6</t>
  </si>
  <si>
    <t>255</t>
  </si>
  <si>
    <t>236</t>
  </si>
  <si>
    <t>266</t>
  </si>
  <si>
    <t>2.3</t>
  </si>
  <si>
    <t>306</t>
  </si>
  <si>
    <t>1,114</t>
  </si>
  <si>
    <t>1,321</t>
  </si>
  <si>
    <t>2.0</t>
  </si>
  <si>
    <t>575</t>
  </si>
  <si>
    <t>143</t>
  </si>
  <si>
    <t>120</t>
  </si>
  <si>
    <t>116</t>
  </si>
  <si>
    <t>615</t>
  </si>
  <si>
    <t>577</t>
  </si>
  <si>
    <t>458</t>
  </si>
  <si>
    <t>307</t>
  </si>
  <si>
    <t>Sector: ENERG</t>
  </si>
  <si>
    <t>1,200</t>
  </si>
  <si>
    <t>698</t>
  </si>
  <si>
    <t>2,245</t>
  </si>
  <si>
    <t>1.4</t>
  </si>
  <si>
    <t>990</t>
  </si>
  <si>
    <t>1,974</t>
  </si>
  <si>
    <t>4.6</t>
  </si>
  <si>
    <t>742</t>
  </si>
  <si>
    <t>4,737</t>
  </si>
  <si>
    <t>564</t>
  </si>
  <si>
    <t>616</t>
  </si>
  <si>
    <t>Sector: ETRON</t>
  </si>
  <si>
    <t>1,633</t>
  </si>
  <si>
    <t>2,393</t>
  </si>
  <si>
    <t>1,145</t>
  </si>
  <si>
    <t>699</t>
  </si>
  <si>
    <t>Sector: FASHION</t>
  </si>
  <si>
    <t>276</t>
  </si>
  <si>
    <t>Sector: FIN</t>
  </si>
  <si>
    <t>316</t>
  </si>
  <si>
    <t>886</t>
  </si>
  <si>
    <t>1,063</t>
  </si>
  <si>
    <t>387</t>
  </si>
  <si>
    <t>160</t>
  </si>
  <si>
    <t>252</t>
  </si>
  <si>
    <t>364</t>
  </si>
  <si>
    <t>137</t>
  </si>
  <si>
    <t>572</t>
  </si>
  <si>
    <t>518</t>
  </si>
  <si>
    <t>Sector: FOOD</t>
  </si>
  <si>
    <t>756</t>
  </si>
  <si>
    <t>826</t>
  </si>
  <si>
    <t>3.0</t>
  </si>
  <si>
    <t>4,405</t>
  </si>
  <si>
    <t>666</t>
  </si>
  <si>
    <t>712</t>
  </si>
  <si>
    <t>874</t>
  </si>
  <si>
    <t>1,708</t>
  </si>
  <si>
    <t>84</t>
  </si>
  <si>
    <t>237</t>
  </si>
  <si>
    <t>351</t>
  </si>
  <si>
    <t>641</t>
  </si>
  <si>
    <t>748</t>
  </si>
  <si>
    <t>398</t>
  </si>
  <si>
    <t>388</t>
  </si>
  <si>
    <t>508</t>
  </si>
  <si>
    <t>2,185</t>
  </si>
  <si>
    <t>82</t>
  </si>
  <si>
    <t>161</t>
  </si>
  <si>
    <t>140</t>
  </si>
  <si>
    <t>Sector: HELTH</t>
  </si>
  <si>
    <t>115</t>
  </si>
  <si>
    <t>129</t>
  </si>
  <si>
    <t>155</t>
  </si>
  <si>
    <t>162</t>
  </si>
  <si>
    <t>246</t>
  </si>
  <si>
    <t>425</t>
  </si>
  <si>
    <t>384</t>
  </si>
  <si>
    <t>3.4</t>
  </si>
  <si>
    <t>112</t>
  </si>
  <si>
    <t>130</t>
  </si>
  <si>
    <t>Sector: HOME</t>
  </si>
  <si>
    <t>175</t>
  </si>
  <si>
    <t>Sector: ICT</t>
  </si>
  <si>
    <t>DIF</t>
  </si>
  <si>
    <t>204</t>
  </si>
  <si>
    <t>200</t>
  </si>
  <si>
    <t>202</t>
  </si>
  <si>
    <t>-1,075</t>
  </si>
  <si>
    <t>JASIF</t>
  </si>
  <si>
    <t>601</t>
  </si>
  <si>
    <t>47</t>
  </si>
  <si>
    <t>36</t>
  </si>
  <si>
    <t>21</t>
  </si>
  <si>
    <t>622</t>
  </si>
  <si>
    <t>Sector: IMM</t>
  </si>
  <si>
    <t>496</t>
  </si>
  <si>
    <t>Sector: INSUR</t>
  </si>
  <si>
    <t>141</t>
  </si>
  <si>
    <t>178</t>
  </si>
  <si>
    <t>123</t>
  </si>
  <si>
    <t>Sector: MEDIA</t>
  </si>
  <si>
    <t>80</t>
  </si>
  <si>
    <t>356</t>
  </si>
  <si>
    <t>Sector: PAPER</t>
  </si>
  <si>
    <t>979</t>
  </si>
  <si>
    <t>Sector: PERSON</t>
  </si>
  <si>
    <t>Sector: PETRO</t>
  </si>
  <si>
    <t>585</t>
  </si>
  <si>
    <t>674</t>
  </si>
  <si>
    <t>Sector: PF&amp;REIT</t>
  </si>
  <si>
    <t>CPNREIT</t>
  </si>
  <si>
    <t>2,072</t>
  </si>
  <si>
    <t>FTREIT</t>
  </si>
  <si>
    <t>HREIT</t>
  </si>
  <si>
    <t>567</t>
  </si>
  <si>
    <t>480</t>
  </si>
  <si>
    <t>WHART</t>
  </si>
  <si>
    <t>2,170</t>
  </si>
  <si>
    <t>Sector: PKG</t>
  </si>
  <si>
    <t>251</t>
  </si>
  <si>
    <t>569</t>
  </si>
  <si>
    <t>619</t>
  </si>
  <si>
    <t>5.8</t>
  </si>
  <si>
    <t>Sector: PROF</t>
  </si>
  <si>
    <t>Sector: PROP</t>
  </si>
  <si>
    <t>1,133</t>
  </si>
  <si>
    <t>1,672</t>
  </si>
  <si>
    <t>652</t>
  </si>
  <si>
    <t>4,300</t>
  </si>
  <si>
    <t>317</t>
  </si>
  <si>
    <t>768</t>
  </si>
  <si>
    <t>818</t>
  </si>
  <si>
    <t>349</t>
  </si>
  <si>
    <t>-321</t>
  </si>
  <si>
    <t>-51</t>
  </si>
  <si>
    <t>1,930</t>
  </si>
  <si>
    <t>7.9</t>
  </si>
  <si>
    <t>1,256</t>
  </si>
  <si>
    <t>1,503</t>
  </si>
  <si>
    <t>1,233</t>
  </si>
  <si>
    <t>Sector: STEEL</t>
  </si>
  <si>
    <t>Sector: TOURISM</t>
  </si>
  <si>
    <t>281</t>
  </si>
  <si>
    <t>Sector: TRANS</t>
  </si>
  <si>
    <t>BTSGIF</t>
  </si>
  <si>
    <t>-65</t>
  </si>
  <si>
    <t>444</t>
  </si>
  <si>
    <t>434</t>
  </si>
  <si>
    <t>1,706</t>
  </si>
  <si>
    <t>1,453</t>
  </si>
  <si>
    <t>TFFIF</t>
  </si>
  <si>
    <t>1,050</t>
  </si>
  <si>
    <t>180</t>
  </si>
  <si>
    <t>3.2</t>
  </si>
  <si>
    <t>3,151</t>
  </si>
  <si>
    <t>4,064</t>
  </si>
  <si>
    <t>2,090</t>
  </si>
  <si>
    <t>1,080</t>
  </si>
  <si>
    <t>843</t>
  </si>
  <si>
    <t>-961</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</si>
  <si>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</si>
  <si>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</si>
  <si>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</si>
  <si>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</si>
  <si>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</si>
  <si>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</si>
  <si>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</si>
  <si>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</si>
  <si>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</si>
  <si>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</si>
  <si>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</si>
  <si>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</si>
  <si>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</si>
  <si>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</si>
  <si>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</si>
  <si>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</si>
  <si>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</si>
  <si>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</si>
  <si>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</si>
  <si>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</si>
  <si>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</si>
  <si>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</si>
  <si>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</si>
  <si>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</si>
  <si>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</si>
  <si>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</si>
  <si>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</si>
  <si>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</si>
  <si>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</si>
  <si>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</si>
  <si>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</si>
  <si>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</si>
  <si>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</si>
  <si>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</si>
  <si>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</si>
  <si>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</si>
  <si>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</si>
  <si>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</si>
  <si>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</si>
  <si>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</si>
  <si>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Years Active</t>
  </si>
  <si>
    <t>Latest Year</t>
  </si>
  <si>
    <t>8.2</t>
  </si>
  <si>
    <t>2.9</t>
  </si>
  <si>
    <t>25,766</t>
  </si>
  <si>
    <t>106</t>
  </si>
  <si>
    <t>1,455</t>
  </si>
  <si>
    <t>500</t>
  </si>
  <si>
    <t>888</t>
  </si>
  <si>
    <t>226</t>
  </si>
  <si>
    <t>249</t>
  </si>
  <si>
    <t>238</t>
  </si>
  <si>
    <t>1,122</t>
  </si>
  <si>
    <t>258</t>
  </si>
  <si>
    <t>SNNP</t>
  </si>
  <si>
    <t>9,063</t>
  </si>
  <si>
    <t>927</t>
  </si>
  <si>
    <t>436</t>
  </si>
  <si>
    <t>2,281</t>
  </si>
  <si>
    <t>2,421</t>
  </si>
  <si>
    <t>IMPACT</t>
  </si>
  <si>
    <t>1,292</t>
  </si>
  <si>
    <t>1,434</t>
  </si>
  <si>
    <t>2,856</t>
  </si>
  <si>
    <t>6.9</t>
  </si>
  <si>
    <t>1,480</t>
  </si>
  <si>
    <t>3,402</t>
  </si>
  <si>
    <t>55</t>
  </si>
  <si>
    <t>-1,310</t>
  </si>
  <si>
    <t>275</t>
  </si>
  <si>
    <t>358</t>
  </si>
  <si>
    <t>320</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</si>
  <si>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</si>
  <si>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</si>
  <si>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</si>
  <si>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</si>
  <si>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</si>
  <si>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</si>
  <si>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</si>
  <si>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</si>
  <si>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</si>
  <si>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</si>
  <si>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</si>
  <si>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</si>
  <si>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</si>
  <si>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</si>
  <si>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</si>
  <si>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</si>
  <si>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</si>
  <si>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</si>
  <si>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</si>
  <si>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</si>
  <si>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</si>
  <si>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</si>
  <si>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</si>
  <si>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</si>
  <si>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</si>
  <si>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</si>
  <si>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</si>
  <si>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</si>
  <si>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</si>
  <si>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</si>
  <si>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</si>
  <si>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</si>
  <si>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</si>
  <si>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</si>
  <si>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</si>
  <si>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</si>
  <si>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</si>
  <si>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</si>
  <si>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</si>
  <si>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</si>
  <si>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</si>
  <si>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</si>
  <si>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</si>
  <si>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</si>
  <si>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</si>
  <si>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</si>
  <si>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</si>
  <si>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</si>
  <si>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</si>
  <si>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</si>
  <si>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</si>
  <si>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</si>
  <si>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</si>
  <si>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</si>
  <si>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</si>
  <si>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</si>
  <si>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</si>
  <si>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</si>
  <si>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</si>
  <si>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</si>
  <si>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</si>
  <si>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</si>
  <si>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</si>
  <si>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</si>
  <si>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</si>
  <si>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</si>
  <si>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</si>
  <si>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</si>
  <si>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</si>
  <si>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</si>
  <si>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</si>
  <si>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</si>
  <si>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</si>
  <si>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</si>
  <si>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</si>
  <si>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</si>
  <si>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</si>
  <si>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</si>
  <si>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</si>
  <si>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</si>
  <si>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</si>
  <si>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</si>
  <si>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</si>
  <si>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</si>
  <si>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</si>
  <si>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</si>
  <si>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</si>
  <si>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</si>
  <si>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</si>
  <si>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</si>
  <si>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</si>
  <si>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</si>
  <si>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</si>
  <si>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</si>
  <si>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</si>
  <si>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</si>
  <si>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</si>
  <si>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</si>
  <si>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</si>
  <si>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</si>
  <si>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</si>
  <si>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</si>
  <si>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</si>
  <si>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</si>
  <si>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</si>
  <si>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</si>
  <si>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</si>
  <si>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</si>
  <si>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</si>
  <si>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</si>
  <si>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</si>
  <si>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</si>
  <si>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</si>
  <si>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</si>
  <si>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</si>
  <si>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</si>
  <si>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</si>
  <si>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</si>
  <si>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</si>
  <si>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</si>
  <si>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</si>
  <si>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</si>
  <si>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</si>
  <si>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</si>
  <si>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</si>
  <si>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</si>
  <si>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</si>
  <si>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</si>
  <si>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</si>
  <si>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</si>
  <si>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</si>
  <si>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</si>
  <si>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</si>
  <si>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</si>
  <si>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</si>
  <si>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</si>
  <si>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</si>
  <si>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</si>
  <si>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</si>
  <si>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</si>
  <si>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</si>
  <si>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</si>
  <si>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</si>
  <si>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</si>
  <si>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</si>
  <si>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</si>
  <si>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</si>
  <si>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</si>
  <si>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</si>
  <si>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</si>
  <si>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</si>
  <si>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</si>
  <si>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</si>
  <si>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</si>
  <si>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</si>
  <si>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</si>
  <si>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</si>
  <si>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</si>
  <si>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</si>
  <si>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</si>
  <si>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</si>
  <si>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</si>
  <si>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</si>
  <si>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</si>
  <si>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</si>
  <si>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</si>
  <si>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</si>
  <si>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</si>
  <si>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</si>
  <si>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</si>
  <si>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</si>
  <si>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</si>
  <si>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</si>
  <si>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</si>
  <si>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</si>
  <si>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</si>
  <si>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</si>
  <si>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</si>
  <si>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</si>
  <si>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</si>
  <si>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</si>
  <si>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</si>
  <si>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</si>
  <si>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</si>
  <si>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</si>
  <si>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</si>
  <si>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</si>
  <si>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</si>
  <si>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</si>
  <si>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</si>
  <si>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</si>
  <si>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</si>
  <si>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</si>
  <si>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</si>
  <si>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</si>
  <si>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</si>
  <si>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</si>
  <si>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</si>
  <si>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</si>
  <si>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</si>
  <si>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</si>
  <si>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</si>
  <si>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</si>
  <si>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</si>
  <si>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</si>
  <si>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</si>
  <si>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</si>
  <si>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</si>
  <si>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</si>
  <si>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</si>
  <si>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</si>
  <si>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</si>
  <si>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</si>
  <si>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</si>
  <si>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</si>
  <si>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</si>
  <si>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</si>
  <si>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</si>
  <si>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</si>
  <si>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</si>
  <si>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</si>
  <si>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</si>
  <si>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</si>
  <si>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</si>
  <si>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</si>
  <si>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</si>
  <si>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</si>
  <si>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</si>
  <si>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</si>
  <si>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</si>
  <si>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</si>
  <si>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</si>
  <si>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</si>
  <si>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</si>
  <si>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</si>
  <si>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</si>
  <si>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</si>
  <si>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</si>
  <si>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</si>
  <si>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</si>
  <si>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</si>
  <si>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</si>
  <si>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</si>
  <si>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</si>
  <si>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</si>
  <si>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</si>
  <si>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</si>
  <si>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</si>
  <si>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</si>
  <si>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</si>
  <si>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</si>
  <si>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</si>
  <si>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</si>
  <si>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</si>
  <si>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</si>
  <si>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</si>
  <si>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</si>
  <si>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</si>
  <si>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</si>
  <si>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</si>
  <si>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</si>
  <si>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</si>
  <si>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</si>
  <si>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</si>
  <si>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</si>
  <si>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</si>
  <si>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</si>
  <si>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</si>
  <si>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</si>
  <si>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</si>
  <si>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</si>
  <si>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</si>
  <si>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</si>
  <si>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</si>
  <si>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</si>
  <si>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</si>
  <si>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</si>
  <si>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</si>
  <si>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</si>
  <si>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</si>
  <si>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</si>
  <si>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</si>
  <si>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</si>
  <si>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</si>
  <si>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</si>
  <si>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</si>
  <si>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</si>
  <si>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</si>
  <si>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</si>
  <si>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</si>
  <si>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</si>
  <si>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</si>
  <si>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</si>
  <si>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</si>
  <si>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</si>
  <si>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</si>
  <si>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</si>
  <si>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</si>
  <si>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</si>
  <si>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</si>
  <si>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</si>
  <si>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</si>
  <si>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</si>
  <si>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</si>
  <si>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</si>
  <si>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</si>
  <si>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</si>
  <si>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</si>
  <si>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</si>
  <si>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</si>
  <si>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</si>
  <si>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</si>
  <si>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</si>
  <si>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</si>
  <si>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</si>
  <si>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</si>
  <si>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</si>
  <si>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</si>
  <si>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</si>
  <si>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</si>
  <si>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</si>
  <si>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</si>
  <si>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</si>
  <si>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</si>
  <si>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</si>
  <si>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</si>
  <si>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</si>
  <si>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</si>
  <si>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</si>
  <si>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</si>
  <si>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</si>
  <si>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</si>
  <si>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</si>
  <si>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</si>
  <si>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</si>
  <si>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</si>
  <si>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</si>
  <si>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</si>
  <si>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</si>
  <si>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217</t>
  </si>
  <si>
    <t>142</t>
  </si>
  <si>
    <t>4.1</t>
  </si>
  <si>
    <t>8,598</t>
  </si>
  <si>
    <t>8,729</t>
  </si>
  <si>
    <t>-5,835</t>
  </si>
  <si>
    <t>4.8</t>
  </si>
  <si>
    <t>325</t>
  </si>
  <si>
    <t>4.0</t>
  </si>
  <si>
    <t>214</t>
  </si>
  <si>
    <t>4.3</t>
  </si>
  <si>
    <t>3,955</t>
  </si>
  <si>
    <t>113</t>
  </si>
  <si>
    <t>52</t>
  </si>
  <si>
    <t>1,032</t>
  </si>
  <si>
    <t>4.9</t>
  </si>
  <si>
    <t>3,843</t>
  </si>
  <si>
    <t>1,442</t>
  </si>
  <si>
    <t>7,658</t>
  </si>
  <si>
    <t>9,953</t>
  </si>
  <si>
    <t>671</t>
  </si>
  <si>
    <t>186</t>
  </si>
  <si>
    <t>233</t>
  </si>
  <si>
    <t>299</t>
  </si>
  <si>
    <t>-286</t>
  </si>
  <si>
    <t>ALLY</t>
  </si>
  <si>
    <t>171</t>
  </si>
  <si>
    <t>606</t>
  </si>
  <si>
    <t>951</t>
  </si>
  <si>
    <t>3.5</t>
  </si>
  <si>
    <t>432</t>
  </si>
  <si>
    <t>465</t>
  </si>
  <si>
    <t>435</t>
  </si>
  <si>
    <t>2,061</t>
  </si>
  <si>
    <t>2,096</t>
  </si>
  <si>
    <t>6.5</t>
  </si>
  <si>
    <t>4.10</t>
  </si>
  <si>
    <t>1,009</t>
  </si>
  <si>
    <t>1,146</t>
  </si>
  <si>
    <t>386</t>
  </si>
  <si>
    <t>411</t>
  </si>
  <si>
    <t>957</t>
  </si>
  <si>
    <t>1,567</t>
  </si>
  <si>
    <t>212</t>
  </si>
  <si>
    <t>34,359</t>
  </si>
  <si>
    <t>37,325</t>
  </si>
  <si>
    <t>5,695</t>
  </si>
  <si>
    <t>6,318</t>
  </si>
  <si>
    <t>4,122</t>
  </si>
  <si>
    <t>4,569</t>
  </si>
  <si>
    <t>2,616</t>
  </si>
  <si>
    <t>308</t>
  </si>
  <si>
    <t>3,838</t>
  </si>
  <si>
    <t>1,892</t>
  </si>
  <si>
    <t>2,016</t>
  </si>
  <si>
    <t>576</t>
  </si>
  <si>
    <t>4.5</t>
  </si>
  <si>
    <t>3,295</t>
  </si>
  <si>
    <t>13,278</t>
  </si>
  <si>
    <t>46,034</t>
  </si>
  <si>
    <t>6,757</t>
  </si>
  <si>
    <t>3,222</t>
  </si>
  <si>
    <t>922</t>
  </si>
  <si>
    <t>1,142</t>
  </si>
  <si>
    <t>342</t>
  </si>
  <si>
    <t>2,316</t>
  </si>
  <si>
    <t>354</t>
  </si>
  <si>
    <t>1,421</t>
  </si>
  <si>
    <t>6,386</t>
  </si>
  <si>
    <t>7,227</t>
  </si>
  <si>
    <t>4,085</t>
  </si>
  <si>
    <t>4,268</t>
  </si>
  <si>
    <t>659</t>
  </si>
  <si>
    <t>3,746</t>
  </si>
  <si>
    <t>-67</t>
  </si>
  <si>
    <t>4.50</t>
  </si>
  <si>
    <t>225</t>
  </si>
  <si>
    <t>26,314</t>
  </si>
  <si>
    <t>27,877</t>
  </si>
  <si>
    <t>11,742</t>
  </si>
  <si>
    <t>11,646</t>
  </si>
  <si>
    <t>-1,822</t>
  </si>
  <si>
    <t>-621</t>
  </si>
  <si>
    <t>3,764</t>
  </si>
  <si>
    <t>4,342</t>
  </si>
  <si>
    <t>391</t>
  </si>
  <si>
    <t>28,171</t>
  </si>
  <si>
    <t>2,867</t>
  </si>
  <si>
    <t>471</t>
  </si>
  <si>
    <t>LPF</t>
  </si>
  <si>
    <t>1,390</t>
  </si>
  <si>
    <t>1,891</t>
  </si>
  <si>
    <t>293</t>
  </si>
  <si>
    <t>4,473</t>
  </si>
  <si>
    <t>-1,984</t>
  </si>
  <si>
    <t>-46</t>
  </si>
  <si>
    <t>553</t>
  </si>
  <si>
    <t>1,715</t>
  </si>
  <si>
    <t>1,707</t>
  </si>
  <si>
    <t>3,159</t>
  </si>
  <si>
    <t>3,545</t>
  </si>
  <si>
    <t>3,014</t>
  </si>
  <si>
    <t>1,043</t>
  </si>
  <si>
    <t>956</t>
  </si>
  <si>
    <t>1,842</t>
  </si>
  <si>
    <t>1,857</t>
  </si>
  <si>
    <t>1,610</t>
  </si>
  <si>
    <t>852</t>
  </si>
  <si>
    <t>1,385</t>
  </si>
  <si>
    <t>1,713</t>
  </si>
  <si>
    <t>376</t>
  </si>
  <si>
    <t>25,181</t>
  </si>
  <si>
    <t>27,950</t>
  </si>
  <si>
    <t>19,660</t>
  </si>
  <si>
    <t>22,374</t>
  </si>
  <si>
    <t>185</t>
  </si>
  <si>
    <t>3,409</t>
  </si>
  <si>
    <t>6,884</t>
  </si>
  <si>
    <t>446</t>
  </si>
  <si>
    <t>468</t>
  </si>
  <si>
    <t>596</t>
  </si>
  <si>
    <t>47,617</t>
  </si>
  <si>
    <t>46,690</t>
  </si>
  <si>
    <t>1,206</t>
  </si>
  <si>
    <t>3,052</t>
  </si>
  <si>
    <t>3,663</t>
  </si>
  <si>
    <t>2,214</t>
  </si>
  <si>
    <t>2,462</t>
  </si>
  <si>
    <t>5,965</t>
  </si>
  <si>
    <t>7,022</t>
  </si>
  <si>
    <t>12,517</t>
  </si>
  <si>
    <t>2,047</t>
  </si>
  <si>
    <t>7,476</t>
  </si>
  <si>
    <t>1,125</t>
  </si>
  <si>
    <t>2,400</t>
  </si>
  <si>
    <t>2,789</t>
  </si>
  <si>
    <t>278</t>
  </si>
  <si>
    <t>4,213</t>
  </si>
  <si>
    <t>338</t>
  </si>
  <si>
    <t>889</t>
  </si>
  <si>
    <t>1,843</t>
  </si>
  <si>
    <t>6,607</t>
  </si>
  <si>
    <t>509</t>
  </si>
  <si>
    <t>702</t>
  </si>
  <si>
    <t>108</t>
  </si>
  <si>
    <t>287</t>
  </si>
  <si>
    <t>3,264</t>
  </si>
  <si>
    <t>1,806</t>
  </si>
  <si>
    <t>1,285</t>
  </si>
  <si>
    <t>111</t>
  </si>
  <si>
    <t>1,201</t>
  </si>
  <si>
    <t>904</t>
  </si>
  <si>
    <t>25</t>
  </si>
  <si>
    <t>675</t>
  </si>
  <si>
    <t>16,028</t>
  </si>
  <si>
    <t>631</t>
  </si>
  <si>
    <t>1,540</t>
  </si>
  <si>
    <t>7,700</t>
  </si>
  <si>
    <t>2,703</t>
  </si>
  <si>
    <t>2,130</t>
  </si>
  <si>
    <t>-330</t>
  </si>
  <si>
    <t>3,340</t>
  </si>
  <si>
    <t>3,394</t>
  </si>
  <si>
    <t>1,466</t>
  </si>
  <si>
    <t>2,748</t>
  </si>
  <si>
    <t>2,487</t>
  </si>
  <si>
    <t>-16,662</t>
  </si>
  <si>
    <t>2,121</t>
  </si>
  <si>
    <t>1,609</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</si>
  <si>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</si>
  <si>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</si>
  <si>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</si>
  <si>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</si>
  <si>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</si>
  <si>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</si>
  <si>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</si>
  <si>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684</t>
  </si>
  <si>
    <t>235</t>
  </si>
  <si>
    <t>1,087</t>
  </si>
  <si>
    <t>915</t>
  </si>
  <si>
    <t>1,709</t>
  </si>
  <si>
    <t>1,883</t>
  </si>
  <si>
    <t>1,987</t>
  </si>
  <si>
    <t>18,779</t>
  </si>
  <si>
    <t>16,886</t>
  </si>
  <si>
    <t>12,237</t>
  </si>
  <si>
    <t>9,530</t>
  </si>
  <si>
    <t>326</t>
  </si>
  <si>
    <t>1,049</t>
  </si>
  <si>
    <t>1,076</t>
  </si>
  <si>
    <t>1,411</t>
  </si>
  <si>
    <t>1,634</t>
  </si>
  <si>
    <t>30,562</t>
  </si>
  <si>
    <t>26,739</t>
  </si>
  <si>
    <t>28,766</t>
  </si>
  <si>
    <t>5,698</t>
  </si>
  <si>
    <t>6,322</t>
  </si>
  <si>
    <t>21,672</t>
  </si>
  <si>
    <t>23,206</t>
  </si>
  <si>
    <t>4,656</t>
  </si>
  <si>
    <t>4,891</t>
  </si>
  <si>
    <t>6,598</t>
  </si>
  <si>
    <t>6,617</t>
  </si>
  <si>
    <t>7.0</t>
  </si>
  <si>
    <t>10,190</t>
  </si>
  <si>
    <t>10,150</t>
  </si>
  <si>
    <t>12,653</t>
  </si>
  <si>
    <t>12,879</t>
  </si>
  <si>
    <t>3,739</t>
  </si>
  <si>
    <t>3,442</t>
  </si>
  <si>
    <t>5,301</t>
  </si>
  <si>
    <t>5,286</t>
  </si>
  <si>
    <t>2,148</t>
  </si>
  <si>
    <t>2,337</t>
  </si>
  <si>
    <t>2,805</t>
  </si>
  <si>
    <t>11,468</t>
  </si>
  <si>
    <t>10,078</t>
  </si>
  <si>
    <t>17,057</t>
  </si>
  <si>
    <t>16,664</t>
  </si>
  <si>
    <t>-1,470</t>
  </si>
  <si>
    <t>3,805</t>
  </si>
  <si>
    <t>1,874</t>
  </si>
  <si>
    <t>2,001</t>
  </si>
  <si>
    <t>3,184</t>
  </si>
  <si>
    <t>3,193</t>
  </si>
  <si>
    <t>3,411</t>
  </si>
  <si>
    <t>5,441</t>
  </si>
  <si>
    <t>6,225</t>
  </si>
  <si>
    <t>443</t>
  </si>
  <si>
    <t>586</t>
  </si>
  <si>
    <t>6,965</t>
  </si>
  <si>
    <t>7,696</t>
  </si>
  <si>
    <t>12,750</t>
  </si>
  <si>
    <t>473</t>
  </si>
  <si>
    <t>10.50</t>
  </si>
  <si>
    <t>1,698</t>
  </si>
  <si>
    <t>1,943</t>
  </si>
  <si>
    <t>1,871</t>
  </si>
  <si>
    <t>1,978</t>
  </si>
  <si>
    <t>377</t>
  </si>
  <si>
    <t>271</t>
  </si>
  <si>
    <t>697</t>
  </si>
  <si>
    <t>664</t>
  </si>
  <si>
    <t>1,068</t>
  </si>
  <si>
    <t>1,697</t>
  </si>
  <si>
    <t>1,792</t>
  </si>
  <si>
    <t>594</t>
  </si>
  <si>
    <t>1,386</t>
  </si>
  <si>
    <t>1,219</t>
  </si>
  <si>
    <t>1,678</t>
  </si>
  <si>
    <t>49,434</t>
  </si>
  <si>
    <t>47,773</t>
  </si>
  <si>
    <t>3,853</t>
  </si>
  <si>
    <t>2,354</t>
  </si>
  <si>
    <t>2,181</t>
  </si>
  <si>
    <t>1,949</t>
  </si>
  <si>
    <t>2,485</t>
  </si>
  <si>
    <t>4,125</t>
  </si>
  <si>
    <t>5,191</t>
  </si>
  <si>
    <t>3,130</t>
  </si>
  <si>
    <t>3,438</t>
  </si>
  <si>
    <t>269</t>
  </si>
  <si>
    <t>751</t>
  </si>
  <si>
    <t>1,377</t>
  </si>
  <si>
    <t>-549</t>
  </si>
  <si>
    <t>-630</t>
  </si>
  <si>
    <t>89</t>
  </si>
  <si>
    <t>44</t>
  </si>
  <si>
    <t>-20</t>
  </si>
  <si>
    <t>539</t>
  </si>
  <si>
    <t>1,116</t>
  </si>
  <si>
    <t>1,475</t>
  </si>
  <si>
    <t>2,314</t>
  </si>
  <si>
    <t>9,508</t>
  </si>
  <si>
    <t>10,993</t>
  </si>
  <si>
    <t>9,375</t>
  </si>
  <si>
    <t>12,974</t>
  </si>
  <si>
    <t>4,643</t>
  </si>
  <si>
    <t>6,562</t>
  </si>
  <si>
    <t>3,313</t>
  </si>
  <si>
    <t>3,608</t>
  </si>
  <si>
    <t>2,290</t>
  </si>
  <si>
    <t>2,254</t>
  </si>
  <si>
    <t>2,330</t>
  </si>
  <si>
    <t>2,347</t>
  </si>
  <si>
    <t>2,777</t>
  </si>
  <si>
    <t>3,613</t>
  </si>
  <si>
    <t>4,151</t>
  </si>
  <si>
    <t>3,889</t>
  </si>
  <si>
    <t>4,996</t>
  </si>
  <si>
    <t>5,420</t>
  </si>
  <si>
    <t>2,552</t>
  </si>
  <si>
    <t>5,833</t>
  </si>
  <si>
    <t>7,171</t>
  </si>
  <si>
    <t>1,090</t>
  </si>
  <si>
    <t>1,163</t>
  </si>
  <si>
    <t>9,680</t>
  </si>
  <si>
    <t>9,561</t>
  </si>
  <si>
    <t>11,867</t>
  </si>
  <si>
    <t>12,151</t>
  </si>
  <si>
    <t>4,217</t>
  </si>
  <si>
    <t>3,685</t>
  </si>
  <si>
    <t>8,374</t>
  </si>
  <si>
    <t>8,119</t>
  </si>
  <si>
    <t>9,794</t>
  </si>
  <si>
    <t>9,141</t>
  </si>
  <si>
    <t>8,156</t>
  </si>
  <si>
    <t>12,243</t>
  </si>
  <si>
    <t>2,268</t>
  </si>
  <si>
    <t>2,107</t>
  </si>
  <si>
    <t>2,785</t>
  </si>
  <si>
    <t>2,954</t>
  </si>
  <si>
    <t>11,996</t>
  </si>
  <si>
    <t>5,434</t>
  </si>
  <si>
    <t>11,364</t>
  </si>
  <si>
    <t>12,401</t>
  </si>
  <si>
    <t>1,889</t>
  </si>
  <si>
    <t>1,330</t>
  </si>
  <si>
    <t>1,844</t>
  </si>
  <si>
    <t>100,000</t>
  </si>
  <si>
    <t>105,930</t>
  </si>
  <si>
    <t>100,736</t>
  </si>
  <si>
    <t>109,266</t>
  </si>
  <si>
    <t>40,155</t>
  </si>
  <si>
    <t>40,158</t>
  </si>
  <si>
    <t>46,697</t>
  </si>
  <si>
    <t>6,938</t>
  </si>
  <si>
    <t>8,333</t>
  </si>
  <si>
    <t>8,706</t>
  </si>
  <si>
    <t>3,230</t>
  </si>
  <si>
    <t>3,529</t>
  </si>
  <si>
    <t>3,558</t>
  </si>
  <si>
    <t>924</t>
  </si>
  <si>
    <t>1,120</t>
  </si>
  <si>
    <t>7,111</t>
  </si>
  <si>
    <t>10,140</t>
  </si>
  <si>
    <t>7,917</t>
  </si>
  <si>
    <t>9,322</t>
  </si>
  <si>
    <t>3,905</t>
  </si>
  <si>
    <t>628</t>
  </si>
  <si>
    <t>3,182</t>
  </si>
  <si>
    <t>3,294</t>
  </si>
  <si>
    <t>3,315</t>
  </si>
  <si>
    <t>UBE</t>
  </si>
  <si>
    <t>441</t>
  </si>
  <si>
    <t>6,514</t>
  </si>
  <si>
    <t>9,095</t>
  </si>
  <si>
    <t>2,478</t>
  </si>
  <si>
    <t>2,456</t>
  </si>
  <si>
    <t>3,322</t>
  </si>
  <si>
    <t>227</t>
  </si>
  <si>
    <t>324</t>
  </si>
  <si>
    <t>1,053</t>
  </si>
  <si>
    <t>1,023</t>
  </si>
  <si>
    <t>346</t>
  </si>
  <si>
    <t>4,579</t>
  </si>
  <si>
    <t>330</t>
  </si>
  <si>
    <t>689</t>
  </si>
  <si>
    <t>2,364</t>
  </si>
  <si>
    <t>2,889</t>
  </si>
  <si>
    <t>3,018</t>
  </si>
  <si>
    <t>341</t>
  </si>
  <si>
    <t>2,128</t>
  </si>
  <si>
    <t>6,156</t>
  </si>
  <si>
    <t>6,728</t>
  </si>
  <si>
    <t>209</t>
  </si>
  <si>
    <t>286</t>
  </si>
  <si>
    <t>5,438</t>
  </si>
  <si>
    <t>5,185</t>
  </si>
  <si>
    <t>6,317</t>
  </si>
  <si>
    <t>404</t>
  </si>
  <si>
    <t>4,970</t>
  </si>
  <si>
    <t>5,552</t>
  </si>
  <si>
    <t>5,261</t>
  </si>
  <si>
    <t>1,764</t>
  </si>
  <si>
    <t>1,632</t>
  </si>
  <si>
    <t>2,017</t>
  </si>
  <si>
    <t>1,917</t>
  </si>
  <si>
    <t>3,136</t>
  </si>
  <si>
    <t>3,139</t>
  </si>
  <si>
    <t>4,018</t>
  </si>
  <si>
    <t>3,925</t>
  </si>
  <si>
    <t>558</t>
  </si>
  <si>
    <t>461</t>
  </si>
  <si>
    <t>982</t>
  </si>
  <si>
    <t>1,024</t>
  </si>
  <si>
    <t>1,086</t>
  </si>
  <si>
    <t>3,037</t>
  </si>
  <si>
    <t>3,901</t>
  </si>
  <si>
    <t>20,644</t>
  </si>
  <si>
    <t>12,587</t>
  </si>
  <si>
    <t>22,262</t>
  </si>
  <si>
    <t>16,299</t>
  </si>
  <si>
    <t>548</t>
  </si>
  <si>
    <t>563</t>
  </si>
  <si>
    <t>968</t>
  </si>
  <si>
    <t>-14</t>
  </si>
  <si>
    <t>1,700</t>
  </si>
  <si>
    <t>-14,224</t>
  </si>
  <si>
    <t>1,637</t>
  </si>
  <si>
    <t>201</t>
  </si>
  <si>
    <t>244</t>
  </si>
  <si>
    <t>3,185</t>
  </si>
  <si>
    <t>3,719</t>
  </si>
  <si>
    <t>457</t>
  </si>
  <si>
    <t>1,107</t>
  </si>
  <si>
    <t>505</t>
  </si>
  <si>
    <t>421</t>
  </si>
  <si>
    <t>234</t>
  </si>
  <si>
    <t>1,646</t>
  </si>
  <si>
    <t>1,636</t>
  </si>
  <si>
    <t>158</t>
  </si>
  <si>
    <t>7,478</t>
  </si>
  <si>
    <t>7,581</t>
  </si>
  <si>
    <t>7,639</t>
  </si>
  <si>
    <t>7,646</t>
  </si>
  <si>
    <t>2,501</t>
  </si>
  <si>
    <t>1,960</t>
  </si>
  <si>
    <t>1,894</t>
  </si>
  <si>
    <t>-91</t>
  </si>
  <si>
    <t>1,835</t>
  </si>
  <si>
    <t>7,073</t>
  </si>
  <si>
    <t>7,134</t>
  </si>
  <si>
    <t>9,146</t>
  </si>
  <si>
    <t>9,111</t>
  </si>
  <si>
    <t>981</t>
  </si>
  <si>
    <t>2,371</t>
  </si>
  <si>
    <t>1,338</t>
  </si>
  <si>
    <t>193</t>
  </si>
  <si>
    <t>254</t>
  </si>
  <si>
    <t>656</t>
  </si>
  <si>
    <t>961</t>
  </si>
  <si>
    <t>452</t>
  </si>
  <si>
    <t>219</t>
  </si>
  <si>
    <t>126</t>
  </si>
  <si>
    <t>894</t>
  </si>
  <si>
    <t>369</t>
  </si>
  <si>
    <t>26,948</t>
  </si>
  <si>
    <t>27,935</t>
  </si>
  <si>
    <t>11,834</t>
  </si>
  <si>
    <t>11,737</t>
  </si>
  <si>
    <t>3,965</t>
  </si>
  <si>
    <t>4,504</t>
  </si>
  <si>
    <t>4,554</t>
  </si>
  <si>
    <t>757</t>
  </si>
  <si>
    <t>173</t>
  </si>
  <si>
    <t>10,501</t>
  </si>
  <si>
    <t>10,709</t>
  </si>
  <si>
    <t>11,085</t>
  </si>
  <si>
    <t>11,308</t>
  </si>
  <si>
    <t>-2,105</t>
  </si>
  <si>
    <t>-2,014</t>
  </si>
  <si>
    <t>-1,234</t>
  </si>
  <si>
    <t>8,177</t>
  </si>
  <si>
    <t>8,786</t>
  </si>
  <si>
    <t>1,221</t>
  </si>
  <si>
    <t>828</t>
  </si>
  <si>
    <t>791</t>
  </si>
  <si>
    <t>37</t>
  </si>
  <si>
    <t>-1,902</t>
  </si>
  <si>
    <t>-302</t>
  </si>
  <si>
    <t>544</t>
  </si>
  <si>
    <t>647</t>
  </si>
  <si>
    <t>1,797</t>
  </si>
  <si>
    <t>2,404</t>
  </si>
  <si>
    <t>4,021</t>
  </si>
  <si>
    <t>4,684</t>
  </si>
  <si>
    <t>700</t>
  </si>
  <si>
    <t>658</t>
  </si>
  <si>
    <t>914</t>
  </si>
  <si>
    <t>913</t>
  </si>
  <si>
    <t>345</t>
  </si>
  <si>
    <t>2,346</t>
  </si>
  <si>
    <t>1,802</t>
  </si>
  <si>
    <t>766</t>
  </si>
  <si>
    <t>ONEE</t>
  </si>
  <si>
    <t>823</t>
  </si>
  <si>
    <t>1,054</t>
  </si>
  <si>
    <t>598</t>
  </si>
  <si>
    <t>532</t>
  </si>
  <si>
    <t>467</t>
  </si>
  <si>
    <t>1,002</t>
  </si>
  <si>
    <t>952</t>
  </si>
  <si>
    <t>1,018</t>
  </si>
  <si>
    <t>25,098</t>
  </si>
  <si>
    <t>10,441</t>
  </si>
  <si>
    <t>634</t>
  </si>
  <si>
    <t>21,527</t>
  </si>
  <si>
    <t>19,122</t>
  </si>
  <si>
    <t>45,383</t>
  </si>
  <si>
    <t>49,328</t>
  </si>
  <si>
    <t>27,368</t>
  </si>
  <si>
    <t>29,376</t>
  </si>
  <si>
    <t>2,554</t>
  </si>
  <si>
    <t>447</t>
  </si>
  <si>
    <t>332</t>
  </si>
  <si>
    <t>562</t>
  </si>
  <si>
    <t>8,230</t>
  </si>
  <si>
    <t>10,966</t>
  </si>
  <si>
    <t>10,328</t>
  </si>
  <si>
    <t>612</t>
  </si>
  <si>
    <t>637</t>
  </si>
  <si>
    <t>262</t>
  </si>
  <si>
    <t>1,110</t>
  </si>
  <si>
    <t>1,523</t>
  </si>
  <si>
    <t>1,561</t>
  </si>
  <si>
    <t>-168</t>
  </si>
  <si>
    <t>495</t>
  </si>
  <si>
    <t>4,290</t>
  </si>
  <si>
    <t>4,413</t>
  </si>
  <si>
    <t>4,556</t>
  </si>
  <si>
    <t>151</t>
  </si>
  <si>
    <t>BRI</t>
  </si>
  <si>
    <t>1,099</t>
  </si>
  <si>
    <t>9,169</t>
  </si>
  <si>
    <t>1,586</t>
  </si>
  <si>
    <t>2,011</t>
  </si>
  <si>
    <t>1,805</t>
  </si>
  <si>
    <t>1,432</t>
  </si>
  <si>
    <t>7,206</t>
  </si>
  <si>
    <t>6,904</t>
  </si>
  <si>
    <t>8,100</t>
  </si>
  <si>
    <t>8,069</t>
  </si>
  <si>
    <t>380</t>
  </si>
  <si>
    <t>3,636</t>
  </si>
  <si>
    <t>2,067</t>
  </si>
  <si>
    <t>1,753</t>
  </si>
  <si>
    <t>2,222</t>
  </si>
  <si>
    <t>-416</t>
  </si>
  <si>
    <t>149</t>
  </si>
  <si>
    <t>976</t>
  </si>
  <si>
    <t>2,046</t>
  </si>
  <si>
    <t>2,264</t>
  </si>
  <si>
    <t>1,035</t>
  </si>
  <si>
    <t>5,843</t>
  </si>
  <si>
    <t>5,901</t>
  </si>
  <si>
    <t>6,158</t>
  </si>
  <si>
    <t>6,304</t>
  </si>
  <si>
    <t>2,736</t>
  </si>
  <si>
    <t>2,567</t>
  </si>
  <si>
    <t>3,395</t>
  </si>
  <si>
    <t>3,304</t>
  </si>
  <si>
    <t>1,234</t>
  </si>
  <si>
    <t>1,573</t>
  </si>
  <si>
    <t>-2,005</t>
  </si>
  <si>
    <t>-2,124</t>
  </si>
  <si>
    <t>-269</t>
  </si>
  <si>
    <t>-2,024</t>
  </si>
  <si>
    <t>-2,078</t>
  </si>
  <si>
    <t>-541</t>
  </si>
  <si>
    <t>-574</t>
  </si>
  <si>
    <t>-1,342</t>
  </si>
  <si>
    <t>81</t>
  </si>
  <si>
    <t>-127</t>
  </si>
  <si>
    <t>-5,569</t>
  </si>
  <si>
    <t>-6,225</t>
  </si>
  <si>
    <t>-1,276</t>
  </si>
  <si>
    <t>-15,050</t>
  </si>
  <si>
    <t>-16,322</t>
  </si>
  <si>
    <t>-3,154</t>
  </si>
  <si>
    <t>-7,482</t>
  </si>
  <si>
    <t>-5,697</t>
  </si>
  <si>
    <t>-7,880</t>
  </si>
  <si>
    <t>-1,135</t>
  </si>
  <si>
    <t>1,019</t>
  </si>
  <si>
    <t>966</t>
  </si>
  <si>
    <t>3,274</t>
  </si>
  <si>
    <t>4,100</t>
  </si>
  <si>
    <t>3,269</t>
  </si>
  <si>
    <t>1,942</t>
  </si>
  <si>
    <t>1,872</t>
  </si>
  <si>
    <t>344</t>
  </si>
  <si>
    <t>464</t>
  </si>
  <si>
    <t>1,444</t>
  </si>
  <si>
    <t>1,077</t>
  </si>
  <si>
    <t>296</t>
  </si>
  <si>
    <t>340</t>
  </si>
  <si>
    <t>41</t>
  </si>
  <si>
    <t>56</t>
  </si>
  <si>
    <t>1,506</t>
  </si>
  <si>
    <t>1,382</t>
  </si>
  <si>
    <t>3,771</t>
  </si>
  <si>
    <t>3,740</t>
  </si>
  <si>
    <t>1,126</t>
  </si>
  <si>
    <t>1,908</t>
  </si>
  <si>
    <t>3,172</t>
  </si>
  <si>
    <t>2,057</t>
  </si>
  <si>
    <t>399</t>
  </si>
  <si>
    <t>515</t>
  </si>
  <si>
    <t>TFM</t>
  </si>
  <si>
    <t>WFX</t>
  </si>
  <si>
    <t>2021 Actual Net Profit (ล้านบาท) - - -*</t>
  </si>
  <si>
    <t>2022 Net Profit Forecast  (ล้านบาท) ณ ก.ย. 21 - - -</t>
  </si>
  <si>
    <t>2022 Net Profit Forecast  (ล้านบาท) ณ ธ.ค. 21 - - -</t>
  </si>
  <si>
    <t>2023 Net Profit Forecast  (ล้านบาท) ณ ก.ย. 22 - - -</t>
  </si>
  <si>
    <t>2023 Net Profit Forecast  (ล้านบาท) ณ ธ.ค. 22 - - -</t>
  </si>
  <si>
    <t>Valuation Forecast 22P/E***</t>
  </si>
  <si>
    <t>Valuation Forecast 22P/BV***</t>
  </si>
  <si>
    <t>Valuation Forecast 22DIV</t>
  </si>
  <si>
    <t>988</t>
  </si>
  <si>
    <t>32,226</t>
  </si>
  <si>
    <t>25,745</t>
  </si>
  <si>
    <t>35,577</t>
  </si>
  <si>
    <t>38,758</t>
  </si>
  <si>
    <t>6,969</t>
  </si>
  <si>
    <t>5,241</t>
  </si>
  <si>
    <t>6,237</t>
  </si>
  <si>
    <t>466</t>
  </si>
  <si>
    <t>3,492</t>
  </si>
  <si>
    <t>18.00</t>
  </si>
  <si>
    <t>83.00</t>
  </si>
  <si>
    <t>7,638</t>
  </si>
  <si>
    <t>12,478</t>
  </si>
  <si>
    <t>13,388</t>
  </si>
  <si>
    <t>5,546</t>
  </si>
  <si>
    <t>2,359</t>
  </si>
  <si>
    <t>2,960</t>
  </si>
  <si>
    <t>25.00</t>
  </si>
  <si>
    <t>3,869</t>
  </si>
  <si>
    <t>4,292</t>
  </si>
  <si>
    <t>1,190</t>
  </si>
  <si>
    <t>1,551</t>
  </si>
  <si>
    <t>2,133</t>
  </si>
  <si>
    <t>4,857</t>
  </si>
  <si>
    <t>1,776</t>
  </si>
  <si>
    <t>5,574</t>
  </si>
  <si>
    <t>3,046</t>
  </si>
  <si>
    <t>253</t>
  </si>
  <si>
    <t>893</t>
  </si>
  <si>
    <t>-30</t>
  </si>
  <si>
    <t>645</t>
  </si>
  <si>
    <t>25,417</t>
  </si>
  <si>
    <t>20,964</t>
  </si>
  <si>
    <t>448</t>
  </si>
  <si>
    <t>1,344</t>
  </si>
  <si>
    <t>2,388</t>
  </si>
  <si>
    <t>2,961</t>
  </si>
  <si>
    <t>878</t>
  </si>
  <si>
    <t>1,046</t>
  </si>
  <si>
    <t>2,129</t>
  </si>
  <si>
    <t>2,262</t>
  </si>
  <si>
    <t>-2,532</t>
  </si>
  <si>
    <t>396</t>
  </si>
  <si>
    <t>1,247</t>
  </si>
  <si>
    <t>2,238</t>
  </si>
  <si>
    <t>5.0</t>
  </si>
  <si>
    <t>1,217</t>
  </si>
  <si>
    <t>7.5</t>
  </si>
  <si>
    <t>304</t>
  </si>
  <si>
    <t>382</t>
  </si>
  <si>
    <t>1,799</t>
  </si>
  <si>
    <t>27,006</t>
  </si>
  <si>
    <t>29,382</t>
  </si>
  <si>
    <t>30,426</t>
  </si>
  <si>
    <t>33,421</t>
  </si>
  <si>
    <t>41,866</t>
  </si>
  <si>
    <t>45,695</t>
  </si>
  <si>
    <t>6,826</t>
  </si>
  <si>
    <t>7,491</t>
  </si>
  <si>
    <t>24,929</t>
  </si>
  <si>
    <t>5,401</t>
  </si>
  <si>
    <t>5,862</t>
  </si>
  <si>
    <t>7,120</t>
  </si>
  <si>
    <t>12,825</t>
  </si>
  <si>
    <t>10.0</t>
  </si>
  <si>
    <t>5,205</t>
  </si>
  <si>
    <t>4,067</t>
  </si>
  <si>
    <t>1,984</t>
  </si>
  <si>
    <t>3,914</t>
  </si>
  <si>
    <t>7,164</t>
  </si>
  <si>
    <t>570</t>
  </si>
  <si>
    <t>755</t>
  </si>
  <si>
    <t>58.00</t>
  </si>
  <si>
    <t>1,682</t>
  </si>
  <si>
    <t>45,194</t>
  </si>
  <si>
    <t>47,313</t>
  </si>
  <si>
    <t>3,784</t>
  </si>
  <si>
    <t>2,029</t>
  </si>
  <si>
    <t>2,277</t>
  </si>
  <si>
    <t>1,264</t>
  </si>
  <si>
    <t>1.3</t>
  </si>
  <si>
    <t>59</t>
  </si>
  <si>
    <t>164</t>
  </si>
  <si>
    <t>174</t>
  </si>
  <si>
    <t>2,228</t>
  </si>
  <si>
    <t>16,177</t>
  </si>
  <si>
    <t>2,352</t>
  </si>
  <si>
    <t>1,940</t>
  </si>
  <si>
    <t>17.50</t>
  </si>
  <si>
    <t>4,978</t>
  </si>
  <si>
    <t>4,758</t>
  </si>
  <si>
    <t>2,226</t>
  </si>
  <si>
    <t>2,475</t>
  </si>
  <si>
    <t>1,091</t>
  </si>
  <si>
    <t>12,059</t>
  </si>
  <si>
    <t>4,329</t>
  </si>
  <si>
    <t>12,949</t>
  </si>
  <si>
    <t>2,911</t>
  </si>
  <si>
    <t>1,821</t>
  </si>
  <si>
    <t>8,939</t>
  </si>
  <si>
    <t>9,260</t>
  </si>
  <si>
    <t>4,141</t>
  </si>
  <si>
    <t>1,182</t>
  </si>
  <si>
    <t>1,270</t>
  </si>
  <si>
    <t>365</t>
  </si>
  <si>
    <t>67.00</t>
  </si>
  <si>
    <t>3,616</t>
  </si>
  <si>
    <t>3,194</t>
  </si>
  <si>
    <t>3,187</t>
  </si>
  <si>
    <t>3,318</t>
  </si>
  <si>
    <t>347</t>
  </si>
  <si>
    <t>1,213</t>
  </si>
  <si>
    <t>337</t>
  </si>
  <si>
    <t>1,627</t>
  </si>
  <si>
    <t>1,933</t>
  </si>
  <si>
    <t>3,158</t>
  </si>
  <si>
    <t>3,827</t>
  </si>
  <si>
    <t>6,858</t>
  </si>
  <si>
    <t>7,611</t>
  </si>
  <si>
    <t>7,322</t>
  </si>
  <si>
    <t>517</t>
  </si>
  <si>
    <t>962</t>
  </si>
  <si>
    <t>6,070</t>
  </si>
  <si>
    <t>4,862</t>
  </si>
  <si>
    <t>1,150</t>
  </si>
  <si>
    <t>1,263</t>
  </si>
  <si>
    <t>3,700</t>
  </si>
  <si>
    <t>632</t>
  </si>
  <si>
    <t>710</t>
  </si>
  <si>
    <t>5,844</t>
  </si>
  <si>
    <t>3,656</t>
  </si>
  <si>
    <t>1,151</t>
  </si>
  <si>
    <t>503</t>
  </si>
  <si>
    <t>483</t>
  </si>
  <si>
    <t>600</t>
  </si>
  <si>
    <t>8,428</t>
  </si>
  <si>
    <t>25.75</t>
  </si>
  <si>
    <t>1,989</t>
  </si>
  <si>
    <t>2,024</t>
  </si>
  <si>
    <t>10,566</t>
  </si>
  <si>
    <t>311</t>
  </si>
  <si>
    <t>478</t>
  </si>
  <si>
    <t>950</t>
  </si>
  <si>
    <t>28,522</t>
  </si>
  <si>
    <t>30,213</t>
  </si>
  <si>
    <t>11,754</t>
  </si>
  <si>
    <t>11,914</t>
  </si>
  <si>
    <t>991</t>
  </si>
  <si>
    <t>196</t>
  </si>
  <si>
    <t>184</t>
  </si>
  <si>
    <t>11,874</t>
  </si>
  <si>
    <t>336</t>
  </si>
  <si>
    <t>8,814</t>
  </si>
  <si>
    <t>8,966</t>
  </si>
  <si>
    <t>190</t>
  </si>
  <si>
    <t>267</t>
  </si>
  <si>
    <t>4,398</t>
  </si>
  <si>
    <t>5,686</t>
  </si>
  <si>
    <t>1,252</t>
  </si>
  <si>
    <t>1,025</t>
  </si>
  <si>
    <t>1,302</t>
  </si>
  <si>
    <t>862</t>
  </si>
  <si>
    <t>1,056</t>
  </si>
  <si>
    <t>1,085</t>
  </si>
  <si>
    <t>493</t>
  </si>
  <si>
    <t>800</t>
  </si>
  <si>
    <t>1,449</t>
  </si>
  <si>
    <t>2,250</t>
  </si>
  <si>
    <t>1,796</t>
  </si>
  <si>
    <t>390</t>
  </si>
  <si>
    <t>4,787</t>
  </si>
  <si>
    <t>4,998</t>
  </si>
  <si>
    <t>1,446</t>
  </si>
  <si>
    <t>9,201</t>
  </si>
  <si>
    <t>653</t>
  </si>
  <si>
    <t>1,331</t>
  </si>
  <si>
    <t>3,974</t>
  </si>
  <si>
    <t>2,985</t>
  </si>
  <si>
    <t>1,502</t>
  </si>
  <si>
    <t>2,546</t>
  </si>
  <si>
    <t>6,776</t>
  </si>
  <si>
    <t>3,319</t>
  </si>
  <si>
    <t>-3,635</t>
  </si>
  <si>
    <t>711</t>
  </si>
  <si>
    <t>10,601</t>
  </si>
  <si>
    <t>3,541</t>
  </si>
  <si>
    <t>1,969</t>
  </si>
  <si>
    <t>438</t>
  </si>
  <si>
    <t>513</t>
  </si>
  <si>
    <t>691</t>
  </si>
  <si>
    <t>327</t>
  </si>
  <si>
    <t>1,306</t>
  </si>
  <si>
    <t>3,456</t>
  </si>
  <si>
    <t>16,163</t>
  </si>
  <si>
    <t>6,724</t>
  </si>
  <si>
    <t>2,398</t>
  </si>
  <si>
    <t>618</t>
  </si>
  <si>
    <t>20.00</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</si>
  <si>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</si>
  <si>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</si>
  <si>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</si>
  <si>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</si>
  <si>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</si>
  <si>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</si>
  <si>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</si>
  <si>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</si>
  <si>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</si>
  <si>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</si>
  <si>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</si>
  <si>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</si>
  <si>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</si>
  <si>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</si>
  <si>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</si>
  <si>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</si>
  <si>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</si>
  <si>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</si>
  <si>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</si>
  <si>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</si>
  <si>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</si>
  <si>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</si>
  <si>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</si>
  <si>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</si>
  <si>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</si>
  <si>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</si>
  <si>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</si>
  <si>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</si>
  <si>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</si>
  <si>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</si>
  <si>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</si>
  <si>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</si>
  <si>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</si>
  <si>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</si>
  <si>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</si>
  <si>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2022 Net Profit Forecast  (ล้านบาท) ณ มี.ค. 22 - - -</t>
  </si>
  <si>
    <t>2023 Net Profit Forecast  (ล้านบาท) ณ มี.ค. 23 - - -</t>
  </si>
  <si>
    <t>1,040</t>
  </si>
  <si>
    <t>16.00</t>
  </si>
  <si>
    <t>2,237</t>
  </si>
  <si>
    <t>7,607</t>
  </si>
  <si>
    <t>7,032</t>
  </si>
  <si>
    <t>1,108</t>
  </si>
  <si>
    <t>1,240</t>
  </si>
  <si>
    <t>1,070</t>
  </si>
  <si>
    <t>1,185</t>
  </si>
  <si>
    <t>7.6</t>
  </si>
  <si>
    <t>27,837</t>
  </si>
  <si>
    <t>8.3</t>
  </si>
  <si>
    <t>23,449</t>
  </si>
  <si>
    <t>7,530</t>
  </si>
  <si>
    <t>7,556</t>
  </si>
  <si>
    <t>110.0</t>
  </si>
  <si>
    <t>12,794</t>
  </si>
  <si>
    <t>14,346</t>
  </si>
  <si>
    <t>6,435</t>
  </si>
  <si>
    <t>17,287</t>
  </si>
  <si>
    <t>22,197</t>
  </si>
  <si>
    <t>5,344</t>
  </si>
  <si>
    <t>7,382</t>
  </si>
  <si>
    <t>2,332</t>
  </si>
  <si>
    <t>3,515</t>
  </si>
  <si>
    <t>6,306</t>
  </si>
  <si>
    <t>602</t>
  </si>
  <si>
    <t>12,640</t>
  </si>
  <si>
    <t>16,943</t>
  </si>
  <si>
    <t>2,080</t>
  </si>
  <si>
    <t>1,225</t>
  </si>
  <si>
    <t>1,727</t>
  </si>
  <si>
    <t>1,777</t>
  </si>
  <si>
    <t>1,834</t>
  </si>
  <si>
    <t>1,798</t>
  </si>
  <si>
    <t>2,078</t>
  </si>
  <si>
    <t>3,444</t>
  </si>
  <si>
    <t>3,144</t>
  </si>
  <si>
    <t>146</t>
  </si>
  <si>
    <t>433</t>
  </si>
  <si>
    <t>135</t>
  </si>
  <si>
    <t>70</t>
  </si>
  <si>
    <t>1,112</t>
  </si>
  <si>
    <t>1,318</t>
  </si>
  <si>
    <t>1,988</t>
  </si>
  <si>
    <t>11,459</t>
  </si>
  <si>
    <t>5.9</t>
  </si>
  <si>
    <t>4,763</t>
  </si>
  <si>
    <t>4,808</t>
  </si>
  <si>
    <t>2,483</t>
  </si>
  <si>
    <t>3,564</t>
  </si>
  <si>
    <t>8,109</t>
  </si>
  <si>
    <t>8,986</t>
  </si>
  <si>
    <t>10,867</t>
  </si>
  <si>
    <t>4,072</t>
  </si>
  <si>
    <t>7,910</t>
  </si>
  <si>
    <t>8,716</t>
  </si>
  <si>
    <t>12,798</t>
  </si>
  <si>
    <t>15,612</t>
  </si>
  <si>
    <t>5,523</t>
  </si>
  <si>
    <t>5,774</t>
  </si>
  <si>
    <t>13,662</t>
  </si>
  <si>
    <t>1,440</t>
  </si>
  <si>
    <t>110,248</t>
  </si>
  <si>
    <t>112,294</t>
  </si>
  <si>
    <t>51,666</t>
  </si>
  <si>
    <t>48,719</t>
  </si>
  <si>
    <t>3,494</t>
  </si>
  <si>
    <t>11,972</t>
  </si>
  <si>
    <t>11,136</t>
  </si>
  <si>
    <t>3,570</t>
  </si>
  <si>
    <t>9,131</t>
  </si>
  <si>
    <t>10,815</t>
  </si>
  <si>
    <t>2,538</t>
  </si>
  <si>
    <t>2,922</t>
  </si>
  <si>
    <t>3,388</t>
  </si>
  <si>
    <t>449</t>
  </si>
  <si>
    <t>4,208</t>
  </si>
  <si>
    <t>4,384</t>
  </si>
  <si>
    <t>4,550</t>
  </si>
  <si>
    <t>329</t>
  </si>
  <si>
    <t>808</t>
  </si>
  <si>
    <t>333</t>
  </si>
  <si>
    <t>2,149</t>
  </si>
  <si>
    <t>2,115</t>
  </si>
  <si>
    <t>2,878</t>
  </si>
  <si>
    <t>6,727</t>
  </si>
  <si>
    <t>5,850</t>
  </si>
  <si>
    <t>409</t>
  </si>
  <si>
    <t>776</t>
  </si>
  <si>
    <t>5,128</t>
  </si>
  <si>
    <t>1,927</t>
  </si>
  <si>
    <t>1,925</t>
  </si>
  <si>
    <t>3,957</t>
  </si>
  <si>
    <t>3,336</t>
  </si>
  <si>
    <t>15,915</t>
  </si>
  <si>
    <t>19,240</t>
  </si>
  <si>
    <t>624</t>
  </si>
  <si>
    <t>997</t>
  </si>
  <si>
    <t>1,008</t>
  </si>
  <si>
    <t>1,829</t>
  </si>
  <si>
    <t>2,531</t>
  </si>
  <si>
    <t>61.00</t>
  </si>
  <si>
    <t>4,041</t>
  </si>
  <si>
    <t>945</t>
  </si>
  <si>
    <t>1,965</t>
  </si>
  <si>
    <t>2,218</t>
  </si>
  <si>
    <t>7,871</t>
  </si>
  <si>
    <t>2,443</t>
  </si>
  <si>
    <t>2,797</t>
  </si>
  <si>
    <t>1,918</t>
  </si>
  <si>
    <t>9,168</t>
  </si>
  <si>
    <t>2,701</t>
  </si>
  <si>
    <t>3,728</t>
  </si>
  <si>
    <t>1,373</t>
  </si>
  <si>
    <t>168</t>
  </si>
  <si>
    <t>189</t>
  </si>
  <si>
    <t>455</t>
  </si>
  <si>
    <t>454</t>
  </si>
  <si>
    <t>28,455</t>
  </si>
  <si>
    <t>4,056</t>
  </si>
  <si>
    <t>11,401</t>
  </si>
  <si>
    <t>8,987</t>
  </si>
  <si>
    <t>1,981</t>
  </si>
  <si>
    <t>2,621</t>
  </si>
  <si>
    <t>933</t>
  </si>
  <si>
    <t>1,000</t>
  </si>
  <si>
    <t>-1,138</t>
  </si>
  <si>
    <t>535</t>
  </si>
  <si>
    <t>694</t>
  </si>
  <si>
    <t>896</t>
  </si>
  <si>
    <t>8.4</t>
  </si>
  <si>
    <t>1,324</t>
  </si>
  <si>
    <t>289</t>
  </si>
  <si>
    <t>1,071</t>
  </si>
  <si>
    <t>827</t>
  </si>
  <si>
    <t>-62</t>
  </si>
  <si>
    <t>704</t>
  </si>
  <si>
    <t>429</t>
  </si>
  <si>
    <t>8,985</t>
  </si>
  <si>
    <t>8,458</t>
  </si>
  <si>
    <t>28,130</t>
  </si>
  <si>
    <t>28,944</t>
  </si>
  <si>
    <t>25,810</t>
  </si>
  <si>
    <t>28,220</t>
  </si>
  <si>
    <t>2,166</t>
  </si>
  <si>
    <t>504</t>
  </si>
  <si>
    <t>9,700</t>
  </si>
  <si>
    <t>11,044</t>
  </si>
  <si>
    <t>6.0</t>
  </si>
  <si>
    <t>1,490</t>
  </si>
  <si>
    <t>133</t>
  </si>
  <si>
    <t>1,197</t>
  </si>
  <si>
    <t>14.40</t>
  </si>
  <si>
    <t>11,240</t>
  </si>
  <si>
    <t>1,916</t>
  </si>
  <si>
    <t>2,204</t>
  </si>
  <si>
    <t>1,481</t>
  </si>
  <si>
    <t>8,098</t>
  </si>
  <si>
    <t>8,853</t>
  </si>
  <si>
    <t>644</t>
  </si>
  <si>
    <t>1,164</t>
  </si>
  <si>
    <t>3,679</t>
  </si>
  <si>
    <t>2,983</t>
  </si>
  <si>
    <t>2,162</t>
  </si>
  <si>
    <t>2,385</t>
  </si>
  <si>
    <t>194</t>
  </si>
  <si>
    <t>2,380</t>
  </si>
  <si>
    <t>2,482</t>
  </si>
  <si>
    <t>960</t>
  </si>
  <si>
    <t>1,016</t>
  </si>
  <si>
    <t>963</t>
  </si>
  <si>
    <t>2,306</t>
  </si>
  <si>
    <t>2,397</t>
  </si>
  <si>
    <t>6,503</t>
  </si>
  <si>
    <t>-198</t>
  </si>
  <si>
    <t>-752</t>
  </si>
  <si>
    <t>-804</t>
  </si>
  <si>
    <t>99</t>
  </si>
  <si>
    <t>501</t>
  </si>
  <si>
    <t>-10,096</t>
  </si>
  <si>
    <t>10,096</t>
  </si>
  <si>
    <t>72.00</t>
  </si>
  <si>
    <t>-1,111</t>
  </si>
  <si>
    <t>2,969</t>
  </si>
  <si>
    <t>3,928</t>
  </si>
  <si>
    <t>3,382</t>
  </si>
  <si>
    <t>-356</t>
  </si>
  <si>
    <t>488</t>
  </si>
  <si>
    <t>1,136</t>
  </si>
  <si>
    <t>3,029</t>
  </si>
  <si>
    <t>ข้อมูลการซื้อขายจะถูกปรับปรุงจากข้อมูลสิ้นวันที่เป็นค่าทางการประมาณ 18:30 น.</t>
  </si>
  <si>
    <t>ล่าสุด</t>
  </si>
  <si>
    <t>เปลี่ยน</t>
  </si>
  <si>
    <t>%เปลี่ยน</t>
  </si>
  <si>
    <t>สูงสุด</t>
  </si>
  <si>
    <t>ต่ำสุด</t>
  </si>
  <si>
    <t>ปริมาณ</t>
  </si>
  <si>
    <t>มูลค่า</t>
  </si>
  <si>
    <t>แปลง</t>
  </si>
  <si>
    <t>('000 หุ้น)</t>
  </si>
  <si>
    <t>(ล้านบาท)</t>
  </si>
  <si>
    <t xml:space="preserve">SET </t>
  </si>
  <si>
    <t xml:space="preserve">SET50 </t>
  </si>
  <si>
    <t xml:space="preserve">SET100 </t>
  </si>
  <si>
    <t xml:space="preserve">sSET </t>
  </si>
  <si>
    <t xml:space="preserve">SETCLMV </t>
  </si>
  <si>
    <t xml:space="preserve">SETHD </t>
  </si>
  <si>
    <t xml:space="preserve">SETTHSI </t>
  </si>
  <si>
    <t xml:space="preserve">SETWB </t>
  </si>
  <si>
    <t xml:space="preserve">mai </t>
  </si>
  <si>
    <t>* แสดงผลรวมภาวะตลาดของ SET และ mai</t>
  </si>
  <si>
    <t>หลักทรัพย์ *</t>
  </si>
  <si>
    <t>ปริมาณ *</t>
  </si>
  <si>
    <t>เพิ่มขึ้น</t>
  </si>
  <si>
    <t>ไม่เปลี่ยนแปลง</t>
  </si>
  <si>
    <t>ลดลง</t>
  </si>
  <si>
    <t>สถานะตลาด</t>
  </si>
  <si>
    <t>หลักทรัพย์</t>
  </si>
  <si>
    <t>เปิด</t>
  </si>
  <si>
    <t>เสนอ</t>
  </si>
  <si>
    <t>ซื้อ</t>
  </si>
  <si>
    <t>ขาย</t>
  </si>
  <si>
    <t>(หุ้น)</t>
  </si>
  <si>
    <t>('000 บาท)</t>
  </si>
  <si>
    <t xml:space="preserve">EE </t>
  </si>
  <si>
    <t xml:space="preserve">GFPT </t>
  </si>
  <si>
    <t xml:space="preserve">LEE </t>
  </si>
  <si>
    <t>MAX &lt;SP, NP, NC&gt;</t>
  </si>
  <si>
    <t xml:space="preserve">NER </t>
  </si>
  <si>
    <t xml:space="preserve">STA </t>
  </si>
  <si>
    <t xml:space="preserve">TFM </t>
  </si>
  <si>
    <t xml:space="preserve">TRUBB </t>
  </si>
  <si>
    <t xml:space="preserve">TWPC </t>
  </si>
  <si>
    <t xml:space="preserve">UPOIC </t>
  </si>
  <si>
    <t xml:space="preserve">UVAN </t>
  </si>
  <si>
    <t xml:space="preserve">VPO </t>
  </si>
  <si>
    <t xml:space="preserve">APURE </t>
  </si>
  <si>
    <t xml:space="preserve">ASIAN </t>
  </si>
  <si>
    <t xml:space="preserve">BR </t>
  </si>
  <si>
    <t xml:space="preserve">BRR </t>
  </si>
  <si>
    <t xml:space="preserve">CBG </t>
  </si>
  <si>
    <t xml:space="preserve">CFRESH </t>
  </si>
  <si>
    <t xml:space="preserve">CHOTI </t>
  </si>
  <si>
    <t xml:space="preserve">CM </t>
  </si>
  <si>
    <t xml:space="preserve">CPF </t>
  </si>
  <si>
    <t xml:space="preserve">CPI </t>
  </si>
  <si>
    <t xml:space="preserve">F&amp;D </t>
  </si>
  <si>
    <t xml:space="preserve">HTC </t>
  </si>
  <si>
    <t xml:space="preserve">ICHI </t>
  </si>
  <si>
    <t xml:space="preserve">JDF </t>
  </si>
  <si>
    <t xml:space="preserve">KBS </t>
  </si>
  <si>
    <t xml:space="preserve">KSL </t>
  </si>
  <si>
    <t xml:space="preserve">KTIS </t>
  </si>
  <si>
    <t xml:space="preserve">LST </t>
  </si>
  <si>
    <t xml:space="preserve">M </t>
  </si>
  <si>
    <t xml:space="preserve">MALEE </t>
  </si>
  <si>
    <t xml:space="preserve">MINT </t>
  </si>
  <si>
    <t xml:space="preserve">NRF </t>
  </si>
  <si>
    <t xml:space="preserve">NSL </t>
  </si>
  <si>
    <t xml:space="preserve">OISHI </t>
  </si>
  <si>
    <t xml:space="preserve">OSP </t>
  </si>
  <si>
    <t xml:space="preserve">PB </t>
  </si>
  <si>
    <t xml:space="preserve">PM </t>
  </si>
  <si>
    <t xml:space="preserve">PRG </t>
  </si>
  <si>
    <t xml:space="preserve">RBF </t>
  </si>
  <si>
    <t xml:space="preserve">SAPPE </t>
  </si>
  <si>
    <t xml:space="preserve">SAUCE </t>
  </si>
  <si>
    <t xml:space="preserve">SFP </t>
  </si>
  <si>
    <t xml:space="preserve">SNNP </t>
  </si>
  <si>
    <t xml:space="preserve">SNP </t>
  </si>
  <si>
    <t xml:space="preserve">SORKON </t>
  </si>
  <si>
    <t xml:space="preserve">SSC </t>
  </si>
  <si>
    <t xml:space="preserve">SSF </t>
  </si>
  <si>
    <t xml:space="preserve">SST </t>
  </si>
  <si>
    <t xml:space="preserve">SUN </t>
  </si>
  <si>
    <t xml:space="preserve">TC </t>
  </si>
  <si>
    <t xml:space="preserve">TFG </t>
  </si>
  <si>
    <t xml:space="preserve">TFMAMA </t>
  </si>
  <si>
    <t xml:space="preserve">TIPCO </t>
  </si>
  <si>
    <t xml:space="preserve">TKN </t>
  </si>
  <si>
    <t xml:space="preserve">TU </t>
  </si>
  <si>
    <t xml:space="preserve">TVO </t>
  </si>
  <si>
    <t xml:space="preserve">W </t>
  </si>
  <si>
    <t xml:space="preserve">ZEN </t>
  </si>
  <si>
    <t xml:space="preserve">AFC </t>
  </si>
  <si>
    <t xml:space="preserve">BTNC </t>
  </si>
  <si>
    <t xml:space="preserve">CPH </t>
  </si>
  <si>
    <t xml:space="preserve">CPL </t>
  </si>
  <si>
    <t xml:space="preserve">ICC </t>
  </si>
  <si>
    <t xml:space="preserve">NC </t>
  </si>
  <si>
    <t xml:space="preserve">PAF </t>
  </si>
  <si>
    <t xml:space="preserve">PDJ </t>
  </si>
  <si>
    <t xml:space="preserve">PG </t>
  </si>
  <si>
    <t xml:space="preserve">SABINA </t>
  </si>
  <si>
    <t xml:space="preserve">SAWANG </t>
  </si>
  <si>
    <t xml:space="preserve">SUC </t>
  </si>
  <si>
    <t xml:space="preserve">TNL </t>
  </si>
  <si>
    <t xml:space="preserve">TR </t>
  </si>
  <si>
    <t xml:space="preserve">TTI </t>
  </si>
  <si>
    <t xml:space="preserve">TTT </t>
  </si>
  <si>
    <t xml:space="preserve">UPF </t>
  </si>
  <si>
    <t xml:space="preserve">WACOAL </t>
  </si>
  <si>
    <t xml:space="preserve">WFX </t>
  </si>
  <si>
    <t xml:space="preserve">AJA </t>
  </si>
  <si>
    <t xml:space="preserve">DTCI </t>
  </si>
  <si>
    <t xml:space="preserve">FANCY </t>
  </si>
  <si>
    <t xml:space="preserve">KYE </t>
  </si>
  <si>
    <t xml:space="preserve">L&amp;E </t>
  </si>
  <si>
    <t xml:space="preserve">MODERN </t>
  </si>
  <si>
    <t xml:space="preserve">OGC </t>
  </si>
  <si>
    <t xml:space="preserve">ROCK </t>
  </si>
  <si>
    <t xml:space="preserve">SIAM </t>
  </si>
  <si>
    <t xml:space="preserve">TCMC </t>
  </si>
  <si>
    <t xml:space="preserve">TSR </t>
  </si>
  <si>
    <t xml:space="preserve">APCO </t>
  </si>
  <si>
    <t xml:space="preserve">DDD </t>
  </si>
  <si>
    <t xml:space="preserve">JCT </t>
  </si>
  <si>
    <t xml:space="preserve">KISS </t>
  </si>
  <si>
    <t xml:space="preserve">NV </t>
  </si>
  <si>
    <t xml:space="preserve">OCC </t>
  </si>
  <si>
    <t xml:space="preserve">S &amp; J </t>
  </si>
  <si>
    <t xml:space="preserve">STGT </t>
  </si>
  <si>
    <t>STHAI &lt;SP, NP, NC&gt;</t>
  </si>
  <si>
    <t xml:space="preserve">TNR </t>
  </si>
  <si>
    <t xml:space="preserve">TOG </t>
  </si>
  <si>
    <t xml:space="preserve">BAY </t>
  </si>
  <si>
    <t xml:space="preserve">KBANK </t>
  </si>
  <si>
    <t xml:space="preserve">KKP </t>
  </si>
  <si>
    <t xml:space="preserve">KTB </t>
  </si>
  <si>
    <t xml:space="preserve">LHFG </t>
  </si>
  <si>
    <t xml:space="preserve">TCAP </t>
  </si>
  <si>
    <t xml:space="preserve">TISCO </t>
  </si>
  <si>
    <t xml:space="preserve">AMANAH </t>
  </si>
  <si>
    <t xml:space="preserve">ASAP </t>
  </si>
  <si>
    <t xml:space="preserve">ASK </t>
  </si>
  <si>
    <t xml:space="preserve">ASP </t>
  </si>
  <si>
    <t xml:space="preserve">BAM </t>
  </si>
  <si>
    <t xml:space="preserve">BFIT </t>
  </si>
  <si>
    <t xml:space="preserve">BYD </t>
  </si>
  <si>
    <t xml:space="preserve">CGH </t>
  </si>
  <si>
    <t xml:space="preserve">CHAYO </t>
  </si>
  <si>
    <t xml:space="preserve">ECL </t>
  </si>
  <si>
    <t xml:space="preserve">FNS </t>
  </si>
  <si>
    <t xml:space="preserve">FSS </t>
  </si>
  <si>
    <t xml:space="preserve">GBX </t>
  </si>
  <si>
    <t>GL &lt;SP, NP, NC&gt;</t>
  </si>
  <si>
    <t xml:space="preserve">HENG </t>
  </si>
  <si>
    <t xml:space="preserve">IFS </t>
  </si>
  <si>
    <t xml:space="preserve">JMT </t>
  </si>
  <si>
    <t xml:space="preserve">KCAR </t>
  </si>
  <si>
    <t xml:space="preserve">KGI </t>
  </si>
  <si>
    <t xml:space="preserve">KTC </t>
  </si>
  <si>
    <t xml:space="preserve">MFC </t>
  </si>
  <si>
    <t xml:space="preserve">MICRO </t>
  </si>
  <si>
    <t xml:space="preserve">ML </t>
  </si>
  <si>
    <t xml:space="preserve">MST </t>
  </si>
  <si>
    <t xml:space="preserve">MTC </t>
  </si>
  <si>
    <t xml:space="preserve">NCAP </t>
  </si>
  <si>
    <t>PE &lt;SP, NP, NC&gt;</t>
  </si>
  <si>
    <t xml:space="preserve">PL </t>
  </si>
  <si>
    <t xml:space="preserve">S11 </t>
  </si>
  <si>
    <t xml:space="preserve">SAK </t>
  </si>
  <si>
    <t xml:space="preserve">SAWAD </t>
  </si>
  <si>
    <t xml:space="preserve">THANI </t>
  </si>
  <si>
    <t xml:space="preserve">TIDLOR </t>
  </si>
  <si>
    <t xml:space="preserve">TK </t>
  </si>
  <si>
    <t xml:space="preserve">TNITY </t>
  </si>
  <si>
    <t xml:space="preserve">UOBKH </t>
  </si>
  <si>
    <t xml:space="preserve">XPG </t>
  </si>
  <si>
    <t xml:space="preserve">AYUD </t>
  </si>
  <si>
    <t xml:space="preserve">BKI </t>
  </si>
  <si>
    <t xml:space="preserve">BLA </t>
  </si>
  <si>
    <t xml:space="preserve">BUI </t>
  </si>
  <si>
    <t xml:space="preserve">CHARAN </t>
  </si>
  <si>
    <t xml:space="preserve">INSURE </t>
  </si>
  <si>
    <t xml:space="preserve">MTI </t>
  </si>
  <si>
    <t xml:space="preserve">NKI </t>
  </si>
  <si>
    <t xml:space="preserve">NSI </t>
  </si>
  <si>
    <t xml:space="preserve">TGH </t>
  </si>
  <si>
    <t xml:space="preserve">THRE </t>
  </si>
  <si>
    <t xml:space="preserve">THREL </t>
  </si>
  <si>
    <t xml:space="preserve">TIPH </t>
  </si>
  <si>
    <t xml:space="preserve">TQM </t>
  </si>
  <si>
    <t>TSI &lt;C&gt;</t>
  </si>
  <si>
    <t xml:space="preserve">TVI </t>
  </si>
  <si>
    <t xml:space="preserve">3K-BAT </t>
  </si>
  <si>
    <t xml:space="preserve">ACG </t>
  </si>
  <si>
    <t xml:space="preserve">AH </t>
  </si>
  <si>
    <t xml:space="preserve">CWT </t>
  </si>
  <si>
    <t xml:space="preserve">EASON </t>
  </si>
  <si>
    <t xml:space="preserve">GYT </t>
  </si>
  <si>
    <t xml:space="preserve">HFT </t>
  </si>
  <si>
    <t xml:space="preserve">IHL </t>
  </si>
  <si>
    <t xml:space="preserve">INGRS </t>
  </si>
  <si>
    <t xml:space="preserve">IRC </t>
  </si>
  <si>
    <t xml:space="preserve">PCSGH </t>
  </si>
  <si>
    <t xml:space="preserve">SAT </t>
  </si>
  <si>
    <t xml:space="preserve">SPG </t>
  </si>
  <si>
    <t xml:space="preserve">STANLY </t>
  </si>
  <si>
    <t xml:space="preserve">TKT </t>
  </si>
  <si>
    <t xml:space="preserve">TNPC </t>
  </si>
  <si>
    <t xml:space="preserve">TRU </t>
  </si>
  <si>
    <t xml:space="preserve">TSC </t>
  </si>
  <si>
    <t xml:space="preserve">ALLA </t>
  </si>
  <si>
    <t xml:space="preserve">ASEFA </t>
  </si>
  <si>
    <t xml:space="preserve">CPT </t>
  </si>
  <si>
    <t xml:space="preserve">CRANE </t>
  </si>
  <si>
    <t xml:space="preserve">CTW </t>
  </si>
  <si>
    <t xml:space="preserve">FMT </t>
  </si>
  <si>
    <t xml:space="preserve">HTECH </t>
  </si>
  <si>
    <t>KKC &lt;C&gt;</t>
  </si>
  <si>
    <t xml:space="preserve">PK </t>
  </si>
  <si>
    <t xml:space="preserve">SNC </t>
  </si>
  <si>
    <t xml:space="preserve">STARK </t>
  </si>
  <si>
    <t xml:space="preserve">TCJ </t>
  </si>
  <si>
    <t xml:space="preserve">TPCS </t>
  </si>
  <si>
    <t xml:space="preserve">VARO </t>
  </si>
  <si>
    <t xml:space="preserve">UTP </t>
  </si>
  <si>
    <t xml:space="preserve">BCT </t>
  </si>
  <si>
    <t xml:space="preserve">CMAN </t>
  </si>
  <si>
    <t xml:space="preserve">GC </t>
  </si>
  <si>
    <t xml:space="preserve">GGC </t>
  </si>
  <si>
    <t xml:space="preserve">GIFT </t>
  </si>
  <si>
    <t xml:space="preserve">IVL </t>
  </si>
  <si>
    <t xml:space="preserve">NFC </t>
  </si>
  <si>
    <t xml:space="preserve">PATO </t>
  </si>
  <si>
    <t xml:space="preserve">PMTA </t>
  </si>
  <si>
    <t xml:space="preserve">PTTGC </t>
  </si>
  <si>
    <t xml:space="preserve">SUTHA </t>
  </si>
  <si>
    <t xml:space="preserve">TCCC </t>
  </si>
  <si>
    <t xml:space="preserve">TPA </t>
  </si>
  <si>
    <t xml:space="preserve">UAC </t>
  </si>
  <si>
    <t xml:space="preserve">UP </t>
  </si>
  <si>
    <t xml:space="preserve">AJ </t>
  </si>
  <si>
    <t xml:space="preserve">ALUCON </t>
  </si>
  <si>
    <t xml:space="preserve">BGC </t>
  </si>
  <si>
    <t xml:space="preserve">CSC </t>
  </si>
  <si>
    <t>NEP &lt;C&gt;</t>
  </si>
  <si>
    <t xml:space="preserve">PTL </t>
  </si>
  <si>
    <t xml:space="preserve">SCGP </t>
  </si>
  <si>
    <t xml:space="preserve">SFLEX </t>
  </si>
  <si>
    <t xml:space="preserve">SITHAI </t>
  </si>
  <si>
    <t xml:space="preserve">SLP </t>
  </si>
  <si>
    <t xml:space="preserve">SMPC </t>
  </si>
  <si>
    <t xml:space="preserve">SPACK </t>
  </si>
  <si>
    <t xml:space="preserve">TCOAT </t>
  </si>
  <si>
    <t xml:space="preserve">TFI </t>
  </si>
  <si>
    <t xml:space="preserve">THIP </t>
  </si>
  <si>
    <t xml:space="preserve">TMD </t>
  </si>
  <si>
    <t xml:space="preserve">TOPP </t>
  </si>
  <si>
    <t xml:space="preserve">TPAC </t>
  </si>
  <si>
    <t xml:space="preserve">TPBI </t>
  </si>
  <si>
    <t xml:space="preserve">TPP </t>
  </si>
  <si>
    <t xml:space="preserve">2S </t>
  </si>
  <si>
    <t xml:space="preserve">AMC </t>
  </si>
  <si>
    <t xml:space="preserve">BSBM </t>
  </si>
  <si>
    <t xml:space="preserve">CEN </t>
  </si>
  <si>
    <t xml:space="preserve">CITY </t>
  </si>
  <si>
    <t xml:space="preserve">GJS </t>
  </si>
  <si>
    <t>GSTEEL &lt;SP, NC&gt;</t>
  </si>
  <si>
    <t xml:space="preserve">INOX </t>
  </si>
  <si>
    <t xml:space="preserve">LHK </t>
  </si>
  <si>
    <t xml:space="preserve">MCS </t>
  </si>
  <si>
    <t xml:space="preserve">MILL </t>
  </si>
  <si>
    <t xml:space="preserve">NOVA </t>
  </si>
  <si>
    <t xml:space="preserve">PAP </t>
  </si>
  <si>
    <t xml:space="preserve">PERM </t>
  </si>
  <si>
    <t xml:space="preserve">SAM </t>
  </si>
  <si>
    <t xml:space="preserve">SMIT </t>
  </si>
  <si>
    <t xml:space="preserve">SSSC </t>
  </si>
  <si>
    <t xml:space="preserve">TGPRO </t>
  </si>
  <si>
    <t xml:space="preserve">THE </t>
  </si>
  <si>
    <t xml:space="preserve">TMT </t>
  </si>
  <si>
    <t xml:space="preserve">TWP </t>
  </si>
  <si>
    <t xml:space="preserve">TYCN </t>
  </si>
  <si>
    <t xml:space="preserve">CCP </t>
  </si>
  <si>
    <t xml:space="preserve">COTTO </t>
  </si>
  <si>
    <t xml:space="preserve">DCON </t>
  </si>
  <si>
    <t xml:space="preserve">DRT </t>
  </si>
  <si>
    <t xml:space="preserve">EPG </t>
  </si>
  <si>
    <t xml:space="preserve">GEL </t>
  </si>
  <si>
    <t xml:space="preserve">PPP </t>
  </si>
  <si>
    <t xml:space="preserve">Q-CON </t>
  </si>
  <si>
    <t xml:space="preserve">SCC </t>
  </si>
  <si>
    <t xml:space="preserve">SCCC </t>
  </si>
  <si>
    <t xml:space="preserve">SCP </t>
  </si>
  <si>
    <t xml:space="preserve">SKN </t>
  </si>
  <si>
    <t xml:space="preserve">STECH </t>
  </si>
  <si>
    <t xml:space="preserve">TASCO </t>
  </si>
  <si>
    <t xml:space="preserve">TOA </t>
  </si>
  <si>
    <t xml:space="preserve">TPIPL </t>
  </si>
  <si>
    <t xml:space="preserve">UMI </t>
  </si>
  <si>
    <t xml:space="preserve">VNG </t>
  </si>
  <si>
    <t xml:space="preserve">WIIK </t>
  </si>
  <si>
    <t xml:space="preserve">A </t>
  </si>
  <si>
    <t xml:space="preserve">AMATA </t>
  </si>
  <si>
    <t xml:space="preserve">ANAN </t>
  </si>
  <si>
    <t xml:space="preserve">AP </t>
  </si>
  <si>
    <t>APEX &lt;SP, NP, NC&gt;</t>
  </si>
  <si>
    <t>AQ &lt;C&gt;</t>
  </si>
  <si>
    <t xml:space="preserve">ASW </t>
  </si>
  <si>
    <t xml:space="preserve">AWC </t>
  </si>
  <si>
    <t xml:space="preserve">BLAND </t>
  </si>
  <si>
    <t xml:space="preserve">BRI </t>
  </si>
  <si>
    <t xml:space="preserve">BROCK </t>
  </si>
  <si>
    <t xml:space="preserve">CGD </t>
  </si>
  <si>
    <t xml:space="preserve">CI </t>
  </si>
  <si>
    <t xml:space="preserve">CMC </t>
  </si>
  <si>
    <t xml:space="preserve">CPN </t>
  </si>
  <si>
    <t xml:space="preserve">ESTAR </t>
  </si>
  <si>
    <t xml:space="preserve">EVER </t>
  </si>
  <si>
    <t xml:space="preserve">FPT </t>
  </si>
  <si>
    <t xml:space="preserve">GLAND </t>
  </si>
  <si>
    <t xml:space="preserve">J </t>
  </si>
  <si>
    <t xml:space="preserve">JCK </t>
  </si>
  <si>
    <t xml:space="preserve">LALIN </t>
  </si>
  <si>
    <t xml:space="preserve">LH </t>
  </si>
  <si>
    <t xml:space="preserve">LPN </t>
  </si>
  <si>
    <t xml:space="preserve">MBK </t>
  </si>
  <si>
    <t xml:space="preserve">MJD </t>
  </si>
  <si>
    <t xml:space="preserve">MK </t>
  </si>
  <si>
    <t xml:space="preserve">NCH </t>
  </si>
  <si>
    <t xml:space="preserve">NNCL </t>
  </si>
  <si>
    <t xml:space="preserve">NOBLE </t>
  </si>
  <si>
    <t xml:space="preserve">NUSA </t>
  </si>
  <si>
    <t xml:space="preserve">NVD </t>
  </si>
  <si>
    <t xml:space="preserve">ORI </t>
  </si>
  <si>
    <t>PACE &lt;SP, NP, NC&gt;</t>
  </si>
  <si>
    <t xml:space="preserve">PEACE </t>
  </si>
  <si>
    <t xml:space="preserve">PF </t>
  </si>
  <si>
    <t xml:space="preserve">PIN </t>
  </si>
  <si>
    <t xml:space="preserve">PLAT </t>
  </si>
  <si>
    <t>POLAR &lt;SP, NP, NC&gt;</t>
  </si>
  <si>
    <t xml:space="preserve">PRECHA </t>
  </si>
  <si>
    <t xml:space="preserve">PRIN </t>
  </si>
  <si>
    <t xml:space="preserve">PSH </t>
  </si>
  <si>
    <t xml:space="preserve">QH </t>
  </si>
  <si>
    <t xml:space="preserve">RICHY </t>
  </si>
  <si>
    <t xml:space="preserve">RML </t>
  </si>
  <si>
    <t xml:space="preserve">ROJNA </t>
  </si>
  <si>
    <t xml:space="preserve">S </t>
  </si>
  <si>
    <t xml:space="preserve">SA </t>
  </si>
  <si>
    <t xml:space="preserve">SAMCO </t>
  </si>
  <si>
    <t xml:space="preserve">SC </t>
  </si>
  <si>
    <t xml:space="preserve">SENA </t>
  </si>
  <si>
    <t xml:space="preserve">SF </t>
  </si>
  <si>
    <t xml:space="preserve">SIRI </t>
  </si>
  <si>
    <t xml:space="preserve">SPALI </t>
  </si>
  <si>
    <t xml:space="preserve">U </t>
  </si>
  <si>
    <t xml:space="preserve">UV </t>
  </si>
  <si>
    <t xml:space="preserve">WHA </t>
  </si>
  <si>
    <t xml:space="preserve">WIN </t>
  </si>
  <si>
    <t xml:space="preserve">AIMCG </t>
  </si>
  <si>
    <t xml:space="preserve">AIMIRT </t>
  </si>
  <si>
    <t xml:space="preserve">ALLY </t>
  </si>
  <si>
    <t xml:space="preserve">AMATAR </t>
  </si>
  <si>
    <t xml:space="preserve">B-WORK </t>
  </si>
  <si>
    <t xml:space="preserve">BKKCP </t>
  </si>
  <si>
    <t xml:space="preserve">BOFFICE </t>
  </si>
  <si>
    <t xml:space="preserve">CPNCG </t>
  </si>
  <si>
    <t xml:space="preserve">CPNREIT </t>
  </si>
  <si>
    <t xml:space="preserve">CPTGF </t>
  </si>
  <si>
    <t xml:space="preserve">CTARAF </t>
  </si>
  <si>
    <t xml:space="preserve">DREIT </t>
  </si>
  <si>
    <t xml:space="preserve">ERWPF </t>
  </si>
  <si>
    <t xml:space="preserve">FUTUREPF </t>
  </si>
  <si>
    <t xml:space="preserve">GAHREIT </t>
  </si>
  <si>
    <t xml:space="preserve">GROREIT </t>
  </si>
  <si>
    <t xml:space="preserve">GVREIT </t>
  </si>
  <si>
    <t xml:space="preserve">HPF </t>
  </si>
  <si>
    <t xml:space="preserve">HREIT </t>
  </si>
  <si>
    <t xml:space="preserve">IMPACT </t>
  </si>
  <si>
    <t xml:space="preserve">INETREIT </t>
  </si>
  <si>
    <t xml:space="preserve">KPNPF </t>
  </si>
  <si>
    <t xml:space="preserve">KTBSTMR </t>
  </si>
  <si>
    <t xml:space="preserve">LHHOTEL </t>
  </si>
  <si>
    <t xml:space="preserve">LHPF </t>
  </si>
  <si>
    <t xml:space="preserve">LHSC </t>
  </si>
  <si>
    <t xml:space="preserve">LPF </t>
  </si>
  <si>
    <t xml:space="preserve">LUXF </t>
  </si>
  <si>
    <t xml:space="preserve">M-II </t>
  </si>
  <si>
    <t xml:space="preserve">M-PAT </t>
  </si>
  <si>
    <t xml:space="preserve">M-STOR </t>
  </si>
  <si>
    <t xml:space="preserve">MIPF </t>
  </si>
  <si>
    <t xml:space="preserve">MIT </t>
  </si>
  <si>
    <t xml:space="preserve">MJLF </t>
  </si>
  <si>
    <t xml:space="preserve">MNIT </t>
  </si>
  <si>
    <t xml:space="preserve">MNIT2 </t>
  </si>
  <si>
    <t xml:space="preserve">MNRF </t>
  </si>
  <si>
    <t xml:space="preserve">POPF </t>
  </si>
  <si>
    <t xml:space="preserve">PPF </t>
  </si>
  <si>
    <t xml:space="preserve">PROSPECT </t>
  </si>
  <si>
    <t xml:space="preserve">QHHR </t>
  </si>
  <si>
    <t xml:space="preserve">QHOP </t>
  </si>
  <si>
    <t xml:space="preserve">SHREIT </t>
  </si>
  <si>
    <t xml:space="preserve">SIRIP </t>
  </si>
  <si>
    <t xml:space="preserve">SRIPANWA </t>
  </si>
  <si>
    <t xml:space="preserve">SSPF </t>
  </si>
  <si>
    <t xml:space="preserve">SSTRT </t>
  </si>
  <si>
    <t xml:space="preserve">TIF1 </t>
  </si>
  <si>
    <t xml:space="preserve">TLHPF </t>
  </si>
  <si>
    <t xml:space="preserve">TNPF </t>
  </si>
  <si>
    <t xml:space="preserve">TTLPF </t>
  </si>
  <si>
    <t xml:space="preserve">TU-PF </t>
  </si>
  <si>
    <t xml:space="preserve">URBNPF </t>
  </si>
  <si>
    <t xml:space="preserve">WHABT </t>
  </si>
  <si>
    <t xml:space="preserve">WHART </t>
  </si>
  <si>
    <t xml:space="preserve">APCS </t>
  </si>
  <si>
    <t xml:space="preserve">BJCHI </t>
  </si>
  <si>
    <t xml:space="preserve">BKD </t>
  </si>
  <si>
    <t xml:space="preserve">CIVIL </t>
  </si>
  <si>
    <t xml:space="preserve">CK </t>
  </si>
  <si>
    <t xml:space="preserve">CNT </t>
  </si>
  <si>
    <t xml:space="preserve">ITD </t>
  </si>
  <si>
    <t xml:space="preserve">NWR </t>
  </si>
  <si>
    <t>PAE &lt;SP, NP, NC&gt;</t>
  </si>
  <si>
    <t xml:space="preserve">PLE </t>
  </si>
  <si>
    <t xml:space="preserve">PREB </t>
  </si>
  <si>
    <t xml:space="preserve">PYLON </t>
  </si>
  <si>
    <t xml:space="preserve">RT </t>
  </si>
  <si>
    <t xml:space="preserve">SEAFCO </t>
  </si>
  <si>
    <t xml:space="preserve">SQ </t>
  </si>
  <si>
    <t xml:space="preserve">SRICHA </t>
  </si>
  <si>
    <t xml:space="preserve">STEC </t>
  </si>
  <si>
    <t xml:space="preserve">STPI </t>
  </si>
  <si>
    <t xml:space="preserve">SYNTEC </t>
  </si>
  <si>
    <t xml:space="preserve">TPOLY </t>
  </si>
  <si>
    <t>TRC &lt;C&gt;</t>
  </si>
  <si>
    <t xml:space="preserve">TRITN </t>
  </si>
  <si>
    <t xml:space="preserve">TTCL </t>
  </si>
  <si>
    <t xml:space="preserve">UNIQ </t>
  </si>
  <si>
    <t xml:space="preserve">WGE </t>
  </si>
  <si>
    <t xml:space="preserve">7UP </t>
  </si>
  <si>
    <t xml:space="preserve">ABPIF </t>
  </si>
  <si>
    <t xml:space="preserve">ACC </t>
  </si>
  <si>
    <t xml:space="preserve">ACE </t>
  </si>
  <si>
    <t xml:space="preserve">AGE </t>
  </si>
  <si>
    <t xml:space="preserve">AI </t>
  </si>
  <si>
    <t xml:space="preserve">AIE </t>
  </si>
  <si>
    <t xml:space="preserve">AKR </t>
  </si>
  <si>
    <t xml:space="preserve">BAFS </t>
  </si>
  <si>
    <t xml:space="preserve">BANPU </t>
  </si>
  <si>
    <t xml:space="preserve">BBGI </t>
  </si>
  <si>
    <t xml:space="preserve">BCP </t>
  </si>
  <si>
    <t xml:space="preserve">BCPG </t>
  </si>
  <si>
    <t xml:space="preserve">BGRIM </t>
  </si>
  <si>
    <t xml:space="preserve">BPP </t>
  </si>
  <si>
    <t xml:space="preserve">BRRGIF </t>
  </si>
  <si>
    <t xml:space="preserve">CKP </t>
  </si>
  <si>
    <t xml:space="preserve">CV </t>
  </si>
  <si>
    <t xml:space="preserve">DEMCO </t>
  </si>
  <si>
    <t xml:space="preserve">EA </t>
  </si>
  <si>
    <t xml:space="preserve">EASTW </t>
  </si>
  <si>
    <t xml:space="preserve">EGATIF </t>
  </si>
  <si>
    <t xml:space="preserve">EGCO </t>
  </si>
  <si>
    <t xml:space="preserve">EP </t>
  </si>
  <si>
    <t xml:space="preserve">ESSO </t>
  </si>
  <si>
    <t xml:space="preserve">ETC </t>
  </si>
  <si>
    <t xml:space="preserve">GPSC </t>
  </si>
  <si>
    <t xml:space="preserve">GREEN </t>
  </si>
  <si>
    <t xml:space="preserve">GULF </t>
  </si>
  <si>
    <t xml:space="preserve">GUNKUL </t>
  </si>
  <si>
    <t>IFEC &lt;SP, NP, NC&gt;</t>
  </si>
  <si>
    <t xml:space="preserve">IRPC </t>
  </si>
  <si>
    <t xml:space="preserve">KBSPIF </t>
  </si>
  <si>
    <t xml:space="preserve">LANNA </t>
  </si>
  <si>
    <t xml:space="preserve">MDX </t>
  </si>
  <si>
    <t xml:space="preserve">OR </t>
  </si>
  <si>
    <t xml:space="preserve">PRIME </t>
  </si>
  <si>
    <t xml:space="preserve">PTG </t>
  </si>
  <si>
    <t xml:space="preserve">PTT </t>
  </si>
  <si>
    <t xml:space="preserve">PTTEP </t>
  </si>
  <si>
    <t xml:space="preserve">QTC </t>
  </si>
  <si>
    <t xml:space="preserve">RATCH </t>
  </si>
  <si>
    <t xml:space="preserve">RPC </t>
  </si>
  <si>
    <t xml:space="preserve">SCG </t>
  </si>
  <si>
    <t xml:space="preserve">SCI </t>
  </si>
  <si>
    <t xml:space="preserve">SCN </t>
  </si>
  <si>
    <t xml:space="preserve">SGP </t>
  </si>
  <si>
    <t xml:space="preserve">SKE </t>
  </si>
  <si>
    <t xml:space="preserve">SOLAR </t>
  </si>
  <si>
    <t xml:space="preserve">SPCG </t>
  </si>
  <si>
    <t xml:space="preserve">SPRC </t>
  </si>
  <si>
    <t xml:space="preserve">SSP </t>
  </si>
  <si>
    <t xml:space="preserve">SUPER </t>
  </si>
  <si>
    <t xml:space="preserve">SUPEREIF </t>
  </si>
  <si>
    <t xml:space="preserve">SUSCO </t>
  </si>
  <si>
    <t xml:space="preserve">TAE </t>
  </si>
  <si>
    <t xml:space="preserve">TCC </t>
  </si>
  <si>
    <t xml:space="preserve">TOP </t>
  </si>
  <si>
    <t xml:space="preserve">TPIPP </t>
  </si>
  <si>
    <t xml:space="preserve">TSE </t>
  </si>
  <si>
    <t xml:space="preserve">TTW </t>
  </si>
  <si>
    <t xml:space="preserve">UBE </t>
  </si>
  <si>
    <t xml:space="preserve">WHAUP </t>
  </si>
  <si>
    <t>THL &lt;SP, NC&gt;</t>
  </si>
  <si>
    <t xml:space="preserve">BEAUTY </t>
  </si>
  <si>
    <t xml:space="preserve">BIG </t>
  </si>
  <si>
    <t xml:space="preserve">BJC </t>
  </si>
  <si>
    <t xml:space="preserve">COM7 </t>
  </si>
  <si>
    <t xml:space="preserve">CPALL </t>
  </si>
  <si>
    <t xml:space="preserve">CPW </t>
  </si>
  <si>
    <t xml:space="preserve">CRC </t>
  </si>
  <si>
    <t xml:space="preserve">CSS </t>
  </si>
  <si>
    <t xml:space="preserve">DOHOME </t>
  </si>
  <si>
    <t xml:space="preserve">FN </t>
  </si>
  <si>
    <t xml:space="preserve">FTE </t>
  </si>
  <si>
    <t xml:space="preserve">GLOBAL </t>
  </si>
  <si>
    <t xml:space="preserve">HMPRO </t>
  </si>
  <si>
    <t xml:space="preserve">ILM </t>
  </si>
  <si>
    <t xml:space="preserve">IT </t>
  </si>
  <si>
    <t xml:space="preserve">KAMART </t>
  </si>
  <si>
    <t xml:space="preserve">LOXLEY </t>
  </si>
  <si>
    <t xml:space="preserve">MAKRO </t>
  </si>
  <si>
    <t xml:space="preserve">MC </t>
  </si>
  <si>
    <t xml:space="preserve">MEGA </t>
  </si>
  <si>
    <t xml:space="preserve">MIDA </t>
  </si>
  <si>
    <t xml:space="preserve">RS </t>
  </si>
  <si>
    <t xml:space="preserve">RSP </t>
  </si>
  <si>
    <t xml:space="preserve">SABUY </t>
  </si>
  <si>
    <t xml:space="preserve">SCM </t>
  </si>
  <si>
    <t xml:space="preserve">SINGER </t>
  </si>
  <si>
    <t xml:space="preserve">SPC </t>
  </si>
  <si>
    <t xml:space="preserve">SPI </t>
  </si>
  <si>
    <t xml:space="preserve">SVT </t>
  </si>
  <si>
    <t xml:space="preserve">AHC </t>
  </si>
  <si>
    <t xml:space="preserve">BCH </t>
  </si>
  <si>
    <t xml:space="preserve">BDMS </t>
  </si>
  <si>
    <t xml:space="preserve">BH </t>
  </si>
  <si>
    <t xml:space="preserve">CHG </t>
  </si>
  <si>
    <t xml:space="preserve">CMR </t>
  </si>
  <si>
    <t xml:space="preserve">EKH </t>
  </si>
  <si>
    <t xml:space="preserve">KDH </t>
  </si>
  <si>
    <t xml:space="preserve">LPH </t>
  </si>
  <si>
    <t xml:space="preserve">M-CHAI </t>
  </si>
  <si>
    <t xml:space="preserve">NTV </t>
  </si>
  <si>
    <t xml:space="preserve">PR9 </t>
  </si>
  <si>
    <t xml:space="preserve">PRINC </t>
  </si>
  <si>
    <t xml:space="preserve">RAM </t>
  </si>
  <si>
    <t xml:space="preserve">RJH </t>
  </si>
  <si>
    <t xml:space="preserve">RPH </t>
  </si>
  <si>
    <t xml:space="preserve">SVH </t>
  </si>
  <si>
    <t xml:space="preserve">THG </t>
  </si>
  <si>
    <t xml:space="preserve">VIBHA </t>
  </si>
  <si>
    <t xml:space="preserve">VIH </t>
  </si>
  <si>
    <t xml:space="preserve">WPH </t>
  </si>
  <si>
    <t xml:space="preserve">AMARIN </t>
  </si>
  <si>
    <t xml:space="preserve">AQUA </t>
  </si>
  <si>
    <t xml:space="preserve">AS </t>
  </si>
  <si>
    <t xml:space="preserve">BEC </t>
  </si>
  <si>
    <t xml:space="preserve">FE </t>
  </si>
  <si>
    <t xml:space="preserve">GPI </t>
  </si>
  <si>
    <t xml:space="preserve">GRAMMY </t>
  </si>
  <si>
    <t xml:space="preserve">JKN </t>
  </si>
  <si>
    <t xml:space="preserve">MACO </t>
  </si>
  <si>
    <t xml:space="preserve">MATCH </t>
  </si>
  <si>
    <t xml:space="preserve">MATI </t>
  </si>
  <si>
    <t xml:space="preserve">MCOT </t>
  </si>
  <si>
    <t xml:space="preserve">MONO </t>
  </si>
  <si>
    <t xml:space="preserve">MPIC </t>
  </si>
  <si>
    <t xml:space="preserve">ONEE </t>
  </si>
  <si>
    <t xml:space="preserve">PLANB </t>
  </si>
  <si>
    <t>POST &lt;SP, NC&gt;</t>
  </si>
  <si>
    <t xml:space="preserve">PRAKIT </t>
  </si>
  <si>
    <t xml:space="preserve">SE-ED </t>
  </si>
  <si>
    <t xml:space="preserve">TKS </t>
  </si>
  <si>
    <t xml:space="preserve">VGI </t>
  </si>
  <si>
    <t>WAVE &lt;C&gt;</t>
  </si>
  <si>
    <t xml:space="preserve">WORK </t>
  </si>
  <si>
    <t xml:space="preserve">BWG </t>
  </si>
  <si>
    <t xml:space="preserve">GENCO </t>
  </si>
  <si>
    <t>PRO &lt;SP, NC&gt;</t>
  </si>
  <si>
    <t xml:space="preserve">SISB </t>
  </si>
  <si>
    <t xml:space="preserve">SO </t>
  </si>
  <si>
    <t xml:space="preserve">ASIA </t>
  </si>
  <si>
    <t xml:space="preserve">BEYOND </t>
  </si>
  <si>
    <t xml:space="preserve">CENTEL </t>
  </si>
  <si>
    <t xml:space="preserve">CSR </t>
  </si>
  <si>
    <t xml:space="preserve">DUSIT </t>
  </si>
  <si>
    <t xml:space="preserve">ERW </t>
  </si>
  <si>
    <t xml:space="preserve">GRAND </t>
  </si>
  <si>
    <t xml:space="preserve">LRH </t>
  </si>
  <si>
    <t xml:space="preserve">MANRIN </t>
  </si>
  <si>
    <t xml:space="preserve">OHTL </t>
  </si>
  <si>
    <t xml:space="preserve">ROH </t>
  </si>
  <si>
    <t xml:space="preserve">SHANG </t>
  </si>
  <si>
    <t xml:space="preserve">SHR </t>
  </si>
  <si>
    <t xml:space="preserve">VRANDA </t>
  </si>
  <si>
    <t xml:space="preserve">AAV </t>
  </si>
  <si>
    <t xml:space="preserve">AOT </t>
  </si>
  <si>
    <t xml:space="preserve">ASIMAR </t>
  </si>
  <si>
    <t xml:space="preserve">B </t>
  </si>
  <si>
    <t xml:space="preserve">BA </t>
  </si>
  <si>
    <t xml:space="preserve">BEM </t>
  </si>
  <si>
    <t xml:space="preserve">BTS </t>
  </si>
  <si>
    <t xml:space="preserve">BTSGIF </t>
  </si>
  <si>
    <t xml:space="preserve">DMT </t>
  </si>
  <si>
    <t xml:space="preserve">III </t>
  </si>
  <si>
    <t xml:space="preserve">JWD </t>
  </si>
  <si>
    <t xml:space="preserve">KEX </t>
  </si>
  <si>
    <t xml:space="preserve">KIAT </t>
  </si>
  <si>
    <t xml:space="preserve">KWC </t>
  </si>
  <si>
    <t xml:space="preserve">MENA </t>
  </si>
  <si>
    <t>NOK &lt;SP, NP, NC&gt;</t>
  </si>
  <si>
    <t xml:space="preserve">NYT </t>
  </si>
  <si>
    <t xml:space="preserve">PORT </t>
  </si>
  <si>
    <t xml:space="preserve">PRM </t>
  </si>
  <si>
    <t xml:space="preserve">PSL </t>
  </si>
  <si>
    <t xml:space="preserve">RCL </t>
  </si>
  <si>
    <t xml:space="preserve">TFFIF </t>
  </si>
  <si>
    <t>THAI &lt;SP, NP, NC&gt;</t>
  </si>
  <si>
    <t xml:space="preserve">TSTE </t>
  </si>
  <si>
    <t xml:space="preserve">TTA </t>
  </si>
  <si>
    <t xml:space="preserve">WICE </t>
  </si>
  <si>
    <t xml:space="preserve">CCET </t>
  </si>
  <si>
    <t xml:space="preserve">DELTA </t>
  </si>
  <si>
    <t xml:space="preserve">HANA </t>
  </si>
  <si>
    <t xml:space="preserve">KCE </t>
  </si>
  <si>
    <t xml:space="preserve">METCO </t>
  </si>
  <si>
    <t xml:space="preserve">NEX </t>
  </si>
  <si>
    <t xml:space="preserve">SMT </t>
  </si>
  <si>
    <t xml:space="preserve">SVI </t>
  </si>
  <si>
    <t xml:space="preserve">TEAM </t>
  </si>
  <si>
    <t xml:space="preserve">ADVANC </t>
  </si>
  <si>
    <t xml:space="preserve">ALT </t>
  </si>
  <si>
    <t xml:space="preserve">AMR </t>
  </si>
  <si>
    <t>BLISS &lt;SP, NP, NC&gt;</t>
  </si>
  <si>
    <t xml:space="preserve">DIF </t>
  </si>
  <si>
    <t xml:space="preserve">DTAC </t>
  </si>
  <si>
    <t xml:space="preserve">FORTH </t>
  </si>
  <si>
    <t xml:space="preserve">HUMAN </t>
  </si>
  <si>
    <t xml:space="preserve">ILINK </t>
  </si>
  <si>
    <t xml:space="preserve">INET </t>
  </si>
  <si>
    <t xml:space="preserve">INSET </t>
  </si>
  <si>
    <t xml:space="preserve">INTUCH </t>
  </si>
  <si>
    <t xml:space="preserve">JAS </t>
  </si>
  <si>
    <t xml:space="preserve">JMART </t>
  </si>
  <si>
    <t xml:space="preserve">JR </t>
  </si>
  <si>
    <t xml:space="preserve">MFEC </t>
  </si>
  <si>
    <t xml:space="preserve">MSC </t>
  </si>
  <si>
    <t xml:space="preserve">PT </t>
  </si>
  <si>
    <t xml:space="preserve">SAMART </t>
  </si>
  <si>
    <t xml:space="preserve">SAMTEL </t>
  </si>
  <si>
    <t xml:space="preserve">SDC </t>
  </si>
  <si>
    <t xml:space="preserve">SIS </t>
  </si>
  <si>
    <t xml:space="preserve">SKY </t>
  </si>
  <si>
    <t xml:space="preserve">SVOA </t>
  </si>
  <si>
    <t xml:space="preserve">SYMC </t>
  </si>
  <si>
    <t xml:space="preserve">SYNEX </t>
  </si>
  <si>
    <t xml:space="preserve">THCOM </t>
  </si>
  <si>
    <t xml:space="preserve">TKC </t>
  </si>
  <si>
    <t xml:space="preserve">TRUE </t>
  </si>
  <si>
    <t xml:space="preserve">TWZ </t>
  </si>
  <si>
    <t>Symbol</t>
  </si>
  <si>
    <t>Chg</t>
  </si>
  <si>
    <t xml:space="preserve">ABICO </t>
  </si>
  <si>
    <t xml:space="preserve">AU </t>
  </si>
  <si>
    <t>JCKH &lt;C&gt;</t>
  </si>
  <si>
    <t xml:space="preserve">KASET </t>
  </si>
  <si>
    <t xml:space="preserve">MUD </t>
  </si>
  <si>
    <t xml:space="preserve">TACC </t>
  </si>
  <si>
    <t xml:space="preserve">TMILL </t>
  </si>
  <si>
    <t xml:space="preserve">XO </t>
  </si>
  <si>
    <t xml:space="preserve">ALPHAX </t>
  </si>
  <si>
    <t xml:space="preserve">BGT </t>
  </si>
  <si>
    <t xml:space="preserve">DOD </t>
  </si>
  <si>
    <t xml:space="preserve">ECF </t>
  </si>
  <si>
    <t>EFORL &lt;C&gt;</t>
  </si>
  <si>
    <t xml:space="preserve">HPT </t>
  </si>
  <si>
    <t xml:space="preserve">IP </t>
  </si>
  <si>
    <t xml:space="preserve">JP </t>
  </si>
  <si>
    <t xml:space="preserve">JUBILE </t>
  </si>
  <si>
    <t xml:space="preserve">MOONG </t>
  </si>
  <si>
    <t xml:space="preserve">NPK </t>
  </si>
  <si>
    <t xml:space="preserve">SMD </t>
  </si>
  <si>
    <t xml:space="preserve">TM </t>
  </si>
  <si>
    <t xml:space="preserve">WINMED </t>
  </si>
  <si>
    <t xml:space="preserve">AF </t>
  </si>
  <si>
    <t xml:space="preserve">AIRA </t>
  </si>
  <si>
    <t xml:space="preserve">ASN </t>
  </si>
  <si>
    <t xml:space="preserve">BROOK </t>
  </si>
  <si>
    <t xml:space="preserve">GCAP </t>
  </si>
  <si>
    <t xml:space="preserve">LIT </t>
  </si>
  <si>
    <t xml:space="preserve">MITSIB </t>
  </si>
  <si>
    <t xml:space="preserve">SGF </t>
  </si>
  <si>
    <t xml:space="preserve">TQR </t>
  </si>
  <si>
    <t xml:space="preserve">ADB </t>
  </si>
  <si>
    <t xml:space="preserve">BM </t>
  </si>
  <si>
    <t xml:space="preserve">CHO </t>
  </si>
  <si>
    <t xml:space="preserve">CHOW </t>
  </si>
  <si>
    <t xml:space="preserve">CIG </t>
  </si>
  <si>
    <t xml:space="preserve">COLOR </t>
  </si>
  <si>
    <t xml:space="preserve">CPR </t>
  </si>
  <si>
    <t xml:space="preserve">FPI </t>
  </si>
  <si>
    <t xml:space="preserve">GTB </t>
  </si>
  <si>
    <t xml:space="preserve">KCM </t>
  </si>
  <si>
    <t xml:space="preserve">KUMWEL </t>
  </si>
  <si>
    <t xml:space="preserve">KWM </t>
  </si>
  <si>
    <t xml:space="preserve">MGT </t>
  </si>
  <si>
    <t xml:space="preserve">NDR </t>
  </si>
  <si>
    <t xml:space="preserve">PACO </t>
  </si>
  <si>
    <t xml:space="preserve">PDG </t>
  </si>
  <si>
    <t xml:space="preserve">PIMO </t>
  </si>
  <si>
    <t xml:space="preserve">PJW </t>
  </si>
  <si>
    <t xml:space="preserve">PPM </t>
  </si>
  <si>
    <t xml:space="preserve">PRAPAT </t>
  </si>
  <si>
    <t xml:space="preserve">RWI </t>
  </si>
  <si>
    <t xml:space="preserve">SALEE </t>
  </si>
  <si>
    <t xml:space="preserve">SANKO </t>
  </si>
  <si>
    <t xml:space="preserve">SELIC </t>
  </si>
  <si>
    <t xml:space="preserve">SFT </t>
  </si>
  <si>
    <t xml:space="preserve">SWC </t>
  </si>
  <si>
    <t xml:space="preserve">TMC </t>
  </si>
  <si>
    <t xml:space="preserve">TMI </t>
  </si>
  <si>
    <t xml:space="preserve">TMW </t>
  </si>
  <si>
    <t xml:space="preserve">TPLAS </t>
  </si>
  <si>
    <t xml:space="preserve">TRV </t>
  </si>
  <si>
    <t xml:space="preserve">UBIS </t>
  </si>
  <si>
    <t xml:space="preserve">UEC </t>
  </si>
  <si>
    <t xml:space="preserve">UKEM </t>
  </si>
  <si>
    <t xml:space="preserve">UREKA </t>
  </si>
  <si>
    <t xml:space="preserve">YUASA </t>
  </si>
  <si>
    <t xml:space="preserve">ZIGA </t>
  </si>
  <si>
    <t xml:space="preserve">A5 </t>
  </si>
  <si>
    <t xml:space="preserve">ALL </t>
  </si>
  <si>
    <t xml:space="preserve">ARIN </t>
  </si>
  <si>
    <t xml:space="preserve">ARROW </t>
  </si>
  <si>
    <t xml:space="preserve">BC </t>
  </si>
  <si>
    <t xml:space="preserve">BSM </t>
  </si>
  <si>
    <t xml:space="preserve">BTW </t>
  </si>
  <si>
    <t xml:space="preserve">CAZ </t>
  </si>
  <si>
    <t xml:space="preserve">CHEWA </t>
  </si>
  <si>
    <t xml:space="preserve">CPANEL </t>
  </si>
  <si>
    <t xml:space="preserve">CRD </t>
  </si>
  <si>
    <t xml:space="preserve">DHOUSE </t>
  </si>
  <si>
    <t xml:space="preserve">DIMET </t>
  </si>
  <si>
    <t xml:space="preserve">DPAINT </t>
  </si>
  <si>
    <t xml:space="preserve">FLOYD </t>
  </si>
  <si>
    <t>HYDRO &lt;C&gt;</t>
  </si>
  <si>
    <t xml:space="preserve">IND </t>
  </si>
  <si>
    <t xml:space="preserve">JAK </t>
  </si>
  <si>
    <t xml:space="preserve">K </t>
  </si>
  <si>
    <t xml:space="preserve">KUN </t>
  </si>
  <si>
    <t xml:space="preserve">META </t>
  </si>
  <si>
    <t xml:space="preserve">PPS </t>
  </si>
  <si>
    <t xml:space="preserve">PROS </t>
  </si>
  <si>
    <t xml:space="preserve">PROUD </t>
  </si>
  <si>
    <t>PSG &lt;C&gt;</t>
  </si>
  <si>
    <t xml:space="preserve">SK </t>
  </si>
  <si>
    <t xml:space="preserve">SMART </t>
  </si>
  <si>
    <t>SSS &lt;SP, NP, NC&gt;</t>
  </si>
  <si>
    <t xml:space="preserve">STC </t>
  </si>
  <si>
    <t xml:space="preserve">STI </t>
  </si>
  <si>
    <t xml:space="preserve">TAPAC </t>
  </si>
  <si>
    <t xml:space="preserve">THANA </t>
  </si>
  <si>
    <t xml:space="preserve">TIGER </t>
  </si>
  <si>
    <t xml:space="preserve">TITLE </t>
  </si>
  <si>
    <t xml:space="preserve">ABM </t>
  </si>
  <si>
    <t xml:space="preserve">PSTC </t>
  </si>
  <si>
    <t xml:space="preserve">PTC </t>
  </si>
  <si>
    <t xml:space="preserve">SAAM </t>
  </si>
  <si>
    <t xml:space="preserve">SEAOIL </t>
  </si>
  <si>
    <t xml:space="preserve">SR </t>
  </si>
  <si>
    <t>STOWER &lt;C&gt;</t>
  </si>
  <si>
    <t xml:space="preserve">TAKUNI </t>
  </si>
  <si>
    <t xml:space="preserve">TPCH </t>
  </si>
  <si>
    <t xml:space="preserve">TRT </t>
  </si>
  <si>
    <t>UMS &lt;C&gt;</t>
  </si>
  <si>
    <t xml:space="preserve">UPA </t>
  </si>
  <si>
    <t xml:space="preserve">ADD </t>
  </si>
  <si>
    <t xml:space="preserve">AKP </t>
  </si>
  <si>
    <t xml:space="preserve">AMA </t>
  </si>
  <si>
    <t xml:space="preserve">ARIP </t>
  </si>
  <si>
    <t xml:space="preserve">ATP30 </t>
  </si>
  <si>
    <t xml:space="preserve">AUCT </t>
  </si>
  <si>
    <t xml:space="preserve">BOL </t>
  </si>
  <si>
    <t xml:space="preserve">CMO </t>
  </si>
  <si>
    <t xml:space="preserve">D </t>
  </si>
  <si>
    <t>DV8 &lt;C&gt;</t>
  </si>
  <si>
    <t xml:space="preserve">ETE </t>
  </si>
  <si>
    <t xml:space="preserve">FSMART </t>
  </si>
  <si>
    <t xml:space="preserve">FVC </t>
  </si>
  <si>
    <t xml:space="preserve">GLORY </t>
  </si>
  <si>
    <t xml:space="preserve">GSC </t>
  </si>
  <si>
    <t xml:space="preserve">HARN </t>
  </si>
  <si>
    <t xml:space="preserve">HL </t>
  </si>
  <si>
    <t xml:space="preserve">IMH </t>
  </si>
  <si>
    <t xml:space="preserve">KK </t>
  </si>
  <si>
    <t xml:space="preserve">KOOL </t>
  </si>
  <si>
    <t xml:space="preserve">LDC </t>
  </si>
  <si>
    <t xml:space="preserve">LEO </t>
  </si>
  <si>
    <t xml:space="preserve">MORE </t>
  </si>
  <si>
    <t xml:space="preserve">MVP </t>
  </si>
  <si>
    <t xml:space="preserve">NBC </t>
  </si>
  <si>
    <t xml:space="preserve">NCL </t>
  </si>
  <si>
    <t>NEWS &lt;C&gt;</t>
  </si>
  <si>
    <t xml:space="preserve">OTO </t>
  </si>
  <si>
    <t xml:space="preserve">PHOL </t>
  </si>
  <si>
    <t xml:space="preserve">PICO </t>
  </si>
  <si>
    <t xml:space="preserve">QLT </t>
  </si>
  <si>
    <t xml:space="preserve">RP </t>
  </si>
  <si>
    <t xml:space="preserve">SE </t>
  </si>
  <si>
    <t>SLM &lt;SP, NP, NC&gt;</t>
  </si>
  <si>
    <t xml:space="preserve">SONIC </t>
  </si>
  <si>
    <t xml:space="preserve">SPA </t>
  </si>
  <si>
    <t xml:space="preserve">THMUI </t>
  </si>
  <si>
    <t xml:space="preserve">TNDT </t>
  </si>
  <si>
    <t xml:space="preserve">TNH </t>
  </si>
  <si>
    <t xml:space="preserve">TNP </t>
  </si>
  <si>
    <t>TSF &lt;SP, NP, NC&gt;</t>
  </si>
  <si>
    <t xml:space="preserve">TVD </t>
  </si>
  <si>
    <t xml:space="preserve">TVT </t>
  </si>
  <si>
    <t xml:space="preserve">VL </t>
  </si>
  <si>
    <t xml:space="preserve">WINNER </t>
  </si>
  <si>
    <t xml:space="preserve">YGG </t>
  </si>
  <si>
    <t xml:space="preserve">APP </t>
  </si>
  <si>
    <t xml:space="preserve">BBIK </t>
  </si>
  <si>
    <t xml:space="preserve">BE8 </t>
  </si>
  <si>
    <t xml:space="preserve">COMAN </t>
  </si>
  <si>
    <t xml:space="preserve">DITTO </t>
  </si>
  <si>
    <t xml:space="preserve">ICN </t>
  </si>
  <si>
    <t xml:space="preserve">IIG </t>
  </si>
  <si>
    <t xml:space="preserve">IRCP </t>
  </si>
  <si>
    <t xml:space="preserve">NETBAY </t>
  </si>
  <si>
    <t xml:space="preserve">PLANET </t>
  </si>
  <si>
    <t xml:space="preserve">PROEN </t>
  </si>
  <si>
    <t xml:space="preserve">SECURE </t>
  </si>
  <si>
    <t xml:space="preserve">SICT </t>
  </si>
  <si>
    <t xml:space="preserve">SIMAT </t>
  </si>
  <si>
    <t xml:space="preserve">SPVI </t>
  </si>
  <si>
    <t xml:space="preserve">TPS </t>
  </si>
  <si>
    <t xml:space="preserve">VCOM </t>
  </si>
  <si>
    <t>2022 Net Profit Forecast  (ล้านบาท) ณ พ.ค. 22 - -** -</t>
  </si>
  <si>
    <t>2023 Net Profit Forecast  (ล้านบาท) ณ พ.ค. 23 - -** -</t>
  </si>
  <si>
    <t>224</t>
  </si>
  <si>
    <t>7.8</t>
  </si>
  <si>
    <t>8.0</t>
  </si>
  <si>
    <t>26.00</t>
  </si>
  <si>
    <t>163.0</t>
  </si>
  <si>
    <t>42,297</t>
  </si>
  <si>
    <t>45,735</t>
  </si>
  <si>
    <t>180.0</t>
  </si>
  <si>
    <t>7,107</t>
  </si>
  <si>
    <t>7,691</t>
  </si>
  <si>
    <t>34,034</t>
  </si>
  <si>
    <t>35,644</t>
  </si>
  <si>
    <t>40,619</t>
  </si>
  <si>
    <t>37,260</t>
  </si>
  <si>
    <t>37,530</t>
  </si>
  <si>
    <t>37,954</t>
  </si>
  <si>
    <t>42,621</t>
  </si>
  <si>
    <t>SCBB</t>
  </si>
  <si>
    <t>40,847</t>
  </si>
  <si>
    <t>6.7</t>
  </si>
  <si>
    <t>14,470</t>
  </si>
  <si>
    <t>1.50</t>
  </si>
  <si>
    <t>52.00</t>
  </si>
  <si>
    <t>42.00</t>
  </si>
  <si>
    <t>2,285</t>
  </si>
  <si>
    <t>23.50</t>
  </si>
  <si>
    <t>8.1</t>
  </si>
  <si>
    <t>701</t>
  </si>
  <si>
    <t>623</t>
  </si>
  <si>
    <t>8.40</t>
  </si>
  <si>
    <t>3,725</t>
  </si>
  <si>
    <t>8.8</t>
  </si>
  <si>
    <t>17.00</t>
  </si>
  <si>
    <t>2,474</t>
  </si>
  <si>
    <t>38.00</t>
  </si>
  <si>
    <t>59,181</t>
  </si>
  <si>
    <t>165.0</t>
  </si>
  <si>
    <t>9,665</t>
  </si>
  <si>
    <t>10,727</t>
  </si>
  <si>
    <t>371</t>
  </si>
  <si>
    <t>12.9</t>
  </si>
  <si>
    <t>4.80</t>
  </si>
  <si>
    <t>3,956</t>
  </si>
  <si>
    <t>22.00</t>
  </si>
  <si>
    <t>25.8</t>
  </si>
  <si>
    <t>6.6</t>
  </si>
  <si>
    <t>3,757</t>
  </si>
  <si>
    <t>4,243</t>
  </si>
  <si>
    <t>5.7</t>
  </si>
  <si>
    <t>53.60</t>
  </si>
  <si>
    <t>1,102</t>
  </si>
  <si>
    <t>6.10</t>
  </si>
  <si>
    <t>4,256</t>
  </si>
  <si>
    <t>983</t>
  </si>
  <si>
    <t>-82</t>
  </si>
  <si>
    <t>KISS</t>
  </si>
  <si>
    <t>318</t>
  </si>
  <si>
    <t>57.00</t>
  </si>
  <si>
    <t>13.7</t>
  </si>
  <si>
    <t>9,147</t>
  </si>
  <si>
    <t>10,398</t>
  </si>
  <si>
    <t>65.00</t>
  </si>
  <si>
    <t>749</t>
  </si>
  <si>
    <t>2,936</t>
  </si>
  <si>
    <t>2,494</t>
  </si>
  <si>
    <t>310</t>
  </si>
  <si>
    <t>1,664</t>
  </si>
  <si>
    <t>103</t>
  </si>
  <si>
    <t>486</t>
  </si>
  <si>
    <t>373</t>
  </si>
  <si>
    <t>1,315</t>
  </si>
  <si>
    <t xml:space="preserve">BIZ </t>
  </si>
  <si>
    <t xml:space="preserve">KCC </t>
  </si>
  <si>
    <t xml:space="preserve">MBAX </t>
  </si>
  <si>
    <t xml:space="preserve">BIS </t>
  </si>
  <si>
    <t xml:space="preserve">CEYE </t>
  </si>
  <si>
    <t xml:space="preserve">HEMP </t>
  </si>
  <si>
    <t>16.3</t>
  </si>
  <si>
    <t>16.10</t>
  </si>
  <si>
    <t>9.10</t>
  </si>
  <si>
    <t>6.4</t>
  </si>
  <si>
    <t>28.00</t>
  </si>
  <si>
    <t>12.20</t>
  </si>
  <si>
    <t>415</t>
  </si>
  <si>
    <t>1,181</t>
  </si>
  <si>
    <t>1,948</t>
  </si>
  <si>
    <t>30,360</t>
  </si>
  <si>
    <t>33,546</t>
  </si>
  <si>
    <t>82.00</t>
  </si>
  <si>
    <t>150.0</t>
  </si>
  <si>
    <t>9.8</t>
  </si>
  <si>
    <t>5.1</t>
  </si>
  <si>
    <t>1,924</t>
  </si>
  <si>
    <t>26.18</t>
  </si>
  <si>
    <t>15.3</t>
  </si>
  <si>
    <t>49.50</t>
  </si>
  <si>
    <t>498</t>
  </si>
  <si>
    <t>6.8</t>
  </si>
  <si>
    <t>21.2</t>
  </si>
  <si>
    <t>1,775</t>
  </si>
  <si>
    <t>1,856</t>
  </si>
  <si>
    <t>16.4</t>
  </si>
  <si>
    <t>14.00</t>
  </si>
  <si>
    <t>38,878</t>
  </si>
  <si>
    <t>44,621</t>
  </si>
  <si>
    <t>11.2</t>
  </si>
  <si>
    <t>12.8</t>
  </si>
  <si>
    <t>185.0</t>
  </si>
  <si>
    <t>1,932</t>
  </si>
  <si>
    <t>1,742</t>
  </si>
  <si>
    <t>25.80</t>
  </si>
  <si>
    <t>5.70</t>
  </si>
  <si>
    <t>4.08</t>
  </si>
  <si>
    <t>1,345</t>
  </si>
  <si>
    <t>1,896</t>
  </si>
  <si>
    <t>2,394</t>
  </si>
  <si>
    <t>5,496</t>
  </si>
  <si>
    <t>4,676</t>
  </si>
  <si>
    <t>2,270</t>
  </si>
  <si>
    <t>2,442</t>
  </si>
  <si>
    <t>20.4</t>
  </si>
  <si>
    <t>7,717</t>
  </si>
  <si>
    <t>4,801</t>
  </si>
  <si>
    <t>3.65</t>
  </si>
  <si>
    <t>12,091</t>
  </si>
  <si>
    <t>19.2</t>
  </si>
  <si>
    <t>9.5</t>
  </si>
  <si>
    <t>63,552</t>
  </si>
  <si>
    <t>9.2</t>
  </si>
  <si>
    <t>4.2</t>
  </si>
  <si>
    <t>14,208</t>
  </si>
  <si>
    <t>3,008</t>
  </si>
  <si>
    <t>331</t>
  </si>
  <si>
    <t>1,638</t>
  </si>
  <si>
    <t>744</t>
  </si>
  <si>
    <t>3,081</t>
  </si>
  <si>
    <t>6,950</t>
  </si>
  <si>
    <t>383</t>
  </si>
  <si>
    <t>7.60</t>
  </si>
  <si>
    <t>4,904</t>
  </si>
  <si>
    <t>22.90</t>
  </si>
  <si>
    <t>3,167</t>
  </si>
  <si>
    <t>662</t>
  </si>
  <si>
    <t>5,814</t>
  </si>
  <si>
    <t>873</t>
  </si>
  <si>
    <t>1,094</t>
  </si>
  <si>
    <t>19.70</t>
  </si>
  <si>
    <t>12.6</t>
  </si>
  <si>
    <t>2,804</t>
  </si>
  <si>
    <t>3,884</t>
  </si>
  <si>
    <t>14.50</t>
  </si>
  <si>
    <t>14.3</t>
  </si>
  <si>
    <t>34.75</t>
  </si>
  <si>
    <t>208</t>
  </si>
  <si>
    <t>17.9</t>
  </si>
  <si>
    <t>41.40</t>
  </si>
  <si>
    <t>248</t>
  </si>
  <si>
    <t>11,873</t>
  </si>
  <si>
    <t>11,999</t>
  </si>
  <si>
    <t>11,295</t>
  </si>
  <si>
    <t>11,859</t>
  </si>
  <si>
    <t>451</t>
  </si>
  <si>
    <t>22.8</t>
  </si>
  <si>
    <t>7.25</t>
  </si>
  <si>
    <t>8,794</t>
  </si>
  <si>
    <t>9.9</t>
  </si>
  <si>
    <t>8.7</t>
  </si>
  <si>
    <t>12.10</t>
  </si>
  <si>
    <t>1,983</t>
  </si>
  <si>
    <t>2,642</t>
  </si>
  <si>
    <t>29.75</t>
  </si>
  <si>
    <t>240</t>
  </si>
  <si>
    <t>11.10</t>
  </si>
  <si>
    <t>884</t>
  </si>
  <si>
    <t>13.45</t>
  </si>
  <si>
    <t>707</t>
  </si>
  <si>
    <t>419</t>
  </si>
  <si>
    <t>685</t>
  </si>
  <si>
    <t>801</t>
  </si>
  <si>
    <t>12.70</t>
  </si>
  <si>
    <t>25.2</t>
  </si>
  <si>
    <t>824</t>
  </si>
  <si>
    <t>17.65</t>
  </si>
  <si>
    <t>284</t>
  </si>
  <si>
    <t>1,564</t>
  </si>
  <si>
    <t>4,994</t>
  </si>
  <si>
    <t>5,288</t>
  </si>
  <si>
    <t>13.00</t>
  </si>
  <si>
    <t>11,215</t>
  </si>
  <si>
    <t>29.9</t>
  </si>
  <si>
    <t>9.7</t>
  </si>
  <si>
    <t>4.40</t>
  </si>
  <si>
    <t>2,450</t>
  </si>
  <si>
    <t>10.3</t>
  </si>
  <si>
    <t>2.50</t>
  </si>
  <si>
    <t>6,498</t>
  </si>
  <si>
    <t>6,792</t>
  </si>
  <si>
    <t>3,752</t>
  </si>
  <si>
    <t>49.2</t>
  </si>
  <si>
    <t>3,299</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</si>
  <si>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</si>
  <si>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</si>
  <si>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</si>
  <si>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</si>
  <si>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</si>
  <si>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</si>
  <si>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</si>
  <si>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</si>
  <si>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</si>
  <si>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</si>
  <si>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</si>
  <si>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</si>
  <si>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</si>
  <si>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</si>
  <si>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BBL </t>
  </si>
  <si>
    <t xml:space="preserve">CIMBT </t>
  </si>
  <si>
    <t xml:space="preserve">SCB </t>
  </si>
  <si>
    <t xml:space="preserve">TTB </t>
  </si>
  <si>
    <t xml:space="preserve">CSP </t>
  </si>
  <si>
    <t xml:space="preserve">AMATAV </t>
  </si>
  <si>
    <t xml:space="preserve">QHPF </t>
  </si>
  <si>
    <t xml:space="preserve">TEAMG </t>
  </si>
  <si>
    <t xml:space="preserve">B52 </t>
  </si>
  <si>
    <t xml:space="preserve">SKR </t>
  </si>
  <si>
    <t xml:space="preserve">MAJOR </t>
  </si>
  <si>
    <t xml:space="preserve">PTECH </t>
  </si>
  <si>
    <t xml:space="preserve">AIT </t>
  </si>
  <si>
    <t xml:space="preserve">      Revenue From Leases</t>
  </si>
  <si>
    <t xml:space="preserve">        Lease Income</t>
  </si>
  <si>
    <t xml:space="preserve">      Cost Of Leases</t>
  </si>
  <si>
    <t>Open(II)</t>
  </si>
  <si>
    <t>ACAP &lt;C, NP&gt;</t>
  </si>
  <si>
    <t xml:space="preserve">SENAJ </t>
  </si>
  <si>
    <t>NINE &lt;XR&gt;</t>
  </si>
  <si>
    <t>1,437</t>
  </si>
  <si>
    <t>1,519</t>
  </si>
  <si>
    <t>5,351</t>
  </si>
  <si>
    <t>6,120</t>
  </si>
  <si>
    <t>38.9</t>
  </si>
  <si>
    <t>1,051</t>
  </si>
  <si>
    <t>1,237</t>
  </si>
  <si>
    <t>1,117</t>
  </si>
  <si>
    <t>24.15</t>
  </si>
  <si>
    <t>5.4</t>
  </si>
  <si>
    <t>26,959</t>
  </si>
  <si>
    <t>27,986</t>
  </si>
  <si>
    <t>7,130</t>
  </si>
  <si>
    <t>9.4</t>
  </si>
  <si>
    <t>5,190</t>
  </si>
  <si>
    <t>6,418</t>
  </si>
  <si>
    <t>27.9</t>
  </si>
  <si>
    <t>40.50</t>
  </si>
  <si>
    <t>3,289</t>
  </si>
  <si>
    <t>4,052</t>
  </si>
  <si>
    <t>27.4</t>
  </si>
  <si>
    <t>48.25</t>
  </si>
  <si>
    <t>17,063</t>
  </si>
  <si>
    <t>22,346</t>
  </si>
  <si>
    <t>33.8</t>
  </si>
  <si>
    <t>74.75</t>
  </si>
  <si>
    <t>5,604</t>
  </si>
  <si>
    <t>7,417</t>
  </si>
  <si>
    <t>41.3</t>
  </si>
  <si>
    <t>43.80</t>
  </si>
  <si>
    <t>29.1</t>
  </si>
  <si>
    <t>28.6</t>
  </si>
  <si>
    <t>6,329</t>
  </si>
  <si>
    <t>7,169</t>
  </si>
  <si>
    <t>15.7</t>
  </si>
  <si>
    <t>21.25</t>
  </si>
  <si>
    <t>11,455</t>
  </si>
  <si>
    <t>16,395</t>
  </si>
  <si>
    <t>35.2</t>
  </si>
  <si>
    <t>48.00</t>
  </si>
  <si>
    <t>14.4</t>
  </si>
  <si>
    <t>11.40</t>
  </si>
  <si>
    <t>2,336</t>
  </si>
  <si>
    <t>23.2</t>
  </si>
  <si>
    <t>696</t>
  </si>
  <si>
    <t>30.8</t>
  </si>
  <si>
    <t>32.7</t>
  </si>
  <si>
    <t>59.00</t>
  </si>
  <si>
    <t>14.1</t>
  </si>
  <si>
    <t>3.42</t>
  </si>
  <si>
    <t>11.1</t>
  </si>
  <si>
    <t>6.3</t>
  </si>
  <si>
    <t>16.9</t>
  </si>
  <si>
    <t>12.3</t>
  </si>
  <si>
    <t>6.1</t>
  </si>
  <si>
    <t>1,272</t>
  </si>
  <si>
    <t>1,659</t>
  </si>
  <si>
    <t>21.1</t>
  </si>
  <si>
    <t>15.00</t>
  </si>
  <si>
    <t>30.4</t>
  </si>
  <si>
    <t>32.00</t>
  </si>
  <si>
    <t>27.1</t>
  </si>
  <si>
    <t>19.6</t>
  </si>
  <si>
    <t>3.1</t>
  </si>
  <si>
    <t>19</t>
  </si>
  <si>
    <t>150.6</t>
  </si>
  <si>
    <t>0.3</t>
  </si>
  <si>
    <t>17.2</t>
  </si>
  <si>
    <t>17.75</t>
  </si>
  <si>
    <t>44.3</t>
  </si>
  <si>
    <t>3.80</t>
  </si>
  <si>
    <t>23,665</t>
  </si>
  <si>
    <t>15,377</t>
  </si>
  <si>
    <t>14.2</t>
  </si>
  <si>
    <t>1,605</t>
  </si>
  <si>
    <t>2,605</t>
  </si>
  <si>
    <t>66.0</t>
  </si>
  <si>
    <t>5,530</t>
  </si>
  <si>
    <t>4,416</t>
  </si>
  <si>
    <t>13.3</t>
  </si>
  <si>
    <t>18.10</t>
  </si>
  <si>
    <t>21.3</t>
  </si>
  <si>
    <t>6.50</t>
  </si>
  <si>
    <t>39.2</t>
  </si>
  <si>
    <t>85.00</t>
  </si>
  <si>
    <t>10.30</t>
  </si>
  <si>
    <t>5,073</t>
  </si>
  <si>
    <t>36.0</t>
  </si>
  <si>
    <t>15,628</t>
  </si>
  <si>
    <t>41.8</t>
  </si>
  <si>
    <t>54.75</t>
  </si>
  <si>
    <t>2,811</t>
  </si>
  <si>
    <t>6.22</t>
  </si>
  <si>
    <t>17.4</t>
  </si>
  <si>
    <t>14,157</t>
  </si>
  <si>
    <t>26.2</t>
  </si>
  <si>
    <t>28.75</t>
  </si>
  <si>
    <t>1,814</t>
  </si>
  <si>
    <t>109,923</t>
  </si>
  <si>
    <t>9.6</t>
  </si>
  <si>
    <t>8,896</t>
  </si>
  <si>
    <t>9,991</t>
  </si>
  <si>
    <t>50.00</t>
  </si>
  <si>
    <t>6,477</t>
  </si>
  <si>
    <t>4,424</t>
  </si>
  <si>
    <t>12.50</t>
  </si>
  <si>
    <t>3,133</t>
  </si>
  <si>
    <t>3,218</t>
  </si>
  <si>
    <t>44.4</t>
  </si>
  <si>
    <t>2,132</t>
  </si>
  <si>
    <t>2,515</t>
  </si>
  <si>
    <t>53.00</t>
  </si>
  <si>
    <t>26.5</t>
  </si>
  <si>
    <t>72.50</t>
  </si>
  <si>
    <t>1,158</t>
  </si>
  <si>
    <t>13.6</t>
  </si>
  <si>
    <t>8.50</t>
  </si>
  <si>
    <t>20.8</t>
  </si>
  <si>
    <t>770</t>
  </si>
  <si>
    <t>533</t>
  </si>
  <si>
    <t>453</t>
  </si>
  <si>
    <t>17.25</t>
  </si>
  <si>
    <t>48.6</t>
  </si>
  <si>
    <t>80.00</t>
  </si>
  <si>
    <t>22.1</t>
  </si>
  <si>
    <t>73.00</t>
  </si>
  <si>
    <t>312</t>
  </si>
  <si>
    <t>10.35</t>
  </si>
  <si>
    <t>5,682</t>
  </si>
  <si>
    <t>16.2</t>
  </si>
  <si>
    <t>62.00</t>
  </si>
  <si>
    <t>22.3</t>
  </si>
  <si>
    <t>4,817</t>
  </si>
  <si>
    <t>5,681</t>
  </si>
  <si>
    <t>12.1</t>
  </si>
  <si>
    <t>43.75</t>
  </si>
  <si>
    <t>11.7</t>
  </si>
  <si>
    <t>33.0</t>
  </si>
  <si>
    <t>107.0</t>
  </si>
  <si>
    <t>15,532</t>
  </si>
  <si>
    <t>17,309</t>
  </si>
  <si>
    <t>14.0</t>
  </si>
  <si>
    <t>29.25</t>
  </si>
  <si>
    <t>28.7</t>
  </si>
  <si>
    <t>78.4</t>
  </si>
  <si>
    <t>41.00</t>
  </si>
  <si>
    <t>3,621</t>
  </si>
  <si>
    <t>4,046</t>
  </si>
  <si>
    <t>38.50</t>
  </si>
  <si>
    <t>39.3</t>
  </si>
  <si>
    <t>16.14</t>
  </si>
  <si>
    <t>33.00</t>
  </si>
  <si>
    <t>30.6</t>
  </si>
  <si>
    <t>2,093</t>
  </si>
  <si>
    <t>6.00</t>
  </si>
  <si>
    <t>7,020</t>
  </si>
  <si>
    <t>7,654</t>
  </si>
  <si>
    <t>11.4</t>
  </si>
  <si>
    <t>2,036</t>
  </si>
  <si>
    <t>34.80</t>
  </si>
  <si>
    <t>104</t>
  </si>
  <si>
    <t>150</t>
  </si>
  <si>
    <t>32.3</t>
  </si>
  <si>
    <t>3,436</t>
  </si>
  <si>
    <t>1,810</t>
  </si>
  <si>
    <t>12.7</t>
  </si>
  <si>
    <t>24.21</t>
  </si>
  <si>
    <t>9,967</t>
  </si>
  <si>
    <t>11,054</t>
  </si>
  <si>
    <t>42.5</t>
  </si>
  <si>
    <t>29.30</t>
  </si>
  <si>
    <t>48.3</t>
  </si>
  <si>
    <t>2,603</t>
  </si>
  <si>
    <t>1,353</t>
  </si>
  <si>
    <t>4.02</t>
  </si>
  <si>
    <t>198</t>
  </si>
  <si>
    <t>25.5</t>
  </si>
  <si>
    <t>8.20</t>
  </si>
  <si>
    <t>410</t>
  </si>
  <si>
    <t>397</t>
  </si>
  <si>
    <t>28.1</t>
  </si>
  <si>
    <t>15.50</t>
  </si>
  <si>
    <t>811</t>
  </si>
  <si>
    <t>12.2</t>
  </si>
  <si>
    <t>1,124</t>
  </si>
  <si>
    <t>46.8</t>
  </si>
  <si>
    <t>22.7</t>
  </si>
  <si>
    <t>11.8</t>
  </si>
  <si>
    <t>14.20</t>
  </si>
  <si>
    <t>28.4</t>
  </si>
  <si>
    <t>20.5</t>
  </si>
  <si>
    <t>8.6</t>
  </si>
  <si>
    <t>MFEC</t>
  </si>
  <si>
    <t>302</t>
  </si>
  <si>
    <t>361</t>
  </si>
  <si>
    <t>19.4</t>
  </si>
  <si>
    <t>30.5</t>
  </si>
  <si>
    <t>-1,577</t>
  </si>
  <si>
    <t>348</t>
  </si>
  <si>
    <t>-68.7</t>
  </si>
  <si>
    <t>5.55</t>
  </si>
  <si>
    <t>795</t>
  </si>
  <si>
    <t>9.0</t>
  </si>
  <si>
    <t>23.35</t>
  </si>
  <si>
    <t>17.0</t>
  </si>
  <si>
    <t>1,266</t>
  </si>
  <si>
    <t>23.3</t>
  </si>
  <si>
    <t>60.75</t>
  </si>
  <si>
    <t>1,064</t>
  </si>
  <si>
    <t>18.25</t>
  </si>
  <si>
    <t>270</t>
  </si>
  <si>
    <t>844</t>
  </si>
  <si>
    <t>23.9</t>
  </si>
  <si>
    <t>24.00</t>
  </si>
  <si>
    <t>23.0</t>
  </si>
  <si>
    <t>736</t>
  </si>
  <si>
    <t>9.50</t>
  </si>
  <si>
    <t>407</t>
  </si>
  <si>
    <t>24.7</t>
  </si>
  <si>
    <t>25.25</t>
  </si>
  <si>
    <t>18.30</t>
  </si>
  <si>
    <t>3,885</t>
  </si>
  <si>
    <t>30,175</t>
  </si>
  <si>
    <t>30,554</t>
  </si>
  <si>
    <t>60.50</t>
  </si>
  <si>
    <t>22,712</t>
  </si>
  <si>
    <t>9.3</t>
  </si>
  <si>
    <t>1,906</t>
  </si>
  <si>
    <t>2,137</t>
  </si>
  <si>
    <t>36.2</t>
  </si>
  <si>
    <t>2,419</t>
  </si>
  <si>
    <t>2,472</t>
  </si>
  <si>
    <t>2,344</t>
  </si>
  <si>
    <t>2,374</t>
  </si>
  <si>
    <t>10.75</t>
  </si>
  <si>
    <t>34.6</t>
  </si>
  <si>
    <t>3.40</t>
  </si>
  <si>
    <t>864</t>
  </si>
  <si>
    <t>17.90</t>
  </si>
  <si>
    <t>39.8</t>
  </si>
  <si>
    <t>24.30</t>
  </si>
  <si>
    <t>38.7</t>
  </si>
  <si>
    <t>1.12</t>
  </si>
  <si>
    <t>1,452</t>
  </si>
  <si>
    <t>9,281</t>
  </si>
  <si>
    <t>29.0</t>
  </si>
  <si>
    <t>68.25</t>
  </si>
  <si>
    <t>2,030</t>
  </si>
  <si>
    <t>8,880</t>
  </si>
  <si>
    <t>13.0</t>
  </si>
  <si>
    <t>6.05</t>
  </si>
  <si>
    <t>3,643</t>
  </si>
  <si>
    <t>3,919</t>
  </si>
  <si>
    <t>13.80</t>
  </si>
  <si>
    <t>2,926</t>
  </si>
  <si>
    <t>13.40</t>
  </si>
  <si>
    <t>10.5</t>
  </si>
  <si>
    <t>1,060</t>
  </si>
  <si>
    <t>4.07</t>
  </si>
  <si>
    <t>173.1</t>
  </si>
  <si>
    <t>46.30</t>
  </si>
  <si>
    <t>-21.4</t>
  </si>
  <si>
    <t>245.1</t>
  </si>
  <si>
    <t>5.12</t>
  </si>
  <si>
    <t>-4,485</t>
  </si>
  <si>
    <t>-716</t>
  </si>
  <si>
    <t>-7.5</t>
  </si>
  <si>
    <t>2.60</t>
  </si>
  <si>
    <t>-10,075</t>
  </si>
  <si>
    <t>-93.2</t>
  </si>
  <si>
    <t>-1,170</t>
  </si>
  <si>
    <t>-22.4</t>
  </si>
  <si>
    <t>11.21</t>
  </si>
  <si>
    <t>2,687</t>
  </si>
  <si>
    <t>3,886</t>
  </si>
  <si>
    <t>9.90</t>
  </si>
  <si>
    <t>428</t>
  </si>
  <si>
    <t>519</t>
  </si>
  <si>
    <t>22.0</t>
  </si>
  <si>
    <t>630</t>
  </si>
  <si>
    <t>722</t>
  </si>
  <si>
    <t>22.40</t>
  </si>
  <si>
    <t>-375</t>
  </si>
  <si>
    <t>-76.9</t>
  </si>
  <si>
    <t>21.62</t>
  </si>
  <si>
    <t>7.80</t>
  </si>
  <si>
    <t>21.50</t>
  </si>
  <si>
    <t>2,694</t>
  </si>
  <si>
    <t>2,584</t>
  </si>
  <si>
    <t>14.80</t>
  </si>
  <si>
    <t>621</t>
  </si>
  <si>
    <t>665</t>
  </si>
  <si>
    <t>PPPM &lt;C, NP, XA&gt;</t>
  </si>
  <si>
    <t xml:space="preserve">GLOCON </t>
  </si>
  <si>
    <t xml:space="preserve">PLUS </t>
  </si>
  <si>
    <t xml:space="preserve">FTI </t>
  </si>
  <si>
    <t xml:space="preserve">AEONTS </t>
  </si>
  <si>
    <t xml:space="preserve">KWI </t>
  </si>
  <si>
    <t>SMK &lt;SP, C&gt;</t>
  </si>
  <si>
    <t>TSTH &lt;XD&gt;</t>
  </si>
  <si>
    <t xml:space="preserve">DCC </t>
  </si>
  <si>
    <t>KC &lt;C&gt;</t>
  </si>
  <si>
    <t>FTREIT &lt;XD&gt;</t>
  </si>
  <si>
    <t>SPRIME &lt;XD&gt;</t>
  </si>
  <si>
    <t>TPRIME &lt;XA&gt;</t>
  </si>
  <si>
    <t>EMC &lt;C&gt;</t>
  </si>
  <si>
    <t xml:space="preserve">WP </t>
  </si>
  <si>
    <t xml:space="preserve">NEW </t>
  </si>
  <si>
    <t>NATION &lt;C&gt;</t>
  </si>
  <si>
    <t xml:space="preserve">TH </t>
  </si>
  <si>
    <t xml:space="preserve">BIOTEC </t>
  </si>
  <si>
    <t xml:space="preserve">ITEL </t>
  </si>
  <si>
    <t>JASIF &lt;XD&gt;</t>
  </si>
  <si>
    <t>JTS &lt;SP&gt;</t>
  </si>
  <si>
    <t>ข้อมูลล่าสุด 20/05/2022 16:22:36</t>
  </si>
  <si>
    <t>ข้อมูลล่าสุด 20/05/2022 16:22:26</t>
  </si>
  <si>
    <t xml:space="preserve">    Dividend Receivables</t>
  </si>
  <si>
    <t xml:space="preserve">      Retentions</t>
  </si>
  <si>
    <t xml:space="preserve">      Prepayments</t>
  </si>
  <si>
    <t xml:space="preserve">      Other Non-Current Financial Assets - Others</t>
  </si>
  <si>
    <t xml:space="preserve">    Other Current Financial Liabilities</t>
  </si>
  <si>
    <t xml:space="preserve">      Other Current Financial Liabilities - Others</t>
  </si>
  <si>
    <t xml:space="preserve">      Deferred Revenue - Others</t>
  </si>
  <si>
    <t xml:space="preserve">    Short-Term Provisions</t>
  </si>
  <si>
    <t xml:space="preserve">    Other Tax Or Other Payables Under Law And Regulations - Current</t>
  </si>
  <si>
    <t xml:space="preserve">      Other Tax Payables</t>
  </si>
  <si>
    <t>30/09/22</t>
  </si>
  <si>
    <t>30/06/22</t>
  </si>
  <si>
    <t xml:space="preserve">      Cost Of Rendering Services</t>
  </si>
  <si>
    <t xml:space="preserve">      Gains (Losses) On Disposal Of Non-Financial Assets</t>
  </si>
  <si>
    <t xml:space="preserve">    Gains (Losses) On Investment In Debt Instruments Measured At Fair Value Through Other Comprehensive Income</t>
  </si>
  <si>
    <t xml:space="preserve">    Proceeds From Share Subscription Received In Advance</t>
  </si>
  <si>
    <t>Q3/2022</t>
  </si>
  <si>
    <t>Q2/2022</t>
  </si>
  <si>
    <t>bol</t>
  </si>
  <si>
    <t>Forecast</t>
  </si>
  <si>
    <t>Rev. Growth</t>
  </si>
  <si>
    <t>Revenue</t>
  </si>
  <si>
    <t>Other Rev.</t>
  </si>
  <si>
    <t>GPM</t>
  </si>
  <si>
    <t>Selling Expense</t>
  </si>
  <si>
    <t>Admin Expense</t>
  </si>
  <si>
    <t>Financial Cost</t>
  </si>
  <si>
    <t>Tax</t>
  </si>
  <si>
    <t>Net Profit</t>
  </si>
  <si>
    <t>NPM</t>
  </si>
  <si>
    <t>NP Growth</t>
  </si>
  <si>
    <t>FWD P/E</t>
  </si>
  <si>
    <t>Fair P/E</t>
  </si>
  <si>
    <t>MOS</t>
  </si>
  <si>
    <t>Expected Growth</t>
  </si>
  <si>
    <t>Expected Return</t>
  </si>
  <si>
    <t>Fair Price</t>
  </si>
  <si>
    <t>Upside</t>
  </si>
  <si>
    <t>แบงค์</t>
  </si>
  <si>
    <t>ผู้ประกอบการ + ภาครัฐ</t>
  </si>
  <si>
    <t>ข้อมูล</t>
  </si>
  <si>
    <t>Enlite</t>
  </si>
  <si>
    <t>corpusX</t>
  </si>
  <si>
    <t>DUN&amp;BRADSTREET</t>
  </si>
  <si>
    <t>ข้อมูลต่างประเทศ</t>
  </si>
  <si>
    <t>ผู้ประกอบการทำกับต่างประเทศ</t>
  </si>
  <si>
    <t>BOI</t>
  </si>
  <si>
    <t>ได้ประโยชน์ BOI หมดแล้วปี 65 กำลังพยายามต่อ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</si>
</sst>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0_-;\-* #,##0.00_-;_-* &quot;-&quot;??_-;_-@_-"/>
    <numFmt numFmtId="165" formatCode="#,##0,;\-#,##0,"/>
    <numFmt numFmtId="166" formatCode="0.0%"/>
    <numFmt numFmtId="167" formatCode="_(* #,##0_);_(* \(#,##0\);_(* &quot;-&quot;??_);_(@_)"/>
    <numFmt numFmtId="168" formatCode="_-* #,##0.00_-;\-* #,##0.00_-;_-* &quot;-&quot;??_-;_-@"/>
    <numFmt numFmtId="169" formatCode="#,##0;[Red]\ \ \-#,##0;&quot;-&quot;\ "/>
  </numFmts>
  <fonts count="38">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sz val="11"/>
      <color rgb="FF666666"/>
      <name val="Tahoma"/>
      <family val="2"/>
    </font>
    <font>
      <sz val="12"/>
      <color rgb="FF666666"/>
      <name val="Tahoma"/>
      <family val="2"/>
    </font>
    <font>
      <b/>
      <sz val="10"/>
      <color rgb="FF000000"/>
      <name val="Tahoma"/>
      <family val="2"/>
    </font>
    <font>
      <u/>
      <sz val="11"/>
      <color theme="10"/>
      <name val="CenturyGothic"/>
      <family val="2"/>
    </font>
    <font>
      <sz val="10"/>
      <color rgb="FF000000"/>
      <name val="Tahoma"/>
      <family val="2"/>
    </font>
    <font>
      <sz val="10"/>
      <color rgb="FF3BAA39"/>
      <name val="Tahoma"/>
      <family val="2"/>
    </font>
    <font>
      <sz val="10"/>
      <color rgb="FFB5111A"/>
      <name val="Tahoma"/>
      <family val="2"/>
    </font>
    <font>
      <sz val="10"/>
      <color rgb="FF666666"/>
      <name val="Tahoma"/>
      <family val="2"/>
    </font>
    <font>
      <b/>
      <sz val="14"/>
      <color rgb="FF000000"/>
      <name val="DB Helvethaica X"/>
    </font>
    <font>
      <sz val="11"/>
      <color rgb="FF000000"/>
      <name val="DB Helvethaica X"/>
    </font>
    <font>
      <sz val="11"/>
      <color theme="1"/>
      <name val="CenturyGothic"/>
      <family val="2"/>
    </font>
    <font>
      <u/>
      <sz val="11"/>
      <color theme="10"/>
      <name val="Century Gothic"/>
      <family val="2"/>
    </font>
    <font>
      <b/>
      <sz val="11"/>
      <color theme="0"/>
      <name val="Century Gothic"/>
      <family val="2"/>
    </font>
    <font>
      <b/>
      <sz val="11"/>
      <color theme="1"/>
      <name val="Century Gothic"/>
      <family val="2"/>
    </font>
    <font>
      <sz val="14"/>
      <color theme="1"/>
      <name val="Angsana New"/>
      <family val="1"/>
    </font>
  </fonts>
  <fills count="24">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
      <patternFill patternType="solid">
        <fgColor rgb="FFFFFF00"/>
        <bgColor rgb="FFFFFF00"/>
      </patternFill>
    </fill>
  </fills>
  <borders count="3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top/>
      <bottom style="thick">
        <color rgb="FF3BAA39"/>
      </bottom>
      <diagonal/>
    </border>
    <border>
      <left/>
      <right/>
      <top style="thick">
        <color rgb="FF3BAA39"/>
      </top>
      <bottom style="thick">
        <color rgb="FF3BAA39"/>
      </bottom>
      <diagonal/>
    </border>
    <border>
      <left/>
      <right/>
      <top/>
      <bottom style="medium">
        <color rgb="FFD8D8D8"/>
      </bottom>
      <diagonal/>
    </border>
    <border>
      <left style="thin">
        <color rgb="FF000000"/>
      </left>
      <right style="thin">
        <color rgb="FF000000"/>
      </right>
      <top style="thin">
        <color rgb="FF000000"/>
      </top>
      <bottom style="thin">
        <color rgb="FF000000"/>
      </bottom>
      <diagonal/>
    </border>
  </borders>
  <cellStyleXfs count="15">
    <xf numFmtId="0" fontId="0" fillId="0" borderId="0"/>
    <xf numFmtId="0" fontId="1" fillId="0" borderId="0"/>
    <xf numFmtId="43"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22" fillId="0" borderId="0"/>
    <xf numFmtId="0" fontId="33" fillId="0" borderId="0"/>
    <xf numFmtId="0" fontId="26" fillId="0" borderId="0" applyNumberFormat="0" applyFill="0" applyBorder="0" applyAlignment="0" applyProtection="0"/>
    <xf numFmtId="0" fontId="34" fillId="0" borderId="0" applyNumberFormat="0" applyFill="0" applyBorder="0" applyAlignment="0" applyProtection="0"/>
  </cellStyleXfs>
  <cellXfs count="307">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43"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43" fontId="8" fillId="0" borderId="4" xfId="2" applyFont="1" applyBorder="1"/>
    <xf numFmtId="10" fontId="12" fillId="0" borderId="0" xfId="5" applyNumberFormat="1" applyFont="1" applyBorder="1"/>
    <xf numFmtId="10" fontId="8" fillId="0" borderId="8" xfId="3" applyNumberFormat="1" applyFont="1" applyBorder="1"/>
    <xf numFmtId="43" fontId="12" fillId="0" borderId="0" xfId="6" applyFont="1" applyBorder="1"/>
    <xf numFmtId="10" fontId="6" fillId="0" borderId="0" xfId="5" applyNumberFormat="1" applyFont="1" applyBorder="1"/>
    <xf numFmtId="43" fontId="8" fillId="0" borderId="3" xfId="6" applyFont="1" applyBorder="1"/>
    <xf numFmtId="43" fontId="8" fillId="0" borderId="0" xfId="6" applyFont="1" applyBorder="1"/>
    <xf numFmtId="43" fontId="8" fillId="0" borderId="3" xfId="6" applyFont="1" applyBorder="1" applyAlignment="1">
      <alignment horizontal="right"/>
    </xf>
    <xf numFmtId="43" fontId="6" fillId="0" borderId="0" xfId="6" applyFont="1" applyBorder="1"/>
    <xf numFmtId="43" fontId="8" fillId="0" borderId="0" xfId="6" applyFont="1" applyBorder="1" applyAlignment="1">
      <alignment horizontal="left"/>
    </xf>
    <xf numFmtId="43" fontId="6" fillId="0" borderId="0" xfId="6" applyFont="1" applyBorder="1" applyAlignment="1">
      <alignment horizontal="left"/>
    </xf>
    <xf numFmtId="10" fontId="13" fillId="0" borderId="0" xfId="5" applyNumberFormat="1" applyFont="1" applyBorder="1"/>
    <xf numFmtId="43" fontId="13" fillId="0" borderId="0" xfId="6" applyFont="1" applyBorder="1" applyAlignment="1">
      <alignment horizontal="left"/>
    </xf>
    <xf numFmtId="0" fontId="6" fillId="0" borderId="0" xfId="7" applyFont="1"/>
    <xf numFmtId="0" fontId="8" fillId="0" borderId="0" xfId="7" applyFont="1"/>
    <xf numFmtId="43" fontId="8" fillId="0" borderId="15" xfId="2" applyFont="1" applyBorder="1"/>
    <xf numFmtId="43" fontId="8" fillId="0" borderId="16" xfId="2" applyFont="1" applyBorder="1"/>
    <xf numFmtId="43" fontId="8" fillId="0" borderId="14" xfId="2" applyFont="1" applyBorder="1" applyAlignment="1">
      <alignment horizontal="right"/>
    </xf>
    <xf numFmtId="43" fontId="8" fillId="0" borderId="17" xfId="7" applyNumberFormat="1" applyFont="1" applyBorder="1"/>
    <xf numFmtId="43" fontId="8" fillId="0" borderId="18" xfId="7" applyNumberFormat="1" applyFont="1" applyBorder="1"/>
    <xf numFmtId="43"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43" fontId="4" fillId="0" borderId="5" xfId="2" applyFont="1" applyBorder="1" applyAlignment="1"/>
    <xf numFmtId="43" fontId="4" fillId="0" borderId="6" xfId="2" applyFont="1" applyBorder="1" applyAlignment="1"/>
    <xf numFmtId="43" fontId="4" fillId="0" borderId="7" xfId="2" applyFont="1" applyBorder="1" applyAlignment="1"/>
    <xf numFmtId="43" fontId="4" fillId="0" borderId="13" xfId="2" applyFont="1" applyBorder="1" applyAlignment="1"/>
    <xf numFmtId="43" fontId="4" fillId="0" borderId="0" xfId="2" applyFont="1" applyBorder="1" applyAlignment="1"/>
    <xf numFmtId="43"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43" fontId="4" fillId="0" borderId="13" xfId="1" applyNumberFormat="1" applyFont="1" applyBorder="1"/>
    <xf numFmtId="43" fontId="4" fillId="0" borderId="0" xfId="1" applyNumberFormat="1" applyFont="1"/>
    <xf numFmtId="43" fontId="4" fillId="0" borderId="14" xfId="1" applyNumberFormat="1" applyFont="1" applyBorder="1"/>
    <xf numFmtId="0" fontId="1" fillId="0" borderId="0" xfId="1"/>
    <xf numFmtId="43" fontId="0" fillId="0" borderId="0" xfId="2" applyFont="1"/>
    <xf numFmtId="0" fontId="1" fillId="3" borderId="0" xfId="1" applyFill="1"/>
    <xf numFmtId="43"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43"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43" fontId="14" fillId="0" borderId="8" xfId="6" applyFont="1" applyBorder="1"/>
    <xf numFmtId="43" fontId="14" fillId="0" borderId="6" xfId="6" applyFont="1" applyBorder="1"/>
    <xf numFmtId="43" fontId="14" fillId="0" borderId="8" xfId="6" applyFont="1" applyBorder="1" applyAlignment="1">
      <alignment horizontal="right"/>
    </xf>
    <xf numFmtId="0" fontId="1" fillId="0" borderId="3" xfId="1" applyBorder="1"/>
    <xf numFmtId="43" fontId="14" fillId="0" borderId="0" xfId="6" applyFont="1" applyBorder="1"/>
    <xf numFmtId="43" fontId="14" fillId="0" borderId="3" xfId="6" applyFont="1" applyBorder="1"/>
    <xf numFmtId="43" fontId="14" fillId="0" borderId="3" xfId="6" applyFont="1" applyBorder="1" applyAlignment="1">
      <alignment horizontal="right"/>
    </xf>
    <xf numFmtId="9" fontId="14" fillId="0" borderId="12" xfId="5" applyFont="1" applyBorder="1"/>
    <xf numFmtId="9" fontId="14" fillId="0" borderId="10" xfId="5" applyFont="1" applyBorder="1"/>
    <xf numFmtId="43"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Alignment="1">
      <alignment horizontal="center"/>
    </xf>
    <xf numFmtId="0" fontId="7" fillId="5" borderId="0" xfId="1" applyFont="1" applyFill="1" applyAlignment="1">
      <alignment horizontal="center"/>
    </xf>
    <xf numFmtId="0" fontId="7" fillId="6" borderId="0" xfId="1" applyFont="1" applyFill="1" applyAlignment="1">
      <alignment horizontal="center"/>
    </xf>
    <xf numFmtId="0" fontId="7" fillId="7" borderId="0" xfId="1" applyFont="1" applyFill="1" applyAlignment="1">
      <alignment horizontal="center"/>
    </xf>
    <xf numFmtId="43" fontId="7" fillId="7" borderId="0" xfId="1" applyNumberFormat="1" applyFont="1" applyFill="1" applyAlignment="1">
      <alignment horizontal="center"/>
    </xf>
    <xf numFmtId="0" fontId="7" fillId="8" borderId="0" xfId="1" applyFont="1" applyFill="1" applyAlignment="1">
      <alignment horizontal="center"/>
    </xf>
    <xf numFmtId="0" fontId="8" fillId="9" borderId="0" xfId="1" applyFont="1" applyFill="1" applyAlignment="1">
      <alignment horizontal="center"/>
    </xf>
    <xf numFmtId="0" fontId="7" fillId="10" borderId="0" xfId="1" applyFont="1" applyFill="1" applyAlignment="1">
      <alignment horizontal="center"/>
    </xf>
    <xf numFmtId="0" fontId="7" fillId="11" borderId="0" xfId="1" applyFont="1" applyFill="1" applyAlignment="1">
      <alignment horizontal="center"/>
    </xf>
    <xf numFmtId="0" fontId="7" fillId="12" borderId="0" xfId="1" applyFont="1" applyFill="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17" borderId="0" xfId="0" applyFill="1"/>
    <xf numFmtId="43"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43" fontId="19" fillId="0" borderId="3" xfId="6" applyFont="1" applyBorder="1" applyAlignment="1">
      <alignment horizontal="right"/>
    </xf>
    <xf numFmtId="0" fontId="7" fillId="13" borderId="0" xfId="1" applyFont="1" applyFill="1" applyAlignment="1">
      <alignment horizontal="center"/>
    </xf>
    <xf numFmtId="43" fontId="8" fillId="3" borderId="4" xfId="2" applyFont="1" applyFill="1" applyBorder="1"/>
    <xf numFmtId="43"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43" fontId="6" fillId="3" borderId="4" xfId="2" applyFont="1" applyFill="1" applyBorder="1"/>
    <xf numFmtId="43" fontId="6" fillId="3" borderId="4" xfId="2" applyFont="1" applyFill="1" applyBorder="1" applyAlignment="1">
      <alignment horizontal="right"/>
    </xf>
    <xf numFmtId="43" fontId="13" fillId="3" borderId="4" xfId="2" applyFont="1" applyFill="1" applyBorder="1"/>
    <xf numFmtId="43" fontId="13" fillId="3" borderId="4" xfId="2" applyFont="1" applyFill="1" applyBorder="1" applyAlignment="1">
      <alignment horizontal="right"/>
    </xf>
    <xf numFmtId="43" fontId="9" fillId="3" borderId="4" xfId="2" applyFont="1" applyFill="1" applyBorder="1" applyAlignment="1">
      <alignment horizontal="right"/>
    </xf>
    <xf numFmtId="43" fontId="4" fillId="3" borderId="4" xfId="2" applyFont="1" applyFill="1" applyBorder="1"/>
    <xf numFmtId="43" fontId="4" fillId="3" borderId="4" xfId="2" applyFont="1" applyFill="1" applyBorder="1" applyAlignment="1">
      <alignment horizontal="right"/>
    </xf>
    <xf numFmtId="0" fontId="4" fillId="3" borderId="4" xfId="1" applyFont="1" applyFill="1" applyBorder="1"/>
    <xf numFmtId="43" fontId="2" fillId="16" borderId="12" xfId="2" applyFont="1" applyFill="1" applyBorder="1" applyAlignment="1">
      <alignment horizontal="right"/>
    </xf>
    <xf numFmtId="0" fontId="9" fillId="3" borderId="4" xfId="1" applyFont="1" applyFill="1" applyBorder="1"/>
    <xf numFmtId="43" fontId="0" fillId="0" borderId="0" xfId="2" applyFont="1" applyFill="1"/>
    <xf numFmtId="0" fontId="20" fillId="3" borderId="0" xfId="1" applyFont="1" applyFill="1"/>
    <xf numFmtId="166" fontId="8" fillId="0" borderId="8" xfId="9" applyNumberFormat="1" applyFont="1" applyBorder="1"/>
    <xf numFmtId="43" fontId="8" fillId="0" borderId="8" xfId="2" applyFont="1" applyBorder="1" applyAlignment="1"/>
    <xf numFmtId="10" fontId="8" fillId="0" borderId="3" xfId="3" applyNumberFormat="1" applyFont="1" applyBorder="1"/>
    <xf numFmtId="43" fontId="8" fillId="0" borderId="12" xfId="2" applyFont="1" applyBorder="1"/>
    <xf numFmtId="165" fontId="8" fillId="3" borderId="12" xfId="1" applyNumberFormat="1" applyFont="1" applyFill="1" applyBorder="1" applyAlignment="1">
      <alignment horizontal="right"/>
    </xf>
    <xf numFmtId="43" fontId="8" fillId="0" borderId="15" xfId="7" applyNumberFormat="1" applyFont="1" applyBorder="1"/>
    <xf numFmtId="43" fontId="8" fillId="0" borderId="16" xfId="7" applyNumberFormat="1" applyFont="1" applyBorder="1"/>
    <xf numFmtId="43" fontId="8" fillId="0" borderId="14" xfId="7" applyNumberFormat="1" applyFont="1" applyBorder="1" applyAlignment="1">
      <alignment horizontal="right"/>
    </xf>
    <xf numFmtId="43" fontId="4" fillId="3" borderId="8" xfId="2" applyFont="1" applyFill="1" applyBorder="1"/>
    <xf numFmtId="43" fontId="4" fillId="3" borderId="8"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8" fillId="0" borderId="0" xfId="0" applyFont="1"/>
    <xf numFmtId="0" fontId="19" fillId="0" borderId="0" xfId="0" applyFont="1"/>
    <xf numFmtId="167" fontId="9" fillId="0" borderId="3" xfId="4" applyNumberFormat="1" applyFont="1" applyBorder="1"/>
    <xf numFmtId="10" fontId="6" fillId="0" borderId="0" xfId="0" applyNumberFormat="1" applyFont="1"/>
    <xf numFmtId="49" fontId="8" fillId="0" borderId="0" xfId="0" applyNumberFormat="1" applyFont="1"/>
    <xf numFmtId="167" fontId="9" fillId="0" borderId="12" xfId="4" applyNumberFormat="1" applyFont="1" applyBorder="1"/>
    <xf numFmtId="167" fontId="8" fillId="0" borderId="4" xfId="10" applyNumberFormat="1" applyFont="1" applyBorder="1" applyAlignment="1"/>
    <xf numFmtId="167" fontId="9" fillId="0" borderId="4" xfId="4" applyNumberFormat="1" applyFont="1" applyBorder="1"/>
    <xf numFmtId="166" fontId="8" fillId="0" borderId="4" xfId="9" applyNumberFormat="1" applyFont="1" applyBorder="1" applyAlignment="1"/>
    <xf numFmtId="167" fontId="8" fillId="0" borderId="0" xfId="0" applyNumberFormat="1" applyFont="1"/>
    <xf numFmtId="167" fontId="6" fillId="0" borderId="0" xfId="0" applyNumberFormat="1" applyFont="1"/>
    <xf numFmtId="0" fontId="6" fillId="0" borderId="0" xfId="0" applyFont="1"/>
    <xf numFmtId="166" fontId="9" fillId="0" borderId="3" xfId="5" applyNumberFormat="1" applyFont="1" applyBorder="1"/>
    <xf numFmtId="166" fontId="8" fillId="0" borderId="4" xfId="5" applyNumberFormat="1" applyFont="1" applyBorder="1" applyAlignment="1"/>
    <xf numFmtId="166" fontId="9" fillId="0" borderId="12" xfId="5" applyNumberFormat="1" applyFont="1" applyBorder="1"/>
    <xf numFmtId="167" fontId="6" fillId="0" borderId="0" xfId="4" applyNumberFormat="1" applyFont="1"/>
    <xf numFmtId="167" fontId="8" fillId="0" borderId="0" xfId="4" applyNumberFormat="1" applyFont="1"/>
    <xf numFmtId="167" fontId="9" fillId="0" borderId="8" xfId="4" applyNumberFormat="1" applyFont="1" applyBorder="1"/>
    <xf numFmtId="166" fontId="8" fillId="0" borderId="25" xfId="0" applyNumberFormat="1" applyFont="1" applyBorder="1"/>
    <xf numFmtId="166" fontId="6" fillId="0" borderId="0" xfId="0" applyNumberFormat="1" applyFont="1"/>
    <xf numFmtId="166" fontId="8" fillId="0" borderId="0" xfId="0" applyNumberFormat="1" applyFont="1"/>
    <xf numFmtId="49" fontId="2" fillId="4" borderId="0" xfId="0" applyNumberFormat="1" applyFont="1" applyFill="1"/>
    <xf numFmtId="164" fontId="9" fillId="0" borderId="4" xfId="10" applyFont="1" applyBorder="1"/>
    <xf numFmtId="164" fontId="8" fillId="0" borderId="0" xfId="10" applyFont="1"/>
    <xf numFmtId="166" fontId="8" fillId="0" borderId="8" xfId="0" applyNumberFormat="1" applyFont="1" applyBorder="1"/>
    <xf numFmtId="166" fontId="13" fillId="0" borderId="8" xfId="0" applyNumberFormat="1" applyFont="1" applyBorder="1"/>
    <xf numFmtId="0" fontId="8" fillId="0" borderId="8" xfId="0" applyFont="1" applyBorder="1"/>
    <xf numFmtId="167" fontId="8" fillId="0" borderId="8" xfId="0" applyNumberFormat="1" applyFont="1" applyBorder="1"/>
    <xf numFmtId="167" fontId="6" fillId="0" borderId="8" xfId="0" applyNumberFormat="1" applyFont="1" applyBorder="1"/>
    <xf numFmtId="167" fontId="13" fillId="0" borderId="8" xfId="0" applyNumberFormat="1" applyFont="1" applyBorder="1"/>
    <xf numFmtId="10" fontId="2" fillId="4" borderId="0" xfId="0" applyNumberFormat="1" applyFont="1" applyFill="1"/>
    <xf numFmtId="10" fontId="8" fillId="0" borderId="4" xfId="0" applyNumberFormat="1" applyFont="1" applyBorder="1"/>
    <xf numFmtId="166" fontId="8" fillId="0" borderId="4" xfId="0" applyNumberFormat="1" applyFont="1" applyBorder="1"/>
    <xf numFmtId="166" fontId="13" fillId="0" borderId="4" xfId="0" applyNumberFormat="1" applyFont="1" applyBorder="1"/>
    <xf numFmtId="166"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22" fillId="0" borderId="0" xfId="11"/>
    <xf numFmtId="0" fontId="34" fillId="0" borderId="0" xfId="14" applyAlignment="1">
      <alignment vertical="center" wrapText="1"/>
    </xf>
    <xf numFmtId="4" fontId="27" fillId="0" borderId="0" xfId="0" applyNumberFormat="1" applyFont="1" applyAlignment="1">
      <alignment vertical="center" wrapText="1"/>
    </xf>
    <xf numFmtId="0" fontId="29" fillId="0" borderId="29" xfId="0" applyFont="1" applyBorder="1" applyAlignment="1">
      <alignment horizontal="right" vertical="center" wrapText="1" indent="1"/>
    </xf>
    <xf numFmtId="3" fontId="27" fillId="0" borderId="0" xfId="0" applyNumberFormat="1" applyFont="1" applyAlignment="1">
      <alignment vertical="center" wrapText="1"/>
    </xf>
    <xf numFmtId="0" fontId="27" fillId="0" borderId="0" xfId="0" applyFont="1" applyAlignment="1">
      <alignment vertical="center" wrapText="1"/>
    </xf>
    <xf numFmtId="0" fontId="28" fillId="0" borderId="29" xfId="0" applyFont="1" applyBorder="1" applyAlignment="1">
      <alignment horizontal="right" vertical="center" wrapText="1" indent="1"/>
    </xf>
    <xf numFmtId="0" fontId="34" fillId="0" borderId="29" xfId="14" applyBorder="1" applyAlignment="1">
      <alignment vertical="center" wrapText="1"/>
    </xf>
    <xf numFmtId="0" fontId="27" fillId="0" borderId="29" xfId="0" applyFont="1" applyBorder="1" applyAlignment="1">
      <alignment vertical="center" wrapText="1"/>
    </xf>
    <xf numFmtId="3" fontId="27" fillId="0" borderId="29" xfId="0" applyNumberFormat="1" applyFont="1" applyBorder="1" applyAlignment="1">
      <alignment vertical="center" wrapText="1"/>
    </xf>
    <xf numFmtId="4" fontId="27" fillId="0" borderId="29" xfId="0" applyNumberFormat="1" applyFont="1" applyBorder="1" applyAlignment="1">
      <alignment vertical="center" wrapText="1"/>
    </xf>
    <xf numFmtId="0" fontId="25" fillId="0" borderId="0" xfId="0" applyFont="1" applyAlignment="1">
      <alignment horizontal="left" vertical="center" wrapText="1"/>
    </xf>
    <xf numFmtId="3" fontId="28" fillId="0" borderId="29" xfId="0" applyNumberFormat="1" applyFont="1" applyBorder="1" applyAlignment="1">
      <alignment horizontal="right" vertical="center" wrapText="1" indent="1"/>
    </xf>
    <xf numFmtId="3" fontId="29" fillId="0" borderId="29" xfId="0" applyNumberFormat="1" applyFont="1" applyBorder="1" applyAlignment="1">
      <alignment horizontal="right" vertical="center" wrapText="1" indent="1"/>
    </xf>
    <xf numFmtId="0" fontId="31" fillId="0" borderId="31" xfId="0" applyFont="1" applyBorder="1" applyAlignment="1">
      <alignment horizontal="center" vertical="center" wrapText="1"/>
    </xf>
    <xf numFmtId="0" fontId="32" fillId="0" borderId="31" xfId="0" applyFont="1" applyBorder="1" applyAlignment="1">
      <alignment horizontal="center" vertical="center" wrapText="1"/>
    </xf>
    <xf numFmtId="0" fontId="34" fillId="0" borderId="0" xfId="14" applyAlignment="1">
      <alignment horizontal="left" vertical="center" wrapText="1"/>
    </xf>
    <xf numFmtId="0" fontId="7" fillId="18" borderId="0" xfId="1" applyFont="1" applyFill="1" applyAlignment="1">
      <alignment horizontal="center"/>
    </xf>
    <xf numFmtId="49" fontId="2" fillId="4" borderId="0" xfId="0" applyNumberFormat="1" applyFont="1" applyFill="1" applyAlignment="1">
      <alignment horizontal="center"/>
    </xf>
    <xf numFmtId="49" fontId="2" fillId="14" borderId="0" xfId="0" applyNumberFormat="1" applyFont="1" applyFill="1" applyAlignment="1">
      <alignment horizontal="center"/>
    </xf>
    <xf numFmtId="49" fontId="2" fillId="12" borderId="0" xfId="0" applyNumberFormat="1" applyFont="1" applyFill="1" applyAlignment="1">
      <alignment horizontal="center"/>
    </xf>
    <xf numFmtId="49" fontId="2" fillId="21" borderId="0" xfId="0" applyNumberFormat="1" applyFont="1" applyFill="1" applyAlignment="1">
      <alignment horizontal="center"/>
    </xf>
    <xf numFmtId="166" fontId="2" fillId="4" borderId="0" xfId="0" applyNumberFormat="1" applyFont="1" applyFill="1" applyAlignment="1">
      <alignment horizontal="center"/>
    </xf>
    <xf numFmtId="166" fontId="2" fillId="22" borderId="0" xfId="0" applyNumberFormat="1" applyFont="1" applyFill="1" applyAlignment="1">
      <alignment horizontal="center"/>
    </xf>
    <xf numFmtId="0" fontId="36" fillId="0" borderId="32" xfId="0" applyFont="1" applyBorder="1" applyAlignment="1">
      <alignment horizontal="center"/>
    </xf>
    <xf numFmtId="0" fontId="35" fillId="4" borderId="32" xfId="0" applyFont="1" applyFill="1" applyBorder="1"/>
    <xf numFmtId="9" fontId="35" fillId="4" borderId="32" xfId="0" applyNumberFormat="1" applyFont="1" applyFill="1" applyBorder="1"/>
    <xf numFmtId="168" fontId="35" fillId="4" borderId="32" xfId="0" applyNumberFormat="1" applyFont="1" applyFill="1" applyBorder="1"/>
    <xf numFmtId="0" fontId="35" fillId="8" borderId="32" xfId="0" applyFont="1" applyFill="1" applyBorder="1"/>
    <xf numFmtId="10" fontId="35" fillId="8" borderId="32" xfId="0" applyNumberFormat="1" applyFont="1" applyFill="1" applyBorder="1"/>
    <xf numFmtId="168" fontId="35" fillId="8" borderId="32" xfId="0" applyNumberFormat="1" applyFont="1" applyFill="1" applyBorder="1"/>
    <xf numFmtId="0" fontId="35" fillId="6" borderId="32" xfId="0" applyFont="1" applyFill="1" applyBorder="1"/>
    <xf numFmtId="10" fontId="35" fillId="6" borderId="32" xfId="0" applyNumberFormat="1" applyFont="1" applyFill="1" applyBorder="1"/>
    <xf numFmtId="168" fontId="35" fillId="6" borderId="32" xfId="0" applyNumberFormat="1" applyFont="1" applyFill="1" applyBorder="1"/>
    <xf numFmtId="0" fontId="36" fillId="23" borderId="32" xfId="0" applyFont="1" applyFill="1" applyBorder="1"/>
    <xf numFmtId="169" fontId="36" fillId="23" borderId="32" xfId="0" applyNumberFormat="1" applyFont="1" applyFill="1" applyBorder="1"/>
    <xf numFmtId="168" fontId="36" fillId="23" borderId="32" xfId="0" applyNumberFormat="1" applyFont="1" applyFill="1" applyBorder="1"/>
    <xf numFmtId="9" fontId="36" fillId="23" borderId="32" xfId="0" applyNumberFormat="1" applyFont="1" applyFill="1" applyBorder="1"/>
    <xf numFmtId="166" fontId="36" fillId="23" borderId="32" xfId="0" applyNumberFormat="1" applyFont="1" applyFill="1" applyBorder="1"/>
    <xf numFmtId="0" fontId="7" fillId="18" borderId="4" xfId="1" applyFont="1" applyFill="1" applyBorder="1" applyAlignment="1">
      <alignment horizontal="center"/>
    </xf>
    <xf numFmtId="0" fontId="7" fillId="4" borderId="4" xfId="1" applyFont="1" applyFill="1" applyBorder="1" applyAlignment="1">
      <alignment horizontal="center"/>
    </xf>
    <xf numFmtId="0" fontId="7" fillId="5"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43" fontId="7" fillId="7" borderId="4" xfId="1" applyNumberFormat="1" applyFont="1" applyFill="1" applyBorder="1" applyAlignment="1">
      <alignment horizontal="center"/>
    </xf>
    <xf numFmtId="0" fontId="7" fillId="8" borderId="4" xfId="1" applyFont="1" applyFill="1" applyBorder="1" applyAlignment="1">
      <alignment horizontal="center"/>
    </xf>
    <xf numFmtId="0" fontId="8" fillId="9" borderId="4" xfId="1" applyFont="1" applyFill="1" applyBorder="1" applyAlignment="1">
      <alignment horizontal="center"/>
    </xf>
    <xf numFmtId="0" fontId="7" fillId="10" borderId="4" xfId="1" applyFont="1" applyFill="1" applyBorder="1" applyAlignment="1">
      <alignment horizontal="center"/>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25" fillId="0" borderId="0" xfId="0" applyFont="1" applyAlignment="1">
      <alignment horizontal="left" vertical="center" wrapText="1"/>
    </xf>
    <xf numFmtId="0" fontId="23" fillId="0" borderId="0" xfId="0" applyFont="1" applyAlignment="1">
      <alignment horizontal="right" vertical="center"/>
    </xf>
    <xf numFmtId="0" fontId="0" fillId="0" borderId="0" xfId="0"/>
    <xf numFmtId="0" fontId="24" fillId="0" borderId="0" xfId="0" applyFont="1" applyAlignment="1">
      <alignment horizontal="right" vertical="center"/>
    </xf>
    <xf numFmtId="0" fontId="30" fillId="0" borderId="0" xfId="0" applyFont="1" applyAlignment="1">
      <alignment horizontal="right" vertical="center"/>
    </xf>
    <xf numFmtId="0" fontId="27" fillId="0" borderId="30" xfId="0" applyFont="1" applyBorder="1" applyAlignment="1">
      <alignment vertical="center" wrapText="1"/>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0" fontId="7" fillId="19" borderId="4" xfId="1" applyFont="1" applyFill="1" applyBorder="1" applyAlignment="1">
      <alignment horizontal="center"/>
    </xf>
    <xf numFmtId="0" fontId="8" fillId="20" borderId="4" xfId="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167" fontId="2" fillId="14" borderId="4" xfId="4" applyNumberFormat="1" applyFont="1" applyFill="1" applyBorder="1" applyAlignment="1">
      <alignment horizontal="center"/>
    </xf>
    <xf numFmtId="0" fontId="7" fillId="12" borderId="4" xfId="1" applyFont="1" applyFill="1" applyBorder="1" applyAlignment="1">
      <alignment horizontal="center"/>
    </xf>
    <xf numFmtId="166" fontId="2" fillId="22" borderId="4" xfId="0" applyNumberFormat="1" applyFont="1" applyFill="1" applyBorder="1" applyAlignment="1">
      <alignment horizontal="center"/>
    </xf>
    <xf numFmtId="49" fontId="2" fillId="4" borderId="4" xfId="0" applyNumberFormat="1" applyFont="1" applyFill="1" applyBorder="1" applyAlignment="1">
      <alignment horizontal="center"/>
    </xf>
    <xf numFmtId="166" fontId="2" fillId="4" borderId="4" xfId="0" applyNumberFormat="1" applyFont="1" applyFill="1" applyBorder="1" applyAlignment="1">
      <alignment horizontal="center"/>
    </xf>
    <xf numFmtId="49" fontId="2" fillId="21"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xf numFmtId="9" fontId="1" fillId="0" borderId="0" xfId="1" applyNumberFormat="1"/>
    <xf numFmtId="3" fontId="37" fillId="0" borderId="0" xfId="0" applyNumberFormat="1" applyFont="1"/>
  </cellXfs>
  <cellStyles count="15">
    <cellStyle name="Comma" xfId="10" builtinId="3"/>
    <cellStyle name="Comma 2" xfId="2" xr:uid="{00000000-0005-0000-0000-000000000000}"/>
    <cellStyle name="Comma 2 2" xfId="4" xr:uid="{00000000-0005-0000-0000-000001000000}"/>
    <cellStyle name="Comma 3" xfId="6" xr:uid="{00000000-0005-0000-0000-000002000000}"/>
    <cellStyle name="Hyperlink" xfId="14" builtinId="8"/>
    <cellStyle name="Hyperlink 2" xfId="13" xr:uid="{1D0C5227-39D9-4A36-8B55-0DDC6260037D}"/>
    <cellStyle name="Normal" xfId="0" builtinId="0"/>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Percent" xfId="9" builtinId="5"/>
    <cellStyle name="Percent 2" xfId="3" xr:uid="{00000000-0005-0000-0000-000007000000}"/>
    <cellStyle name="Percent 2 2" xfId="5" xr:uid="{00000000-0005-0000-0000-000008000000}"/>
  </cellStyles>
  <dxfs count="7791">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rice mai" refreshOnLoad="1" preserveFormatting="0" connectionId="2" xr16:uid="{1159F09E-C3A6-4911-A89A-DCBBF4C61B03}"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rice_1" preserveFormatting="0" connectionId="1" xr16:uid="{7E1AE489-A6F7-485A-BDBE-5001774AFFC5}"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4" xr16:uid="{E16EEAC2-6E2F-4B9D-BF48-3BAB6D72460D}" autoFormatId="16" applyNumberFormats="0" applyBorderFormats="0" applyFontFormats="0" applyPatternFormats="0" applyAlignmentFormats="0" applyWidthHeightFormats="0">
  <queryTableRefresh nextId="97">
    <queryTableFields count="14">
      <queryTableField id="1" name="Net Profit/ Valuation หมวด/หุ้น**** ยอดรวมทุกหมวด QoQ% YoY%" tableColumnId="15"/>
      <queryTableField id="57" name="2021 Actual Net Profit (ล้านบาท) - - -*" tableColumnId="1"/>
      <queryTableField id="59" name="2022 Net Profit Forecast  (ล้านบาท) ณ ก.ย. 21 - - -" tableColumnId="3"/>
      <queryTableField id="60" name="2022 Net Profit Forecast  (ล้านบาท) ณ ธ.ค. 21 - - -" tableColumnId="4"/>
      <queryTableField id="85" name="2022 Net Profit Forecast  (ล้านบาท) ณ มี.ค. 22 - - -" tableColumnId="2"/>
      <queryTableField id="93" name="2022 Net Profit Forecast  (ล้านบาท) ณ พ.ค. 22 - -** -" tableColumnId="5"/>
      <queryTableField id="63" name="2023 Net Profit Forecast  (ล้านบาท) ณ ก.ย. 22 - - -" tableColumnId="7"/>
      <queryTableField id="64" name="2023 Net Profit Forecast  (ล้านบาท) ณ ธ.ค. 22 - - -" tableColumnId="8"/>
      <queryTableField id="87" name="2023 Net Profit Forecast  (ล้านบาท) ณ มี.ค. 23 - - -" tableColumnId="6"/>
      <queryTableField id="94" name="2023 Net Profit Forecast  (ล้านบาท) ณ พ.ค. 23 - -** -" tableColumnId="9"/>
      <queryTableField id="66" name="Valuation Forecast 22P/E***" tableColumnId="10"/>
      <queryTableField id="67" name="Valuation Forecast 22P/BV***" tableColumnId="11"/>
      <queryTableField id="68" name="Valuation Forecast 22DIV" tableColumnId="12"/>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BC709F-4C25-4563-B32E-D456BB7E43FA}" name="SettradeIAA_Concensus4" displayName="SettradeIAA_Concensus4" ref="A1:N269" tableType="queryTable" totalsRowShown="0">
  <autoFilter ref="A1:N269" xr:uid="{B7BC709F-4C25-4563-B32E-D456BB7E43FA}"/>
  <sortState xmlns:xlrd2="http://schemas.microsoft.com/office/spreadsheetml/2017/richdata2" ref="A2:N269">
    <sortCondition ref="A1:A269"/>
  </sortState>
  <tableColumns count="14">
    <tableColumn id="15" xr3:uid="{17D5047E-13D0-4C98-A578-5A1682FD7769}" uniqueName="15" name="Net Profit/ Valuation หมวด/หุ้น**** ยอดรวมทุกหมวด QoQ% YoY%" queryTableFieldId="1" dataDxfId="7790" dataCellStyle="Normal 6"/>
    <tableColumn id="1" xr3:uid="{E540C9D4-A280-48FB-A96C-450469A254F1}" uniqueName="1" name="2021 Actual Net Profit (ล้านบาท) - - -*" queryTableFieldId="57" dataDxfId="7789" dataCellStyle="Normal 6"/>
    <tableColumn id="3" xr3:uid="{86271EB3-4C36-4AE4-B51E-67B814C445DA}" uniqueName="3" name="2022 Net Profit Forecast  (ล้านบาท) ณ ก.ย. 21 - - -" queryTableFieldId="59" dataDxfId="7788" dataCellStyle="Normal 6"/>
    <tableColumn id="4" xr3:uid="{CE398BDB-0A62-4B23-B059-625FB4D10EE1}" uniqueName="4" name="2022 Net Profit Forecast  (ล้านบาท) ณ ธ.ค. 21 - - -" queryTableFieldId="60" dataDxfId="7787" dataCellStyle="Normal 6"/>
    <tableColumn id="2" xr3:uid="{05AFF282-E58A-4362-8A3B-372B076B45A6}" uniqueName="2" name="2022 Net Profit Forecast  (ล้านบาท) ณ มี.ค. 22 - - -" queryTableFieldId="85" dataDxfId="7786" dataCellStyle="Normal 6"/>
    <tableColumn id="5" xr3:uid="{C9E72D47-E836-48C6-86B7-CBFCA1BE6F3C}" uniqueName="5" name="2022 Net Profit Forecast  (ล้านบาท) ณ พ.ค. 22 - -** -" queryTableFieldId="93" dataDxfId="7785" dataCellStyle="Normal 6"/>
    <tableColumn id="7" xr3:uid="{321BC49F-603A-4372-B40C-D59006B4D3A8}" uniqueName="7" name="2023 Net Profit Forecast  (ล้านบาท) ณ ก.ย. 22 - - -" queryTableFieldId="63" dataDxfId="7784" dataCellStyle="Normal 6"/>
    <tableColumn id="8" xr3:uid="{1B9E51AA-6BEA-49A8-BC12-9671E75A9163}" uniqueName="8" name="2023 Net Profit Forecast  (ล้านบาท) ณ ธ.ค. 22 - - -" queryTableFieldId="64" dataDxfId="7783" dataCellStyle="Normal 6"/>
    <tableColumn id="6" xr3:uid="{C89AA481-D185-434C-9D81-7193CC148582}" uniqueName="6" name="2023 Net Profit Forecast  (ล้านบาท) ณ มี.ค. 23 - - -" queryTableFieldId="87" dataDxfId="7782" dataCellStyle="Normal 6"/>
    <tableColumn id="9" xr3:uid="{8D1C4618-EA81-4256-BCE6-458B26BF827E}" uniqueName="9" name="2023 Net Profit Forecast  (ล้านบาท) ณ พ.ค. 23 - -** -" queryTableFieldId="94" dataDxfId="7781" dataCellStyle="Normal 6"/>
    <tableColumn id="10" xr3:uid="{FD0B23DF-95B2-4D62-967C-566EF2981598}" uniqueName="10" name="Valuation Forecast 22P/E***" queryTableFieldId="66" dataDxfId="7780" dataCellStyle="Normal 6"/>
    <tableColumn id="11" xr3:uid="{C29E97AA-235F-41D5-9DA6-CAEF69BD21F3}" uniqueName="11" name="Valuation Forecast 22P/BV***" queryTableFieldId="67" dataDxfId="7779" dataCellStyle="Normal 6"/>
    <tableColumn id="12" xr3:uid="{8FC59BF5-817C-417C-A2C0-19912D7F1C27}" uniqueName="12" name="Valuation Forecast 22DIV" queryTableFieldId="68" dataDxfId="7778" dataCellStyle="Normal 6"/>
    <tableColumn id="14" xr3:uid="{57825609-91D6-492B-85A8-37E32B0D1F2D}" uniqueName="14" name="Valuation Forecast Target Price" queryTableFieldId="14" dataDxfId="7777"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settrade.com/C13_FastQuote_Main.jsp?txtSymbol=ABM" TargetMode="External"/><Relationship Id="rId671" Type="http://schemas.openxmlformats.org/officeDocument/2006/relationships/hyperlink" Target="https://www.settrade.com/C13_FastQuote_Main.jsp?txtSymbol=KBSPIF" TargetMode="External"/><Relationship Id="rId769" Type="http://schemas.openxmlformats.org/officeDocument/2006/relationships/hyperlink" Target="https://www.settrade.com/C13_FastQuote_Main.jsp?txtSymbol=MCOT" TargetMode="External"/><Relationship Id="rId21" Type="http://schemas.openxmlformats.org/officeDocument/2006/relationships/hyperlink" Target="https://www.settrade.com/C13_FastQuote_Main.jsp?txtSymbol=DOD" TargetMode="External"/><Relationship Id="rId324" Type="http://schemas.openxmlformats.org/officeDocument/2006/relationships/hyperlink" Target="https://www.settrade.com/C13_FastQuote_Main.jsp?txtSymbol=TTB" TargetMode="External"/><Relationship Id="rId531" Type="http://schemas.openxmlformats.org/officeDocument/2006/relationships/hyperlink" Target="https://www.settrade.com/C13_FastQuote_Main.jsp?txtSymbol=PIN" TargetMode="External"/><Relationship Id="rId629" Type="http://schemas.openxmlformats.org/officeDocument/2006/relationships/hyperlink" Target="https://www.settrade.com/C13_FastQuote_Main.jsp?txtSymbol=STEC" TargetMode="External"/><Relationship Id="rId170" Type="http://schemas.openxmlformats.org/officeDocument/2006/relationships/hyperlink" Target="https://www.settrade.com/C13_FastQuote_Main.jsp?txtSymbol=TNDT" TargetMode="External"/><Relationship Id="rId836" Type="http://schemas.openxmlformats.org/officeDocument/2006/relationships/hyperlink" Target="https://www.settrade.com/C13_FastQuote_Main.jsp?txtSymbol=SMT" TargetMode="External"/><Relationship Id="rId268" Type="http://schemas.openxmlformats.org/officeDocument/2006/relationships/hyperlink" Target="https://www.settrade.com/C13_FastQuote_Main.jsp?txtSymbol=TU" TargetMode="External"/><Relationship Id="rId475" Type="http://schemas.openxmlformats.org/officeDocument/2006/relationships/hyperlink" Target="https://www.settrade.com/C13_FastQuote_Main.jsp?txtSymbol=DCC" TargetMode="External"/><Relationship Id="rId682" Type="http://schemas.openxmlformats.org/officeDocument/2006/relationships/hyperlink" Target="https://www.settrade.com/C13_FastQuote_Main.jsp?txtSymbol=SCG" TargetMode="External"/><Relationship Id="rId32" Type="http://schemas.openxmlformats.org/officeDocument/2006/relationships/hyperlink" Target="https://www.settrade.com/C13_FastQuote_Main.jsp?txtSymbol=WINMED" TargetMode="External"/><Relationship Id="rId128" Type="http://schemas.openxmlformats.org/officeDocument/2006/relationships/hyperlink" Target="https://www.settrade.com/C13_FastQuote_Main.jsp?txtSymbol=UPA" TargetMode="External"/><Relationship Id="rId335" Type="http://schemas.openxmlformats.org/officeDocument/2006/relationships/hyperlink" Target="https://www.settrade.com/C13_FastQuote_Main.jsp?txtSymbol=ECL" TargetMode="External"/><Relationship Id="rId542" Type="http://schemas.openxmlformats.org/officeDocument/2006/relationships/hyperlink" Target="https://www.settrade.com/C13_FastQuote_Main.jsp?txtSymbol=SA" TargetMode="External"/><Relationship Id="rId181" Type="http://schemas.openxmlformats.org/officeDocument/2006/relationships/hyperlink" Target="https://www.settrade.com/C13_FastQuote_Main.jsp?txtSymbol=BE8" TargetMode="External"/><Relationship Id="rId402" Type="http://schemas.openxmlformats.org/officeDocument/2006/relationships/hyperlink" Target="https://www.settrade.com/C13_FastQuote_Main.jsp?txtSymbol=CRANE" TargetMode="External"/><Relationship Id="rId847" Type="http://schemas.openxmlformats.org/officeDocument/2006/relationships/hyperlink" Target="https://www.settrade.com/C13_FastQuote_Main.jsp?txtSymbol=HUMAN" TargetMode="External"/><Relationship Id="rId279" Type="http://schemas.openxmlformats.org/officeDocument/2006/relationships/hyperlink" Target="https://www.settrade.com/C13_FastQuote_Main.jsp?txtSymbol=PDJ" TargetMode="External"/><Relationship Id="rId486" Type="http://schemas.openxmlformats.org/officeDocument/2006/relationships/hyperlink" Target="https://www.settrade.com/C13_FastQuote_Main.jsp?txtSymbol=STECH" TargetMode="External"/><Relationship Id="rId693" Type="http://schemas.openxmlformats.org/officeDocument/2006/relationships/hyperlink" Target="https://www.settrade.com/C13_FastQuote_Main.jsp?txtSymbol=SUSCO" TargetMode="External"/><Relationship Id="rId707" Type="http://schemas.openxmlformats.org/officeDocument/2006/relationships/hyperlink" Target="https://www.settrade.com/C13_FastQuote_Main.jsp?txtSymbol=BJC" TargetMode="External"/><Relationship Id="rId43" Type="http://schemas.openxmlformats.org/officeDocument/2006/relationships/hyperlink" Target="https://www.settrade.com/C13_FastQuote_Main.jsp?txtSymbol=TQR" TargetMode="External"/><Relationship Id="rId139" Type="http://schemas.openxmlformats.org/officeDocument/2006/relationships/hyperlink" Target="https://www.settrade.com/C13_FastQuote_Main.jsp?txtSymbol=D" TargetMode="External"/><Relationship Id="rId346" Type="http://schemas.openxmlformats.org/officeDocument/2006/relationships/hyperlink" Target="https://www.settrade.com/C13_FastQuote_Main.jsp?txtSymbol=MFC" TargetMode="External"/><Relationship Id="rId553" Type="http://schemas.openxmlformats.org/officeDocument/2006/relationships/hyperlink" Target="https://www.settrade.com/C13_FastQuote_Main.jsp?txtSymbol=AIMCG" TargetMode="External"/><Relationship Id="rId760" Type="http://schemas.openxmlformats.org/officeDocument/2006/relationships/hyperlink" Target="https://www.settrade.com/C13_FastQuote_Main.jsp?txtSymbol=BEC" TargetMode="External"/><Relationship Id="rId192" Type="http://schemas.openxmlformats.org/officeDocument/2006/relationships/hyperlink" Target="https://www.settrade.com/C13_FastQuote_Main.jsp?txtSymbol=SIMAT" TargetMode="External"/><Relationship Id="rId206" Type="http://schemas.openxmlformats.org/officeDocument/2006/relationships/hyperlink" Target="https://www.settrade.com/C13_MarketSummary.jsp?detail=SETTHSI" TargetMode="External"/><Relationship Id="rId413" Type="http://schemas.openxmlformats.org/officeDocument/2006/relationships/hyperlink" Target="https://www.settrade.com/C13_FastQuote_Main.jsp?txtSymbol=UTP" TargetMode="External"/><Relationship Id="rId858" Type="http://schemas.openxmlformats.org/officeDocument/2006/relationships/hyperlink" Target="https://www.settrade.com/C13_FastQuote_Main.jsp?txtSymbol=MFEC" TargetMode="External"/><Relationship Id="rId497" Type="http://schemas.openxmlformats.org/officeDocument/2006/relationships/hyperlink" Target="https://www.settrade.com/C13_FastQuote_Main.jsp?txtSymbol=AP" TargetMode="External"/><Relationship Id="rId620" Type="http://schemas.openxmlformats.org/officeDocument/2006/relationships/hyperlink" Target="https://www.settrade.com/C13_FastQuote_Main.jsp?txtSymbol=NWR" TargetMode="External"/><Relationship Id="rId718" Type="http://schemas.openxmlformats.org/officeDocument/2006/relationships/hyperlink" Target="https://www.settrade.com/C13_FastQuote_Main.jsp?txtSymbol=ILM" TargetMode="External"/><Relationship Id="rId357" Type="http://schemas.openxmlformats.org/officeDocument/2006/relationships/hyperlink" Target="https://www.settrade.com/C13_FastQuote_Main.jsp?txtSymbol=THANI" TargetMode="External"/><Relationship Id="rId54" Type="http://schemas.openxmlformats.org/officeDocument/2006/relationships/hyperlink" Target="https://www.settrade.com/C13_FastQuote_Main.jsp?txtSymbol=KUMWEL" TargetMode="External"/><Relationship Id="rId217" Type="http://schemas.openxmlformats.org/officeDocument/2006/relationships/hyperlink" Target="https://www.settrade.com/C13_FastQuote_Main.jsp?txtSymbol=TRUBB" TargetMode="External"/><Relationship Id="rId564" Type="http://schemas.openxmlformats.org/officeDocument/2006/relationships/hyperlink" Target="https://www.settrade.com/C13_FastQuote_Main.jsp?txtSymbol=DREIT" TargetMode="External"/><Relationship Id="rId771" Type="http://schemas.openxmlformats.org/officeDocument/2006/relationships/hyperlink" Target="https://www.settrade.com/C13_FastQuote_Main.jsp?txtSymbol=MPIC" TargetMode="External"/><Relationship Id="rId869" Type="http://schemas.openxmlformats.org/officeDocument/2006/relationships/hyperlink" Target="https://www.settrade.com/C13_FastQuote_Main.jsp?txtSymbol=THCOM" TargetMode="External"/><Relationship Id="rId424" Type="http://schemas.openxmlformats.org/officeDocument/2006/relationships/hyperlink" Target="https://www.settrade.com/C13_FastQuote_Main.jsp?txtSymbol=SUTHA" TargetMode="External"/><Relationship Id="rId631" Type="http://schemas.openxmlformats.org/officeDocument/2006/relationships/hyperlink" Target="https://www.settrade.com/C13_FastQuote_Main.jsp?txtSymbol=SYNTEC" TargetMode="External"/><Relationship Id="rId729" Type="http://schemas.openxmlformats.org/officeDocument/2006/relationships/hyperlink" Target="https://www.settrade.com/C13_FastQuote_Main.jsp?txtSymbol=SCM" TargetMode="External"/><Relationship Id="rId270" Type="http://schemas.openxmlformats.org/officeDocument/2006/relationships/hyperlink" Target="https://www.settrade.com/C13_FastQuote_Main.jsp?txtSymbol=W" TargetMode="External"/><Relationship Id="rId65" Type="http://schemas.openxmlformats.org/officeDocument/2006/relationships/hyperlink" Target="https://www.settrade.com/C13_FastQuote_Main.jsp?txtSymbol=RWI" TargetMode="External"/><Relationship Id="rId130" Type="http://schemas.openxmlformats.org/officeDocument/2006/relationships/hyperlink" Target="https://www.settrade.com/C13_FastQuote_Main.jsp?txtSymbol=AKP" TargetMode="External"/><Relationship Id="rId368" Type="http://schemas.openxmlformats.org/officeDocument/2006/relationships/hyperlink" Target="https://www.settrade.com/C13_FastQuote_Main.jsp?txtSymbol=INSURE" TargetMode="External"/><Relationship Id="rId575" Type="http://schemas.openxmlformats.org/officeDocument/2006/relationships/hyperlink" Target="https://www.settrade.com/C13_FastQuote_Main.jsp?txtSymbol=KPNPF" TargetMode="External"/><Relationship Id="rId782" Type="http://schemas.openxmlformats.org/officeDocument/2006/relationships/hyperlink" Target="https://www.settrade.com/C13_FastQuote_Main.jsp?txtSymbol=WAVE" TargetMode="External"/><Relationship Id="rId228" Type="http://schemas.openxmlformats.org/officeDocument/2006/relationships/hyperlink" Target="https://www.settrade.com/C13_FastQuote_Main.jsp?txtSymbol=CHOTI" TargetMode="External"/><Relationship Id="rId435" Type="http://schemas.openxmlformats.org/officeDocument/2006/relationships/hyperlink" Target="https://www.settrade.com/C13_FastQuote_Main.jsp?txtSymbol=SCGP" TargetMode="External"/><Relationship Id="rId642" Type="http://schemas.openxmlformats.org/officeDocument/2006/relationships/hyperlink" Target="https://www.settrade.com/C13_FastQuote_Main.jsp?txtSymbol=ACE" TargetMode="External"/><Relationship Id="rId281" Type="http://schemas.openxmlformats.org/officeDocument/2006/relationships/hyperlink" Target="https://www.settrade.com/C13_FastQuote_Main.jsp?txtSymbol=SABINA" TargetMode="External"/><Relationship Id="rId502" Type="http://schemas.openxmlformats.org/officeDocument/2006/relationships/hyperlink" Target="https://www.settrade.com/C13_FastQuote_Main.jsp?txtSymbol=BLAND" TargetMode="External"/><Relationship Id="rId76" Type="http://schemas.openxmlformats.org/officeDocument/2006/relationships/hyperlink" Target="https://www.settrade.com/C13_FastQuote_Main.jsp?txtSymbol=UBIS" TargetMode="External"/><Relationship Id="rId141" Type="http://schemas.openxmlformats.org/officeDocument/2006/relationships/hyperlink" Target="https://www.settrade.com/C13_FastQuote_Main.jsp?txtSymbol=ETE" TargetMode="External"/><Relationship Id="rId379" Type="http://schemas.openxmlformats.org/officeDocument/2006/relationships/hyperlink" Target="https://www.settrade.com/C13_FastQuote_Main.jsp?txtSymbol=TSI" TargetMode="External"/><Relationship Id="rId586" Type="http://schemas.openxmlformats.org/officeDocument/2006/relationships/hyperlink" Target="https://www.settrade.com/C13_FastQuote_Main.jsp?txtSymbol=MIT" TargetMode="External"/><Relationship Id="rId793" Type="http://schemas.openxmlformats.org/officeDocument/2006/relationships/hyperlink" Target="https://www.settrade.com/C13_FastQuote_Main.jsp?txtSymbol=DUSIT" TargetMode="External"/><Relationship Id="rId807" Type="http://schemas.openxmlformats.org/officeDocument/2006/relationships/hyperlink" Target="https://www.settrade.com/C13_FastQuote_Main.jsp?txtSymbol=BA" TargetMode="External"/><Relationship Id="rId7" Type="http://schemas.openxmlformats.org/officeDocument/2006/relationships/hyperlink" Target="https://www.settrade.com/C13_MarketSummary.jsp?detail=SETTHSI" TargetMode="External"/><Relationship Id="rId239" Type="http://schemas.openxmlformats.org/officeDocument/2006/relationships/hyperlink" Target="https://www.settrade.com/C13_FastQuote_Main.jsp?txtSymbol=KTIS" TargetMode="External"/><Relationship Id="rId446" Type="http://schemas.openxmlformats.org/officeDocument/2006/relationships/hyperlink" Target="https://www.settrade.com/C13_FastQuote_Main.jsp?txtSymbol=TPAC" TargetMode="External"/><Relationship Id="rId653" Type="http://schemas.openxmlformats.org/officeDocument/2006/relationships/hyperlink" Target="https://www.settrade.com/C13_FastQuote_Main.jsp?txtSymbol=BPP" TargetMode="External"/><Relationship Id="rId292" Type="http://schemas.openxmlformats.org/officeDocument/2006/relationships/hyperlink" Target="https://www.settrade.com/C13_FastQuote_Main.jsp?txtSymbol=DTCI" TargetMode="External"/><Relationship Id="rId306" Type="http://schemas.openxmlformats.org/officeDocument/2006/relationships/hyperlink" Target="https://www.settrade.com/C13_FastQuote_Main.jsp?txtSymbol=KISS" TargetMode="External"/><Relationship Id="rId860" Type="http://schemas.openxmlformats.org/officeDocument/2006/relationships/hyperlink" Target="https://www.settrade.com/C13_FastQuote_Main.jsp?txtSymbol=PT" TargetMode="External"/><Relationship Id="rId87" Type="http://schemas.openxmlformats.org/officeDocument/2006/relationships/hyperlink" Target="https://www.settrade.com/C13_FastQuote_Main.jsp?txtSymbol=BSM" TargetMode="External"/><Relationship Id="rId513" Type="http://schemas.openxmlformats.org/officeDocument/2006/relationships/hyperlink" Target="https://www.settrade.com/C13_FastQuote_Main.jsp?txtSymbol=J" TargetMode="External"/><Relationship Id="rId597" Type="http://schemas.openxmlformats.org/officeDocument/2006/relationships/hyperlink" Target="https://www.settrade.com/C13_FastQuote_Main.jsp?txtSymbol=SHREIT" TargetMode="External"/><Relationship Id="rId720" Type="http://schemas.openxmlformats.org/officeDocument/2006/relationships/hyperlink" Target="https://www.settrade.com/C13_FastQuote_Main.jsp?txtSymbol=KAMART" TargetMode="External"/><Relationship Id="rId818" Type="http://schemas.openxmlformats.org/officeDocument/2006/relationships/hyperlink" Target="https://www.settrade.com/C13_FastQuote_Main.jsp?txtSymbol=MENA" TargetMode="External"/><Relationship Id="rId152" Type="http://schemas.openxmlformats.org/officeDocument/2006/relationships/hyperlink" Target="https://www.settrade.com/C13_FastQuote_Main.jsp?txtSymbol=LDC" TargetMode="External"/><Relationship Id="rId457" Type="http://schemas.openxmlformats.org/officeDocument/2006/relationships/hyperlink" Target="https://www.settrade.com/C13_FastQuote_Main.jsp?txtSymbol=INOX" TargetMode="External"/><Relationship Id="rId664" Type="http://schemas.openxmlformats.org/officeDocument/2006/relationships/hyperlink" Target="https://www.settrade.com/C13_FastQuote_Main.jsp?txtSymbol=ETC" TargetMode="External"/><Relationship Id="rId871" Type="http://schemas.openxmlformats.org/officeDocument/2006/relationships/hyperlink" Target="https://www.settrade.com/C13_FastQuote_Main.jsp?txtSymbol=TRUE" TargetMode="External"/><Relationship Id="rId14" Type="http://schemas.openxmlformats.org/officeDocument/2006/relationships/hyperlink" Target="https://www.settrade.com/C13_FastQuote_Main.jsp?txtSymbol=MUD" TargetMode="External"/><Relationship Id="rId317" Type="http://schemas.openxmlformats.org/officeDocument/2006/relationships/hyperlink" Target="https://www.settrade.com/C13_FastQuote_Main.jsp?txtSymbol=KBANK" TargetMode="External"/><Relationship Id="rId524" Type="http://schemas.openxmlformats.org/officeDocument/2006/relationships/hyperlink" Target="https://www.settrade.com/C13_FastQuote_Main.jsp?txtSymbol=NOBLE" TargetMode="External"/><Relationship Id="rId731" Type="http://schemas.openxmlformats.org/officeDocument/2006/relationships/hyperlink" Target="https://www.settrade.com/C13_FastQuote_Main.jsp?txtSymbol=SPC" TargetMode="External"/><Relationship Id="rId98" Type="http://schemas.openxmlformats.org/officeDocument/2006/relationships/hyperlink" Target="https://www.settrade.com/C13_FastQuote_Main.jsp?txtSymbol=IND" TargetMode="External"/><Relationship Id="rId163" Type="http://schemas.openxmlformats.org/officeDocument/2006/relationships/hyperlink" Target="https://www.settrade.com/C13_FastQuote_Main.jsp?txtSymbol=QLT" TargetMode="External"/><Relationship Id="rId370" Type="http://schemas.openxmlformats.org/officeDocument/2006/relationships/hyperlink" Target="https://www.settrade.com/C13_FastQuote_Main.jsp?txtSymbol=MTI" TargetMode="External"/><Relationship Id="rId829" Type="http://schemas.openxmlformats.org/officeDocument/2006/relationships/hyperlink" Target="https://www.settrade.com/C13_FastQuote_Main.jsp?txtSymbol=WICE" TargetMode="External"/><Relationship Id="rId230" Type="http://schemas.openxmlformats.org/officeDocument/2006/relationships/hyperlink" Target="https://www.settrade.com/C13_FastQuote_Main.jsp?txtSymbol=CPF" TargetMode="External"/><Relationship Id="rId468" Type="http://schemas.openxmlformats.org/officeDocument/2006/relationships/hyperlink" Target="https://www.settrade.com/C13_FastQuote_Main.jsp?txtSymbol=THE" TargetMode="External"/><Relationship Id="rId675" Type="http://schemas.openxmlformats.org/officeDocument/2006/relationships/hyperlink" Target="https://www.settrade.com/C13_FastQuote_Main.jsp?txtSymbol=PRIME" TargetMode="External"/><Relationship Id="rId25" Type="http://schemas.openxmlformats.org/officeDocument/2006/relationships/hyperlink" Target="https://www.settrade.com/C13_FastQuote_Main.jsp?txtSymbol=IP" TargetMode="External"/><Relationship Id="rId328" Type="http://schemas.openxmlformats.org/officeDocument/2006/relationships/hyperlink" Target="https://www.settrade.com/C13_FastQuote_Main.jsp?txtSymbol=ASK" TargetMode="External"/><Relationship Id="rId535" Type="http://schemas.openxmlformats.org/officeDocument/2006/relationships/hyperlink" Target="https://www.settrade.com/C13_FastQuote_Main.jsp?txtSymbol=PRIN" TargetMode="External"/><Relationship Id="rId742" Type="http://schemas.openxmlformats.org/officeDocument/2006/relationships/hyperlink" Target="https://www.settrade.com/C13_FastQuote_Main.jsp?txtSymbol=LPH" TargetMode="External"/><Relationship Id="rId174" Type="http://schemas.openxmlformats.org/officeDocument/2006/relationships/hyperlink" Target="https://www.settrade.com/C13_FastQuote_Main.jsp?txtSymbol=TVD" TargetMode="External"/><Relationship Id="rId381" Type="http://schemas.openxmlformats.org/officeDocument/2006/relationships/hyperlink" Target="https://www.settrade.com/C13_FastQuote_Main.jsp?txtSymbol=3K-BAT" TargetMode="External"/><Relationship Id="rId602" Type="http://schemas.openxmlformats.org/officeDocument/2006/relationships/hyperlink" Target="https://www.settrade.com/C13_FastQuote_Main.jsp?txtSymbol=SSTRT" TargetMode="External"/><Relationship Id="rId241" Type="http://schemas.openxmlformats.org/officeDocument/2006/relationships/hyperlink" Target="https://www.settrade.com/C13_FastQuote_Main.jsp?txtSymbol=M" TargetMode="External"/><Relationship Id="rId479" Type="http://schemas.openxmlformats.org/officeDocument/2006/relationships/hyperlink" Target="https://www.settrade.com/C13_FastQuote_Main.jsp?txtSymbol=GEL" TargetMode="External"/><Relationship Id="rId686" Type="http://schemas.openxmlformats.org/officeDocument/2006/relationships/hyperlink" Target="https://www.settrade.com/C13_FastQuote_Main.jsp?txtSymbol=SKE" TargetMode="External"/><Relationship Id="rId36" Type="http://schemas.openxmlformats.org/officeDocument/2006/relationships/hyperlink" Target="https://www.settrade.com/C13_FastQuote_Main.jsp?txtSymbol=ASN" TargetMode="External"/><Relationship Id="rId339" Type="http://schemas.openxmlformats.org/officeDocument/2006/relationships/hyperlink" Target="https://www.settrade.com/C13_FastQuote_Main.jsp?txtSymbol=GL" TargetMode="External"/><Relationship Id="rId546" Type="http://schemas.openxmlformats.org/officeDocument/2006/relationships/hyperlink" Target="https://www.settrade.com/C13_FastQuote_Main.jsp?txtSymbol=SF" TargetMode="External"/><Relationship Id="rId753" Type="http://schemas.openxmlformats.org/officeDocument/2006/relationships/hyperlink" Target="https://www.settrade.com/C13_FastQuote_Main.jsp?txtSymbol=THG" TargetMode="External"/><Relationship Id="rId101" Type="http://schemas.openxmlformats.org/officeDocument/2006/relationships/hyperlink" Target="https://www.settrade.com/C13_FastQuote_Main.jsp?txtSymbol=KUN" TargetMode="External"/><Relationship Id="rId185" Type="http://schemas.openxmlformats.org/officeDocument/2006/relationships/hyperlink" Target="https://www.settrade.com/C13_FastQuote_Main.jsp?txtSymbol=IIG" TargetMode="External"/><Relationship Id="rId406" Type="http://schemas.openxmlformats.org/officeDocument/2006/relationships/hyperlink" Target="https://www.settrade.com/C13_FastQuote_Main.jsp?txtSymbol=KKC" TargetMode="External"/><Relationship Id="rId392" Type="http://schemas.openxmlformats.org/officeDocument/2006/relationships/hyperlink" Target="https://www.settrade.com/C13_FastQuote_Main.jsp?txtSymbol=SAT" TargetMode="External"/><Relationship Id="rId613" Type="http://schemas.openxmlformats.org/officeDocument/2006/relationships/hyperlink" Target="https://www.settrade.com/C13_FastQuote_Main.jsp?txtSymbol=BJCHI" TargetMode="External"/><Relationship Id="rId697" Type="http://schemas.openxmlformats.org/officeDocument/2006/relationships/hyperlink" Target="https://www.settrade.com/C13_FastQuote_Main.jsp?txtSymbol=TPIPP" TargetMode="External"/><Relationship Id="rId820" Type="http://schemas.openxmlformats.org/officeDocument/2006/relationships/hyperlink" Target="https://www.settrade.com/C13_FastQuote_Main.jsp?txtSymbol=NYT" TargetMode="External"/><Relationship Id="rId252" Type="http://schemas.openxmlformats.org/officeDocument/2006/relationships/hyperlink" Target="https://www.settrade.com/C13_FastQuote_Main.jsp?txtSymbol=RBF" TargetMode="External"/><Relationship Id="rId47" Type="http://schemas.openxmlformats.org/officeDocument/2006/relationships/hyperlink" Target="https://www.settrade.com/C13_FastQuote_Main.jsp?txtSymbol=CHOW" TargetMode="External"/><Relationship Id="rId112" Type="http://schemas.openxmlformats.org/officeDocument/2006/relationships/hyperlink" Target="https://www.settrade.com/C13_FastQuote_Main.jsp?txtSymbol=STI" TargetMode="External"/><Relationship Id="rId557" Type="http://schemas.openxmlformats.org/officeDocument/2006/relationships/hyperlink" Target="https://www.settrade.com/C13_FastQuote_Main.jsp?txtSymbol=B-WORK" TargetMode="External"/><Relationship Id="rId764" Type="http://schemas.openxmlformats.org/officeDocument/2006/relationships/hyperlink" Target="https://www.settrade.com/C13_FastQuote_Main.jsp?txtSymbol=JKN" TargetMode="External"/><Relationship Id="rId196" Type="http://schemas.openxmlformats.org/officeDocument/2006/relationships/hyperlink" Target="http://www.facebook.com/settradeclub/" TargetMode="External"/><Relationship Id="rId417" Type="http://schemas.openxmlformats.org/officeDocument/2006/relationships/hyperlink" Target="https://www.settrade.com/C13_FastQuote_Main.jsp?txtSymbol=GGC" TargetMode="External"/><Relationship Id="rId624" Type="http://schemas.openxmlformats.org/officeDocument/2006/relationships/hyperlink" Target="https://www.settrade.com/C13_FastQuote_Main.jsp?txtSymbol=PYLON" TargetMode="External"/><Relationship Id="rId831" Type="http://schemas.openxmlformats.org/officeDocument/2006/relationships/hyperlink" Target="https://www.settrade.com/C13_FastQuote_Main.jsp?txtSymbol=DELTA" TargetMode="External"/><Relationship Id="rId263" Type="http://schemas.openxmlformats.org/officeDocument/2006/relationships/hyperlink" Target="https://www.settrade.com/C13_FastQuote_Main.jsp?txtSymbol=TC" TargetMode="External"/><Relationship Id="rId470" Type="http://schemas.openxmlformats.org/officeDocument/2006/relationships/hyperlink" Target="https://www.settrade.com/C13_FastQuote_Main.jsp?txtSymbol=TSTH" TargetMode="External"/><Relationship Id="rId58" Type="http://schemas.openxmlformats.org/officeDocument/2006/relationships/hyperlink" Target="https://www.settrade.com/C13_FastQuote_Main.jsp?txtSymbol=NDR" TargetMode="External"/><Relationship Id="rId123" Type="http://schemas.openxmlformats.org/officeDocument/2006/relationships/hyperlink" Target="https://www.settrade.com/C13_FastQuote_Main.jsp?txtSymbol=STOWER" TargetMode="External"/><Relationship Id="rId330" Type="http://schemas.openxmlformats.org/officeDocument/2006/relationships/hyperlink" Target="https://www.settrade.com/C13_FastQuote_Main.jsp?txtSymbol=BAM" TargetMode="External"/><Relationship Id="rId568" Type="http://schemas.openxmlformats.org/officeDocument/2006/relationships/hyperlink" Target="https://www.settrade.com/C13_FastQuote_Main.jsp?txtSymbol=GAHREIT" TargetMode="External"/><Relationship Id="rId775" Type="http://schemas.openxmlformats.org/officeDocument/2006/relationships/hyperlink" Target="https://www.settrade.com/C13_FastQuote_Main.jsp?txtSymbol=POST" TargetMode="External"/><Relationship Id="rId428" Type="http://schemas.openxmlformats.org/officeDocument/2006/relationships/hyperlink" Target="https://www.settrade.com/C13_FastQuote_Main.jsp?txtSymbol=UP" TargetMode="External"/><Relationship Id="rId635" Type="http://schemas.openxmlformats.org/officeDocument/2006/relationships/hyperlink" Target="https://www.settrade.com/C13_FastQuote_Main.jsp?txtSymbol=TRITN" TargetMode="External"/><Relationship Id="rId842" Type="http://schemas.openxmlformats.org/officeDocument/2006/relationships/hyperlink" Target="https://www.settrade.com/C13_FastQuote_Main.jsp?txtSymbol=AMR" TargetMode="External"/><Relationship Id="rId274" Type="http://schemas.openxmlformats.org/officeDocument/2006/relationships/hyperlink" Target="https://www.settrade.com/C13_FastQuote_Main.jsp?txtSymbol=CPH" TargetMode="External"/><Relationship Id="rId481" Type="http://schemas.openxmlformats.org/officeDocument/2006/relationships/hyperlink" Target="https://www.settrade.com/C13_FastQuote_Main.jsp?txtSymbol=Q-CON" TargetMode="External"/><Relationship Id="rId702" Type="http://schemas.openxmlformats.org/officeDocument/2006/relationships/hyperlink" Target="https://www.settrade.com/C13_FastQuote_Main.jsp?txtSymbol=WP" TargetMode="External"/><Relationship Id="rId69" Type="http://schemas.openxmlformats.org/officeDocument/2006/relationships/hyperlink" Target="https://www.settrade.com/C13_FastQuote_Main.jsp?txtSymbol=SFT" TargetMode="External"/><Relationship Id="rId134" Type="http://schemas.openxmlformats.org/officeDocument/2006/relationships/hyperlink" Target="https://www.settrade.com/C13_FastQuote_Main.jsp?txtSymbol=AUCT" TargetMode="External"/><Relationship Id="rId579" Type="http://schemas.openxmlformats.org/officeDocument/2006/relationships/hyperlink" Target="https://www.settrade.com/C13_FastQuote_Main.jsp?txtSymbol=LHSC" TargetMode="External"/><Relationship Id="rId786" Type="http://schemas.openxmlformats.org/officeDocument/2006/relationships/hyperlink" Target="https://www.settrade.com/C13_FastQuote_Main.jsp?txtSymbol=PRO" TargetMode="External"/><Relationship Id="rId341" Type="http://schemas.openxmlformats.org/officeDocument/2006/relationships/hyperlink" Target="https://www.settrade.com/C13_FastQuote_Main.jsp?txtSymbol=IFS" TargetMode="External"/><Relationship Id="rId439" Type="http://schemas.openxmlformats.org/officeDocument/2006/relationships/hyperlink" Target="https://www.settrade.com/C13_FastQuote_Main.jsp?txtSymbol=SMPC" TargetMode="External"/><Relationship Id="rId646" Type="http://schemas.openxmlformats.org/officeDocument/2006/relationships/hyperlink" Target="https://www.settrade.com/C13_FastQuote_Main.jsp?txtSymbol=AKR" TargetMode="External"/><Relationship Id="rId201" Type="http://schemas.openxmlformats.org/officeDocument/2006/relationships/hyperlink" Target="https://www.settrade.com/C13_MarketSummary.jsp?detail=SET50" TargetMode="External"/><Relationship Id="rId285" Type="http://schemas.openxmlformats.org/officeDocument/2006/relationships/hyperlink" Target="https://www.settrade.com/C13_FastQuote_Main.jsp?txtSymbol=TR" TargetMode="External"/><Relationship Id="rId506" Type="http://schemas.openxmlformats.org/officeDocument/2006/relationships/hyperlink" Target="https://www.settrade.com/C13_FastQuote_Main.jsp?txtSymbol=CI" TargetMode="External"/><Relationship Id="rId853" Type="http://schemas.openxmlformats.org/officeDocument/2006/relationships/hyperlink" Target="https://www.settrade.com/C13_FastQuote_Main.jsp?txtSymbol=JAS" TargetMode="External"/><Relationship Id="rId492" Type="http://schemas.openxmlformats.org/officeDocument/2006/relationships/hyperlink" Target="https://www.settrade.com/C13_FastQuote_Main.jsp?txtSymbol=WIIK" TargetMode="External"/><Relationship Id="rId713" Type="http://schemas.openxmlformats.org/officeDocument/2006/relationships/hyperlink" Target="https://www.settrade.com/C13_FastQuote_Main.jsp?txtSymbol=DOHOME" TargetMode="External"/><Relationship Id="rId797" Type="http://schemas.openxmlformats.org/officeDocument/2006/relationships/hyperlink" Target="https://www.settrade.com/C13_FastQuote_Main.jsp?txtSymbol=MANRIN" TargetMode="External"/><Relationship Id="rId145" Type="http://schemas.openxmlformats.org/officeDocument/2006/relationships/hyperlink" Target="https://www.settrade.com/C13_FastQuote_Main.jsp?txtSymbol=GSC" TargetMode="External"/><Relationship Id="rId352" Type="http://schemas.openxmlformats.org/officeDocument/2006/relationships/hyperlink" Target="https://www.settrade.com/C13_FastQuote_Main.jsp?txtSymbol=PE" TargetMode="External"/><Relationship Id="rId212" Type="http://schemas.openxmlformats.org/officeDocument/2006/relationships/hyperlink" Target="https://www.settrade.com/C13_FastQuote_Main.jsp?txtSymbol=MAX" TargetMode="External"/><Relationship Id="rId657" Type="http://schemas.openxmlformats.org/officeDocument/2006/relationships/hyperlink" Target="https://www.settrade.com/C13_FastQuote_Main.jsp?txtSymbol=DEMCO" TargetMode="External"/><Relationship Id="rId864" Type="http://schemas.openxmlformats.org/officeDocument/2006/relationships/hyperlink" Target="https://www.settrade.com/C13_FastQuote_Main.jsp?txtSymbol=SIS" TargetMode="External"/><Relationship Id="rId296" Type="http://schemas.openxmlformats.org/officeDocument/2006/relationships/hyperlink" Target="https://www.settrade.com/C13_FastQuote_Main.jsp?txtSymbol=L%26E" TargetMode="External"/><Relationship Id="rId517" Type="http://schemas.openxmlformats.org/officeDocument/2006/relationships/hyperlink" Target="https://www.settrade.com/C13_FastQuote_Main.jsp?txtSymbol=LH" TargetMode="External"/><Relationship Id="rId724" Type="http://schemas.openxmlformats.org/officeDocument/2006/relationships/hyperlink" Target="https://www.settrade.com/C13_FastQuote_Main.jsp?txtSymbol=MEGA" TargetMode="External"/><Relationship Id="rId60" Type="http://schemas.openxmlformats.org/officeDocument/2006/relationships/hyperlink" Target="https://www.settrade.com/C13_FastQuote_Main.jsp?txtSymbol=PDG" TargetMode="External"/><Relationship Id="rId156" Type="http://schemas.openxmlformats.org/officeDocument/2006/relationships/hyperlink" Target="https://www.settrade.com/C13_FastQuote_Main.jsp?txtSymbol=NBC" TargetMode="External"/><Relationship Id="rId363" Type="http://schemas.openxmlformats.org/officeDocument/2006/relationships/hyperlink" Target="https://www.settrade.com/C13_FastQuote_Main.jsp?txtSymbol=AYUD" TargetMode="External"/><Relationship Id="rId570" Type="http://schemas.openxmlformats.org/officeDocument/2006/relationships/hyperlink" Target="https://www.settrade.com/C13_FastQuote_Main.jsp?txtSymbol=GVREIT" TargetMode="External"/><Relationship Id="rId223" Type="http://schemas.openxmlformats.org/officeDocument/2006/relationships/hyperlink" Target="https://www.settrade.com/C13_FastQuote_Main.jsp?txtSymbol=ASIAN" TargetMode="External"/><Relationship Id="rId430" Type="http://schemas.openxmlformats.org/officeDocument/2006/relationships/hyperlink" Target="https://www.settrade.com/C13_FastQuote_Main.jsp?txtSymbol=ALUCON" TargetMode="External"/><Relationship Id="rId668" Type="http://schemas.openxmlformats.org/officeDocument/2006/relationships/hyperlink" Target="https://www.settrade.com/C13_FastQuote_Main.jsp?txtSymbol=GUNKUL" TargetMode="External"/><Relationship Id="rId875" Type="http://schemas.openxmlformats.org/officeDocument/2006/relationships/hyperlink" Target="http://www.youtube.com/user/setgroupofficial" TargetMode="External"/><Relationship Id="rId18" Type="http://schemas.openxmlformats.org/officeDocument/2006/relationships/hyperlink" Target="https://www.settrade.com/C13_FastQuote_Main.jsp?txtSymbol=ALPHAX" TargetMode="External"/><Relationship Id="rId528" Type="http://schemas.openxmlformats.org/officeDocument/2006/relationships/hyperlink" Target="https://www.settrade.com/C13_FastQuote_Main.jsp?txtSymbol=PACE" TargetMode="External"/><Relationship Id="rId735" Type="http://schemas.openxmlformats.org/officeDocument/2006/relationships/hyperlink" Target="https://www.settrade.com/C13_FastQuote_Main.jsp?txtSymbol=BCH" TargetMode="External"/><Relationship Id="rId167" Type="http://schemas.openxmlformats.org/officeDocument/2006/relationships/hyperlink" Target="https://www.settrade.com/C13_FastQuote_Main.jsp?txtSymbol=SONIC" TargetMode="External"/><Relationship Id="rId374" Type="http://schemas.openxmlformats.org/officeDocument/2006/relationships/hyperlink" Target="https://www.settrade.com/C13_FastQuote_Main.jsp?txtSymbol=TGH" TargetMode="External"/><Relationship Id="rId581" Type="http://schemas.openxmlformats.org/officeDocument/2006/relationships/hyperlink" Target="https://www.settrade.com/C13_FastQuote_Main.jsp?txtSymbol=LUXF" TargetMode="External"/><Relationship Id="rId71" Type="http://schemas.openxmlformats.org/officeDocument/2006/relationships/hyperlink" Target="https://www.settrade.com/C13_FastQuote_Main.jsp?txtSymbol=TMC" TargetMode="External"/><Relationship Id="rId234" Type="http://schemas.openxmlformats.org/officeDocument/2006/relationships/hyperlink" Target="https://www.settrade.com/C13_FastQuote_Main.jsp?txtSymbol=HTC" TargetMode="External"/><Relationship Id="rId679" Type="http://schemas.openxmlformats.org/officeDocument/2006/relationships/hyperlink" Target="https://www.settrade.com/C13_FastQuote_Main.jsp?txtSymbol=QTC" TargetMode="External"/><Relationship Id="rId802" Type="http://schemas.openxmlformats.org/officeDocument/2006/relationships/hyperlink" Target="https://www.settrade.com/C13_FastQuote_Main.jsp?txtSymbol=VRANDA" TargetMode="External"/><Relationship Id="rId2" Type="http://schemas.openxmlformats.org/officeDocument/2006/relationships/hyperlink" Target="https://www.settrade.com/C13_MarketSummary.jsp?detail=SET50" TargetMode="External"/><Relationship Id="rId29" Type="http://schemas.openxmlformats.org/officeDocument/2006/relationships/hyperlink" Target="https://www.settrade.com/C13_FastQuote_Main.jsp?txtSymbol=NPK" TargetMode="External"/><Relationship Id="rId441" Type="http://schemas.openxmlformats.org/officeDocument/2006/relationships/hyperlink" Target="https://www.settrade.com/C13_FastQuote_Main.jsp?txtSymbol=TCOAT" TargetMode="External"/><Relationship Id="rId539" Type="http://schemas.openxmlformats.org/officeDocument/2006/relationships/hyperlink" Target="https://www.settrade.com/C13_FastQuote_Main.jsp?txtSymbol=RML" TargetMode="External"/><Relationship Id="rId746" Type="http://schemas.openxmlformats.org/officeDocument/2006/relationships/hyperlink" Target="https://www.settrade.com/C13_FastQuote_Main.jsp?txtSymbol=PR9" TargetMode="External"/><Relationship Id="rId178" Type="http://schemas.openxmlformats.org/officeDocument/2006/relationships/hyperlink" Target="https://www.settrade.com/C13_FastQuote_Main.jsp?txtSymbol=YGG" TargetMode="External"/><Relationship Id="rId301" Type="http://schemas.openxmlformats.org/officeDocument/2006/relationships/hyperlink" Target="https://www.settrade.com/C13_FastQuote_Main.jsp?txtSymbol=TCMC" TargetMode="External"/><Relationship Id="rId82" Type="http://schemas.openxmlformats.org/officeDocument/2006/relationships/hyperlink" Target="https://www.settrade.com/C13_FastQuote_Main.jsp?txtSymbol=A5" TargetMode="External"/><Relationship Id="rId385" Type="http://schemas.openxmlformats.org/officeDocument/2006/relationships/hyperlink" Target="https://www.settrade.com/C13_FastQuote_Main.jsp?txtSymbol=EASON" TargetMode="External"/><Relationship Id="rId592" Type="http://schemas.openxmlformats.org/officeDocument/2006/relationships/hyperlink" Target="https://www.settrade.com/C13_FastQuote_Main.jsp?txtSymbol=PPF" TargetMode="External"/><Relationship Id="rId606" Type="http://schemas.openxmlformats.org/officeDocument/2006/relationships/hyperlink" Target="https://www.settrade.com/C13_FastQuote_Main.jsp?txtSymbol=TPRIME" TargetMode="External"/><Relationship Id="rId813" Type="http://schemas.openxmlformats.org/officeDocument/2006/relationships/hyperlink" Target="https://www.settrade.com/C13_FastQuote_Main.jsp?txtSymbol=III" TargetMode="External"/><Relationship Id="rId245" Type="http://schemas.openxmlformats.org/officeDocument/2006/relationships/hyperlink" Target="https://www.settrade.com/C13_FastQuote_Main.jsp?txtSymbol=NSL" TargetMode="External"/><Relationship Id="rId452" Type="http://schemas.openxmlformats.org/officeDocument/2006/relationships/hyperlink" Target="https://www.settrade.com/C13_FastQuote_Main.jsp?txtSymbol=CEN" TargetMode="External"/><Relationship Id="rId105" Type="http://schemas.openxmlformats.org/officeDocument/2006/relationships/hyperlink" Target="https://www.settrade.com/C13_FastQuote_Main.jsp?txtSymbol=PROUD" TargetMode="External"/><Relationship Id="rId312" Type="http://schemas.openxmlformats.org/officeDocument/2006/relationships/hyperlink" Target="https://www.settrade.com/C13_FastQuote_Main.jsp?txtSymbol=TNR" TargetMode="External"/><Relationship Id="rId757" Type="http://schemas.openxmlformats.org/officeDocument/2006/relationships/hyperlink" Target="https://www.settrade.com/C13_FastQuote_Main.jsp?txtSymbol=AMARIN" TargetMode="External"/><Relationship Id="rId93" Type="http://schemas.openxmlformats.org/officeDocument/2006/relationships/hyperlink" Target="https://www.settrade.com/C13_FastQuote_Main.jsp?txtSymbol=DHOUSE" TargetMode="External"/><Relationship Id="rId189" Type="http://schemas.openxmlformats.org/officeDocument/2006/relationships/hyperlink" Target="https://www.settrade.com/C13_FastQuote_Main.jsp?txtSymbol=PROEN" TargetMode="External"/><Relationship Id="rId396" Type="http://schemas.openxmlformats.org/officeDocument/2006/relationships/hyperlink" Target="https://www.settrade.com/C13_FastQuote_Main.jsp?txtSymbol=TNPC" TargetMode="External"/><Relationship Id="rId617" Type="http://schemas.openxmlformats.org/officeDocument/2006/relationships/hyperlink" Target="https://www.settrade.com/C13_FastQuote_Main.jsp?txtSymbol=CNT" TargetMode="External"/><Relationship Id="rId824" Type="http://schemas.openxmlformats.org/officeDocument/2006/relationships/hyperlink" Target="https://www.settrade.com/C13_FastQuote_Main.jsp?txtSymbol=RCL" TargetMode="External"/><Relationship Id="rId256" Type="http://schemas.openxmlformats.org/officeDocument/2006/relationships/hyperlink" Target="https://www.settrade.com/C13_FastQuote_Main.jsp?txtSymbol=SNNP" TargetMode="External"/><Relationship Id="rId463" Type="http://schemas.openxmlformats.org/officeDocument/2006/relationships/hyperlink" Target="https://www.settrade.com/C13_FastQuote_Main.jsp?txtSymbol=PERM" TargetMode="External"/><Relationship Id="rId670" Type="http://schemas.openxmlformats.org/officeDocument/2006/relationships/hyperlink" Target="https://www.settrade.com/C13_FastQuote_Main.jsp?txtSymbol=IRPC" TargetMode="External"/><Relationship Id="rId116" Type="http://schemas.openxmlformats.org/officeDocument/2006/relationships/hyperlink" Target="https://www.settrade.com/C13_FastQuote_Main.jsp?txtSymbol=TITLE" TargetMode="External"/><Relationship Id="rId323" Type="http://schemas.openxmlformats.org/officeDocument/2006/relationships/hyperlink" Target="https://www.settrade.com/C13_FastQuote_Main.jsp?txtSymbol=TISCO" TargetMode="External"/><Relationship Id="rId530" Type="http://schemas.openxmlformats.org/officeDocument/2006/relationships/hyperlink" Target="https://www.settrade.com/C13_FastQuote_Main.jsp?txtSymbol=PF" TargetMode="External"/><Relationship Id="rId768" Type="http://schemas.openxmlformats.org/officeDocument/2006/relationships/hyperlink" Target="https://www.settrade.com/C13_FastQuote_Main.jsp?txtSymbol=MATI" TargetMode="External"/><Relationship Id="rId20" Type="http://schemas.openxmlformats.org/officeDocument/2006/relationships/hyperlink" Target="https://www.settrade.com/C13_FastQuote_Main.jsp?txtSymbol=BIZ" TargetMode="External"/><Relationship Id="rId628" Type="http://schemas.openxmlformats.org/officeDocument/2006/relationships/hyperlink" Target="https://www.settrade.com/C13_FastQuote_Main.jsp?txtSymbol=SRICHA" TargetMode="External"/><Relationship Id="rId835" Type="http://schemas.openxmlformats.org/officeDocument/2006/relationships/hyperlink" Target="https://www.settrade.com/C13_FastQuote_Main.jsp?txtSymbol=NEX" TargetMode="External"/><Relationship Id="rId267" Type="http://schemas.openxmlformats.org/officeDocument/2006/relationships/hyperlink" Target="https://www.settrade.com/C13_FastQuote_Main.jsp?txtSymbol=TKN" TargetMode="External"/><Relationship Id="rId474" Type="http://schemas.openxmlformats.org/officeDocument/2006/relationships/hyperlink" Target="https://www.settrade.com/C13_FastQuote_Main.jsp?txtSymbol=COTTO" TargetMode="External"/><Relationship Id="rId127" Type="http://schemas.openxmlformats.org/officeDocument/2006/relationships/hyperlink" Target="https://www.settrade.com/C13_FastQuote_Main.jsp?txtSymbol=UMS" TargetMode="External"/><Relationship Id="rId681" Type="http://schemas.openxmlformats.org/officeDocument/2006/relationships/hyperlink" Target="https://www.settrade.com/C13_FastQuote_Main.jsp?txtSymbol=RPC" TargetMode="External"/><Relationship Id="rId779" Type="http://schemas.openxmlformats.org/officeDocument/2006/relationships/hyperlink" Target="https://www.settrade.com/C13_FastQuote_Main.jsp?txtSymbol=TH" TargetMode="External"/><Relationship Id="rId31" Type="http://schemas.openxmlformats.org/officeDocument/2006/relationships/hyperlink" Target="https://www.settrade.com/C13_FastQuote_Main.jsp?txtSymbol=TM" TargetMode="External"/><Relationship Id="rId334" Type="http://schemas.openxmlformats.org/officeDocument/2006/relationships/hyperlink" Target="https://www.settrade.com/C13_FastQuote_Main.jsp?txtSymbol=CHAYO" TargetMode="External"/><Relationship Id="rId541" Type="http://schemas.openxmlformats.org/officeDocument/2006/relationships/hyperlink" Target="https://www.settrade.com/C13_FastQuote_Main.jsp?txtSymbol=S" TargetMode="External"/><Relationship Id="rId639" Type="http://schemas.openxmlformats.org/officeDocument/2006/relationships/hyperlink" Target="https://www.settrade.com/C13_FastQuote_Main.jsp?txtSymbol=7UP" TargetMode="External"/><Relationship Id="rId180" Type="http://schemas.openxmlformats.org/officeDocument/2006/relationships/hyperlink" Target="https://www.settrade.com/C13_FastQuote_Main.jsp?txtSymbol=BBIK" TargetMode="External"/><Relationship Id="rId278" Type="http://schemas.openxmlformats.org/officeDocument/2006/relationships/hyperlink" Target="https://www.settrade.com/C13_FastQuote_Main.jsp?txtSymbol=PAF" TargetMode="External"/><Relationship Id="rId401" Type="http://schemas.openxmlformats.org/officeDocument/2006/relationships/hyperlink" Target="https://www.settrade.com/C13_FastQuote_Main.jsp?txtSymbol=CPT" TargetMode="External"/><Relationship Id="rId846" Type="http://schemas.openxmlformats.org/officeDocument/2006/relationships/hyperlink" Target="https://www.settrade.com/C13_FastQuote_Main.jsp?txtSymbol=FORTH" TargetMode="External"/><Relationship Id="rId485" Type="http://schemas.openxmlformats.org/officeDocument/2006/relationships/hyperlink" Target="https://www.settrade.com/C13_FastQuote_Main.jsp?txtSymbol=SKN" TargetMode="External"/><Relationship Id="rId692" Type="http://schemas.openxmlformats.org/officeDocument/2006/relationships/hyperlink" Target="https://www.settrade.com/C13_FastQuote_Main.jsp?txtSymbol=SUPEREIF" TargetMode="External"/><Relationship Id="rId706" Type="http://schemas.openxmlformats.org/officeDocument/2006/relationships/hyperlink" Target="https://www.settrade.com/C13_FastQuote_Main.jsp?txtSymbol=BIG" TargetMode="External"/><Relationship Id="rId42" Type="http://schemas.openxmlformats.org/officeDocument/2006/relationships/hyperlink" Target="https://www.settrade.com/C13_FastQuote_Main.jsp?txtSymbol=SGF" TargetMode="External"/><Relationship Id="rId138" Type="http://schemas.openxmlformats.org/officeDocument/2006/relationships/hyperlink" Target="https://www.settrade.com/C13_FastQuote_Main.jsp?txtSymbol=CMO" TargetMode="External"/><Relationship Id="rId345" Type="http://schemas.openxmlformats.org/officeDocument/2006/relationships/hyperlink" Target="https://www.settrade.com/C13_FastQuote_Main.jsp?txtSymbol=KTC" TargetMode="External"/><Relationship Id="rId552" Type="http://schemas.openxmlformats.org/officeDocument/2006/relationships/hyperlink" Target="https://www.settrade.com/C13_FastQuote_Main.jsp?txtSymbol=WIN" TargetMode="External"/><Relationship Id="rId191" Type="http://schemas.openxmlformats.org/officeDocument/2006/relationships/hyperlink" Target="https://www.settrade.com/C13_FastQuote_Main.jsp?txtSymbol=SICT" TargetMode="External"/><Relationship Id="rId205" Type="http://schemas.openxmlformats.org/officeDocument/2006/relationships/hyperlink" Target="https://www.settrade.com/C13_MarketSummary.jsp?detail=SETHD" TargetMode="External"/><Relationship Id="rId412" Type="http://schemas.openxmlformats.org/officeDocument/2006/relationships/hyperlink" Target="https://www.settrade.com/C13_FastQuote_Main.jsp?txtSymbol=VARO" TargetMode="External"/><Relationship Id="rId857" Type="http://schemas.openxmlformats.org/officeDocument/2006/relationships/hyperlink" Target="https://www.settrade.com/C13_FastQuote_Main.jsp?txtSymbol=JTS" TargetMode="External"/><Relationship Id="rId289" Type="http://schemas.openxmlformats.org/officeDocument/2006/relationships/hyperlink" Target="https://www.settrade.com/C13_FastQuote_Main.jsp?txtSymbol=WACOAL" TargetMode="External"/><Relationship Id="rId496" Type="http://schemas.openxmlformats.org/officeDocument/2006/relationships/hyperlink" Target="https://www.settrade.com/C13_FastQuote_Main.jsp?txtSymbol=ANAN" TargetMode="External"/><Relationship Id="rId717" Type="http://schemas.openxmlformats.org/officeDocument/2006/relationships/hyperlink" Target="https://www.settrade.com/C13_FastQuote_Main.jsp?txtSymbol=HMPRO" TargetMode="External"/><Relationship Id="rId53" Type="http://schemas.openxmlformats.org/officeDocument/2006/relationships/hyperlink" Target="https://www.settrade.com/C13_FastQuote_Main.jsp?txtSymbol=KCM" TargetMode="External"/><Relationship Id="rId149" Type="http://schemas.openxmlformats.org/officeDocument/2006/relationships/hyperlink" Target="https://www.settrade.com/C13_FastQuote_Main.jsp?txtSymbol=IMH" TargetMode="External"/><Relationship Id="rId356" Type="http://schemas.openxmlformats.org/officeDocument/2006/relationships/hyperlink" Target="https://www.settrade.com/C13_FastQuote_Main.jsp?txtSymbol=SAWAD" TargetMode="External"/><Relationship Id="rId563" Type="http://schemas.openxmlformats.org/officeDocument/2006/relationships/hyperlink" Target="https://www.settrade.com/C13_FastQuote_Main.jsp?txtSymbol=CTARAF" TargetMode="External"/><Relationship Id="rId770" Type="http://schemas.openxmlformats.org/officeDocument/2006/relationships/hyperlink" Target="https://www.settrade.com/C13_FastQuote_Main.jsp?txtSymbol=MONO" TargetMode="External"/><Relationship Id="rId216" Type="http://schemas.openxmlformats.org/officeDocument/2006/relationships/hyperlink" Target="https://www.settrade.com/C13_FastQuote_Main.jsp?txtSymbol=TFM" TargetMode="External"/><Relationship Id="rId423" Type="http://schemas.openxmlformats.org/officeDocument/2006/relationships/hyperlink" Target="https://www.settrade.com/C13_FastQuote_Main.jsp?txtSymbol=PTTGC" TargetMode="External"/><Relationship Id="rId868" Type="http://schemas.openxmlformats.org/officeDocument/2006/relationships/hyperlink" Target="https://www.settrade.com/C13_FastQuote_Main.jsp?txtSymbol=SYNEX" TargetMode="External"/><Relationship Id="rId630" Type="http://schemas.openxmlformats.org/officeDocument/2006/relationships/hyperlink" Target="https://www.settrade.com/C13_FastQuote_Main.jsp?txtSymbol=STPI" TargetMode="External"/><Relationship Id="rId728" Type="http://schemas.openxmlformats.org/officeDocument/2006/relationships/hyperlink" Target="https://www.settrade.com/C13_FastQuote_Main.jsp?txtSymbol=SABUY" TargetMode="External"/><Relationship Id="rId64" Type="http://schemas.openxmlformats.org/officeDocument/2006/relationships/hyperlink" Target="https://www.settrade.com/C13_FastQuote_Main.jsp?txtSymbol=PRAPAT" TargetMode="External"/><Relationship Id="rId367" Type="http://schemas.openxmlformats.org/officeDocument/2006/relationships/hyperlink" Target="https://www.settrade.com/C13_FastQuote_Main.jsp?txtSymbol=CHARAN" TargetMode="External"/><Relationship Id="rId574" Type="http://schemas.openxmlformats.org/officeDocument/2006/relationships/hyperlink" Target="https://www.settrade.com/C13_FastQuote_Main.jsp?txtSymbol=INETREIT" TargetMode="External"/><Relationship Id="rId227" Type="http://schemas.openxmlformats.org/officeDocument/2006/relationships/hyperlink" Target="https://www.settrade.com/C13_FastQuote_Main.jsp?txtSymbol=CFRESH" TargetMode="External"/><Relationship Id="rId781" Type="http://schemas.openxmlformats.org/officeDocument/2006/relationships/hyperlink" Target="https://www.settrade.com/C13_FastQuote_Main.jsp?txtSymbol=VGI" TargetMode="External"/><Relationship Id="rId879" Type="http://schemas.openxmlformats.org/officeDocument/2006/relationships/queryTable" Target="../queryTables/queryTable2.xml"/><Relationship Id="rId434" Type="http://schemas.openxmlformats.org/officeDocument/2006/relationships/hyperlink" Target="https://www.settrade.com/C13_FastQuote_Main.jsp?txtSymbol=PTL" TargetMode="External"/><Relationship Id="rId641" Type="http://schemas.openxmlformats.org/officeDocument/2006/relationships/hyperlink" Target="https://www.settrade.com/C13_FastQuote_Main.jsp?txtSymbol=ACC" TargetMode="External"/><Relationship Id="rId739" Type="http://schemas.openxmlformats.org/officeDocument/2006/relationships/hyperlink" Target="https://www.settrade.com/C13_FastQuote_Main.jsp?txtSymbol=CMR" TargetMode="External"/><Relationship Id="rId280" Type="http://schemas.openxmlformats.org/officeDocument/2006/relationships/hyperlink" Target="https://www.settrade.com/C13_FastQuote_Main.jsp?txtSymbol=PG" TargetMode="External"/><Relationship Id="rId501" Type="http://schemas.openxmlformats.org/officeDocument/2006/relationships/hyperlink" Target="https://www.settrade.com/C13_FastQuote_Main.jsp?txtSymbol=AWC" TargetMode="External"/><Relationship Id="rId75" Type="http://schemas.openxmlformats.org/officeDocument/2006/relationships/hyperlink" Target="https://www.settrade.com/C13_FastQuote_Main.jsp?txtSymbol=TRV" TargetMode="External"/><Relationship Id="rId140" Type="http://schemas.openxmlformats.org/officeDocument/2006/relationships/hyperlink" Target="https://www.settrade.com/C13_FastQuote_Main.jsp?txtSymbol=DV8" TargetMode="External"/><Relationship Id="rId378" Type="http://schemas.openxmlformats.org/officeDocument/2006/relationships/hyperlink" Target="https://www.settrade.com/C13_FastQuote_Main.jsp?txtSymbol=TQM" TargetMode="External"/><Relationship Id="rId585" Type="http://schemas.openxmlformats.org/officeDocument/2006/relationships/hyperlink" Target="https://www.settrade.com/C13_FastQuote_Main.jsp?txtSymbol=MIPF" TargetMode="External"/><Relationship Id="rId792" Type="http://schemas.openxmlformats.org/officeDocument/2006/relationships/hyperlink" Target="https://www.settrade.com/C13_FastQuote_Main.jsp?txtSymbol=CSR" TargetMode="External"/><Relationship Id="rId806" Type="http://schemas.openxmlformats.org/officeDocument/2006/relationships/hyperlink" Target="https://www.settrade.com/C13_FastQuote_Main.jsp?txtSymbol=B" TargetMode="External"/><Relationship Id="rId6" Type="http://schemas.openxmlformats.org/officeDocument/2006/relationships/hyperlink" Target="https://www.settrade.com/C13_MarketSummary.jsp?detail=SETHD" TargetMode="External"/><Relationship Id="rId238" Type="http://schemas.openxmlformats.org/officeDocument/2006/relationships/hyperlink" Target="https://www.settrade.com/C13_FastQuote_Main.jsp?txtSymbol=KSL" TargetMode="External"/><Relationship Id="rId445" Type="http://schemas.openxmlformats.org/officeDocument/2006/relationships/hyperlink" Target="https://www.settrade.com/C13_FastQuote_Main.jsp?txtSymbol=TOPP" TargetMode="External"/><Relationship Id="rId652" Type="http://schemas.openxmlformats.org/officeDocument/2006/relationships/hyperlink" Target="https://www.settrade.com/C13_FastQuote_Main.jsp?txtSymbol=BGRIM" TargetMode="External"/><Relationship Id="rId291" Type="http://schemas.openxmlformats.org/officeDocument/2006/relationships/hyperlink" Target="https://www.settrade.com/C13_FastQuote_Main.jsp?txtSymbol=AJA" TargetMode="External"/><Relationship Id="rId305" Type="http://schemas.openxmlformats.org/officeDocument/2006/relationships/hyperlink" Target="https://www.settrade.com/C13_FastQuote_Main.jsp?txtSymbol=JCT" TargetMode="External"/><Relationship Id="rId512" Type="http://schemas.openxmlformats.org/officeDocument/2006/relationships/hyperlink" Target="https://www.settrade.com/C13_FastQuote_Main.jsp?txtSymbol=GLAND" TargetMode="External"/><Relationship Id="rId86" Type="http://schemas.openxmlformats.org/officeDocument/2006/relationships/hyperlink" Target="https://www.settrade.com/C13_FastQuote_Main.jsp?txtSymbol=BC" TargetMode="External"/><Relationship Id="rId151" Type="http://schemas.openxmlformats.org/officeDocument/2006/relationships/hyperlink" Target="https://www.settrade.com/C13_FastQuote_Main.jsp?txtSymbol=KOOL" TargetMode="External"/><Relationship Id="rId389" Type="http://schemas.openxmlformats.org/officeDocument/2006/relationships/hyperlink" Target="https://www.settrade.com/C13_FastQuote_Main.jsp?txtSymbol=INGRS" TargetMode="External"/><Relationship Id="rId596" Type="http://schemas.openxmlformats.org/officeDocument/2006/relationships/hyperlink" Target="https://www.settrade.com/C13_FastQuote_Main.jsp?txtSymbol=QHPF" TargetMode="External"/><Relationship Id="rId817" Type="http://schemas.openxmlformats.org/officeDocument/2006/relationships/hyperlink" Target="https://www.settrade.com/C13_FastQuote_Main.jsp?txtSymbol=KWC" TargetMode="External"/><Relationship Id="rId249" Type="http://schemas.openxmlformats.org/officeDocument/2006/relationships/hyperlink" Target="https://www.settrade.com/C13_FastQuote_Main.jsp?txtSymbol=PLUS" TargetMode="External"/><Relationship Id="rId456" Type="http://schemas.openxmlformats.org/officeDocument/2006/relationships/hyperlink" Target="https://www.settrade.com/C13_FastQuote_Main.jsp?txtSymbol=GSTEEL" TargetMode="External"/><Relationship Id="rId663" Type="http://schemas.openxmlformats.org/officeDocument/2006/relationships/hyperlink" Target="https://www.settrade.com/C13_FastQuote_Main.jsp?txtSymbol=ESSO" TargetMode="External"/><Relationship Id="rId870" Type="http://schemas.openxmlformats.org/officeDocument/2006/relationships/hyperlink" Target="https://www.settrade.com/C13_FastQuote_Main.jsp?txtSymbol=TKC" TargetMode="External"/><Relationship Id="rId13" Type="http://schemas.openxmlformats.org/officeDocument/2006/relationships/hyperlink" Target="https://www.settrade.com/C13_FastQuote_Main.jsp?txtSymbol=KASET" TargetMode="External"/><Relationship Id="rId109" Type="http://schemas.openxmlformats.org/officeDocument/2006/relationships/hyperlink" Target="https://www.settrade.com/C13_FastQuote_Main.jsp?txtSymbol=SMART" TargetMode="External"/><Relationship Id="rId316" Type="http://schemas.openxmlformats.org/officeDocument/2006/relationships/hyperlink" Target="https://www.settrade.com/C13_FastQuote_Main.jsp?txtSymbol=CIMBT" TargetMode="External"/><Relationship Id="rId523" Type="http://schemas.openxmlformats.org/officeDocument/2006/relationships/hyperlink" Target="https://www.settrade.com/C13_FastQuote_Main.jsp?txtSymbol=NNCL" TargetMode="External"/><Relationship Id="rId97" Type="http://schemas.openxmlformats.org/officeDocument/2006/relationships/hyperlink" Target="https://www.settrade.com/C13_FastQuote_Main.jsp?txtSymbol=HYDRO" TargetMode="External"/><Relationship Id="rId730" Type="http://schemas.openxmlformats.org/officeDocument/2006/relationships/hyperlink" Target="https://www.settrade.com/C13_FastQuote_Main.jsp?txtSymbol=SINGER" TargetMode="External"/><Relationship Id="rId828" Type="http://schemas.openxmlformats.org/officeDocument/2006/relationships/hyperlink" Target="https://www.settrade.com/C13_FastQuote_Main.jsp?txtSymbol=TTA" TargetMode="External"/><Relationship Id="rId162" Type="http://schemas.openxmlformats.org/officeDocument/2006/relationships/hyperlink" Target="https://www.settrade.com/C13_FastQuote_Main.jsp?txtSymbol=PICO" TargetMode="External"/><Relationship Id="rId467" Type="http://schemas.openxmlformats.org/officeDocument/2006/relationships/hyperlink" Target="https://www.settrade.com/C13_FastQuote_Main.jsp?txtSymbol=TGPRO" TargetMode="External"/><Relationship Id="rId674" Type="http://schemas.openxmlformats.org/officeDocument/2006/relationships/hyperlink" Target="https://www.settrade.com/C13_FastQuote_Main.jsp?txtSymbol=OR" TargetMode="External"/><Relationship Id="rId24" Type="http://schemas.openxmlformats.org/officeDocument/2006/relationships/hyperlink" Target="https://www.settrade.com/C13_FastQuote_Main.jsp?txtSymbol=HPT" TargetMode="External"/><Relationship Id="rId327" Type="http://schemas.openxmlformats.org/officeDocument/2006/relationships/hyperlink" Target="https://www.settrade.com/C13_FastQuote_Main.jsp?txtSymbol=ASAP" TargetMode="External"/><Relationship Id="rId534" Type="http://schemas.openxmlformats.org/officeDocument/2006/relationships/hyperlink" Target="https://www.settrade.com/C13_FastQuote_Main.jsp?txtSymbol=PRECHA" TargetMode="External"/><Relationship Id="rId741" Type="http://schemas.openxmlformats.org/officeDocument/2006/relationships/hyperlink" Target="https://www.settrade.com/C13_FastQuote_Main.jsp?txtSymbol=KDH" TargetMode="External"/><Relationship Id="rId839" Type="http://schemas.openxmlformats.org/officeDocument/2006/relationships/hyperlink" Target="https://www.settrade.com/C13_FastQuote_Main.jsp?txtSymbol=ADVANC" TargetMode="External"/><Relationship Id="rId173" Type="http://schemas.openxmlformats.org/officeDocument/2006/relationships/hyperlink" Target="https://www.settrade.com/C13_FastQuote_Main.jsp?txtSymbol=TSF" TargetMode="External"/><Relationship Id="rId380" Type="http://schemas.openxmlformats.org/officeDocument/2006/relationships/hyperlink" Target="https://www.settrade.com/C13_FastQuote_Main.jsp?txtSymbol=TVI" TargetMode="External"/><Relationship Id="rId601" Type="http://schemas.openxmlformats.org/officeDocument/2006/relationships/hyperlink" Target="https://www.settrade.com/C13_FastQuote_Main.jsp?txtSymbol=SSPF" TargetMode="External"/><Relationship Id="rId240" Type="http://schemas.openxmlformats.org/officeDocument/2006/relationships/hyperlink" Target="https://www.settrade.com/C13_FastQuote_Main.jsp?txtSymbol=LST" TargetMode="External"/><Relationship Id="rId478" Type="http://schemas.openxmlformats.org/officeDocument/2006/relationships/hyperlink" Target="https://www.settrade.com/C13_FastQuote_Main.jsp?txtSymbol=EPG" TargetMode="External"/><Relationship Id="rId685" Type="http://schemas.openxmlformats.org/officeDocument/2006/relationships/hyperlink" Target="https://www.settrade.com/C13_FastQuote_Main.jsp?txtSymbol=SGP" TargetMode="External"/><Relationship Id="rId35" Type="http://schemas.openxmlformats.org/officeDocument/2006/relationships/hyperlink" Target="https://www.settrade.com/C13_FastQuote_Main.jsp?txtSymbol=AIRA" TargetMode="External"/><Relationship Id="rId100" Type="http://schemas.openxmlformats.org/officeDocument/2006/relationships/hyperlink" Target="https://www.settrade.com/C13_FastQuote_Main.jsp?txtSymbol=K" TargetMode="External"/><Relationship Id="rId338" Type="http://schemas.openxmlformats.org/officeDocument/2006/relationships/hyperlink" Target="https://www.settrade.com/C13_FastQuote_Main.jsp?txtSymbol=GBX" TargetMode="External"/><Relationship Id="rId545" Type="http://schemas.openxmlformats.org/officeDocument/2006/relationships/hyperlink" Target="https://www.settrade.com/C13_FastQuote_Main.jsp?txtSymbol=SENA" TargetMode="External"/><Relationship Id="rId752" Type="http://schemas.openxmlformats.org/officeDocument/2006/relationships/hyperlink" Target="https://www.settrade.com/C13_FastQuote_Main.jsp?txtSymbol=SVH" TargetMode="External"/><Relationship Id="rId184" Type="http://schemas.openxmlformats.org/officeDocument/2006/relationships/hyperlink" Target="https://www.settrade.com/C13_FastQuote_Main.jsp?txtSymbol=ICN" TargetMode="External"/><Relationship Id="rId391" Type="http://schemas.openxmlformats.org/officeDocument/2006/relationships/hyperlink" Target="https://www.settrade.com/C13_FastQuote_Main.jsp?txtSymbol=PCSGH" TargetMode="External"/><Relationship Id="rId405" Type="http://schemas.openxmlformats.org/officeDocument/2006/relationships/hyperlink" Target="https://www.settrade.com/C13_FastQuote_Main.jsp?txtSymbol=HTECH" TargetMode="External"/><Relationship Id="rId612" Type="http://schemas.openxmlformats.org/officeDocument/2006/relationships/hyperlink" Target="https://www.settrade.com/C13_FastQuote_Main.jsp?txtSymbol=APCS" TargetMode="External"/><Relationship Id="rId251" Type="http://schemas.openxmlformats.org/officeDocument/2006/relationships/hyperlink" Target="https://www.settrade.com/C13_FastQuote_Main.jsp?txtSymbol=PRG" TargetMode="External"/><Relationship Id="rId489" Type="http://schemas.openxmlformats.org/officeDocument/2006/relationships/hyperlink" Target="https://www.settrade.com/C13_FastQuote_Main.jsp?txtSymbol=TPIPL" TargetMode="External"/><Relationship Id="rId696" Type="http://schemas.openxmlformats.org/officeDocument/2006/relationships/hyperlink" Target="https://www.settrade.com/C13_FastQuote_Main.jsp?txtSymbol=TOP" TargetMode="External"/><Relationship Id="rId46" Type="http://schemas.openxmlformats.org/officeDocument/2006/relationships/hyperlink" Target="https://www.settrade.com/C13_FastQuote_Main.jsp?txtSymbol=CHO" TargetMode="External"/><Relationship Id="rId349" Type="http://schemas.openxmlformats.org/officeDocument/2006/relationships/hyperlink" Target="https://www.settrade.com/C13_FastQuote_Main.jsp?txtSymbol=MST" TargetMode="External"/><Relationship Id="rId556" Type="http://schemas.openxmlformats.org/officeDocument/2006/relationships/hyperlink" Target="https://www.settrade.com/C13_FastQuote_Main.jsp?txtSymbol=AMATAR" TargetMode="External"/><Relationship Id="rId763" Type="http://schemas.openxmlformats.org/officeDocument/2006/relationships/hyperlink" Target="https://www.settrade.com/C13_FastQuote_Main.jsp?txtSymbol=GRAMMY" TargetMode="External"/><Relationship Id="rId111" Type="http://schemas.openxmlformats.org/officeDocument/2006/relationships/hyperlink" Target="https://www.settrade.com/C13_FastQuote_Main.jsp?txtSymbol=STC" TargetMode="External"/><Relationship Id="rId195" Type="http://schemas.openxmlformats.org/officeDocument/2006/relationships/hyperlink" Target="https://www.settrade.com/C13_FastQuote_Main.jsp?txtSymbol=VCOM" TargetMode="External"/><Relationship Id="rId209" Type="http://schemas.openxmlformats.org/officeDocument/2006/relationships/hyperlink" Target="https://www.settrade.com/C13_FastQuote_Main.jsp?txtSymbol=EE" TargetMode="External"/><Relationship Id="rId416" Type="http://schemas.openxmlformats.org/officeDocument/2006/relationships/hyperlink" Target="https://www.settrade.com/C13_FastQuote_Main.jsp?txtSymbol=GC" TargetMode="External"/><Relationship Id="rId220" Type="http://schemas.openxmlformats.org/officeDocument/2006/relationships/hyperlink" Target="https://www.settrade.com/C13_FastQuote_Main.jsp?txtSymbol=UVAN" TargetMode="External"/><Relationship Id="rId458" Type="http://schemas.openxmlformats.org/officeDocument/2006/relationships/hyperlink" Target="https://www.settrade.com/C13_FastQuote_Main.jsp?txtSymbol=LHK" TargetMode="External"/><Relationship Id="rId623" Type="http://schemas.openxmlformats.org/officeDocument/2006/relationships/hyperlink" Target="https://www.settrade.com/C13_FastQuote_Main.jsp?txtSymbol=PREB" TargetMode="External"/><Relationship Id="rId665" Type="http://schemas.openxmlformats.org/officeDocument/2006/relationships/hyperlink" Target="https://www.settrade.com/C13_FastQuote_Main.jsp?txtSymbol=GPSC" TargetMode="External"/><Relationship Id="rId830" Type="http://schemas.openxmlformats.org/officeDocument/2006/relationships/hyperlink" Target="https://www.settrade.com/C13_FastQuote_Main.jsp?txtSymbol=CCET" TargetMode="External"/><Relationship Id="rId872" Type="http://schemas.openxmlformats.org/officeDocument/2006/relationships/hyperlink" Target="https://www.settrade.com/C13_FastQuote_Main.jsp?txtSymbol=TWZ" TargetMode="External"/><Relationship Id="rId15" Type="http://schemas.openxmlformats.org/officeDocument/2006/relationships/hyperlink" Target="https://www.settrade.com/C13_FastQuote_Main.jsp?txtSymbol=TACC" TargetMode="External"/><Relationship Id="rId57" Type="http://schemas.openxmlformats.org/officeDocument/2006/relationships/hyperlink" Target="https://www.settrade.com/C13_FastQuote_Main.jsp?txtSymbol=MGT" TargetMode="External"/><Relationship Id="rId262" Type="http://schemas.openxmlformats.org/officeDocument/2006/relationships/hyperlink" Target="https://www.settrade.com/C13_FastQuote_Main.jsp?txtSymbol=SUN" TargetMode="External"/><Relationship Id="rId318" Type="http://schemas.openxmlformats.org/officeDocument/2006/relationships/hyperlink" Target="https://www.settrade.com/C13_FastQuote_Main.jsp?txtSymbol=KKP" TargetMode="External"/><Relationship Id="rId525" Type="http://schemas.openxmlformats.org/officeDocument/2006/relationships/hyperlink" Target="https://www.settrade.com/C13_FastQuote_Main.jsp?txtSymbol=NUSA" TargetMode="External"/><Relationship Id="rId567" Type="http://schemas.openxmlformats.org/officeDocument/2006/relationships/hyperlink" Target="https://www.settrade.com/C13_FastQuote_Main.jsp?txtSymbol=FUTUREPF" TargetMode="External"/><Relationship Id="rId732" Type="http://schemas.openxmlformats.org/officeDocument/2006/relationships/hyperlink" Target="https://www.settrade.com/C13_FastQuote_Main.jsp?txtSymbol=SPI" TargetMode="External"/><Relationship Id="rId99" Type="http://schemas.openxmlformats.org/officeDocument/2006/relationships/hyperlink" Target="https://www.settrade.com/C13_FastQuote_Main.jsp?txtSymbol=JAK" TargetMode="External"/><Relationship Id="rId122" Type="http://schemas.openxmlformats.org/officeDocument/2006/relationships/hyperlink" Target="https://www.settrade.com/C13_FastQuote_Main.jsp?txtSymbol=SR" TargetMode="External"/><Relationship Id="rId164" Type="http://schemas.openxmlformats.org/officeDocument/2006/relationships/hyperlink" Target="https://www.settrade.com/C13_FastQuote_Main.jsp?txtSymbol=RP" TargetMode="External"/><Relationship Id="rId371" Type="http://schemas.openxmlformats.org/officeDocument/2006/relationships/hyperlink" Target="https://www.settrade.com/C13_FastQuote_Main.jsp?txtSymbol=NKI" TargetMode="External"/><Relationship Id="rId774" Type="http://schemas.openxmlformats.org/officeDocument/2006/relationships/hyperlink" Target="https://www.settrade.com/C13_FastQuote_Main.jsp?txtSymbol=PLANB" TargetMode="External"/><Relationship Id="rId427" Type="http://schemas.openxmlformats.org/officeDocument/2006/relationships/hyperlink" Target="https://www.settrade.com/C13_FastQuote_Main.jsp?txtSymbol=UAC" TargetMode="External"/><Relationship Id="rId469" Type="http://schemas.openxmlformats.org/officeDocument/2006/relationships/hyperlink" Target="https://www.settrade.com/C13_FastQuote_Main.jsp?txtSymbol=TMT" TargetMode="External"/><Relationship Id="rId634" Type="http://schemas.openxmlformats.org/officeDocument/2006/relationships/hyperlink" Target="https://www.settrade.com/C13_FastQuote_Main.jsp?txtSymbol=TRC" TargetMode="External"/><Relationship Id="rId676" Type="http://schemas.openxmlformats.org/officeDocument/2006/relationships/hyperlink" Target="https://www.settrade.com/C13_FastQuote_Main.jsp?txtSymbol=PTG" TargetMode="External"/><Relationship Id="rId841" Type="http://schemas.openxmlformats.org/officeDocument/2006/relationships/hyperlink" Target="https://www.settrade.com/C13_FastQuote_Main.jsp?txtSymbol=ALT" TargetMode="External"/><Relationship Id="rId26" Type="http://schemas.openxmlformats.org/officeDocument/2006/relationships/hyperlink" Target="https://www.settrade.com/C13_FastQuote_Main.jsp?txtSymbol=JP" TargetMode="External"/><Relationship Id="rId231" Type="http://schemas.openxmlformats.org/officeDocument/2006/relationships/hyperlink" Target="https://www.settrade.com/C13_FastQuote_Main.jsp?txtSymbol=CPI" TargetMode="External"/><Relationship Id="rId273" Type="http://schemas.openxmlformats.org/officeDocument/2006/relationships/hyperlink" Target="https://www.settrade.com/C13_FastQuote_Main.jsp?txtSymbol=BTNC" TargetMode="External"/><Relationship Id="rId329" Type="http://schemas.openxmlformats.org/officeDocument/2006/relationships/hyperlink" Target="https://www.settrade.com/C13_FastQuote_Main.jsp?txtSymbol=ASP" TargetMode="External"/><Relationship Id="rId480" Type="http://schemas.openxmlformats.org/officeDocument/2006/relationships/hyperlink" Target="https://www.settrade.com/C13_FastQuote_Main.jsp?txtSymbol=PPP" TargetMode="External"/><Relationship Id="rId536" Type="http://schemas.openxmlformats.org/officeDocument/2006/relationships/hyperlink" Target="https://www.settrade.com/C13_FastQuote_Main.jsp?txtSymbol=PSH" TargetMode="External"/><Relationship Id="rId701" Type="http://schemas.openxmlformats.org/officeDocument/2006/relationships/hyperlink" Target="https://www.settrade.com/C13_FastQuote_Main.jsp?txtSymbol=WHAUP" TargetMode="External"/><Relationship Id="rId68" Type="http://schemas.openxmlformats.org/officeDocument/2006/relationships/hyperlink" Target="https://www.settrade.com/C13_FastQuote_Main.jsp?txtSymbol=SELIC" TargetMode="External"/><Relationship Id="rId133" Type="http://schemas.openxmlformats.org/officeDocument/2006/relationships/hyperlink" Target="https://www.settrade.com/C13_FastQuote_Main.jsp?txtSymbol=ATP30" TargetMode="External"/><Relationship Id="rId175" Type="http://schemas.openxmlformats.org/officeDocument/2006/relationships/hyperlink" Target="https://www.settrade.com/C13_FastQuote_Main.jsp?txtSymbol=TVT" TargetMode="External"/><Relationship Id="rId340" Type="http://schemas.openxmlformats.org/officeDocument/2006/relationships/hyperlink" Target="https://www.settrade.com/C13_FastQuote_Main.jsp?txtSymbol=HENG" TargetMode="External"/><Relationship Id="rId578" Type="http://schemas.openxmlformats.org/officeDocument/2006/relationships/hyperlink" Target="https://www.settrade.com/C13_FastQuote_Main.jsp?txtSymbol=LHPF" TargetMode="External"/><Relationship Id="rId743" Type="http://schemas.openxmlformats.org/officeDocument/2006/relationships/hyperlink" Target="https://www.settrade.com/C13_FastQuote_Main.jsp?txtSymbol=M-CHAI" TargetMode="External"/><Relationship Id="rId785" Type="http://schemas.openxmlformats.org/officeDocument/2006/relationships/hyperlink" Target="https://www.settrade.com/C13_FastQuote_Main.jsp?txtSymbol=GENCO" TargetMode="External"/><Relationship Id="rId200" Type="http://schemas.openxmlformats.org/officeDocument/2006/relationships/hyperlink" Target="https://www.settrade.com/C13_MarketSummary.jsp?detail=SET" TargetMode="External"/><Relationship Id="rId382" Type="http://schemas.openxmlformats.org/officeDocument/2006/relationships/hyperlink" Target="https://www.settrade.com/C13_FastQuote_Main.jsp?txtSymbol=ACG" TargetMode="External"/><Relationship Id="rId438" Type="http://schemas.openxmlformats.org/officeDocument/2006/relationships/hyperlink" Target="https://www.settrade.com/C13_FastQuote_Main.jsp?txtSymbol=SLP" TargetMode="External"/><Relationship Id="rId603" Type="http://schemas.openxmlformats.org/officeDocument/2006/relationships/hyperlink" Target="https://www.settrade.com/C13_FastQuote_Main.jsp?txtSymbol=TIF1" TargetMode="External"/><Relationship Id="rId645" Type="http://schemas.openxmlformats.org/officeDocument/2006/relationships/hyperlink" Target="https://www.settrade.com/C13_FastQuote_Main.jsp?txtSymbol=AIE" TargetMode="External"/><Relationship Id="rId687" Type="http://schemas.openxmlformats.org/officeDocument/2006/relationships/hyperlink" Target="https://www.settrade.com/C13_FastQuote_Main.jsp?txtSymbol=SOLAR" TargetMode="External"/><Relationship Id="rId810" Type="http://schemas.openxmlformats.org/officeDocument/2006/relationships/hyperlink" Target="https://www.settrade.com/C13_FastQuote_Main.jsp?txtSymbol=BTS" TargetMode="External"/><Relationship Id="rId852" Type="http://schemas.openxmlformats.org/officeDocument/2006/relationships/hyperlink" Target="https://www.settrade.com/C13_FastQuote_Main.jsp?txtSymbol=ITEL" TargetMode="External"/><Relationship Id="rId242" Type="http://schemas.openxmlformats.org/officeDocument/2006/relationships/hyperlink" Target="https://www.settrade.com/C13_FastQuote_Main.jsp?txtSymbol=MALEE" TargetMode="External"/><Relationship Id="rId284" Type="http://schemas.openxmlformats.org/officeDocument/2006/relationships/hyperlink" Target="https://www.settrade.com/C13_FastQuote_Main.jsp?txtSymbol=TNL" TargetMode="External"/><Relationship Id="rId491" Type="http://schemas.openxmlformats.org/officeDocument/2006/relationships/hyperlink" Target="https://www.settrade.com/C13_FastQuote_Main.jsp?txtSymbol=VNG" TargetMode="External"/><Relationship Id="rId505" Type="http://schemas.openxmlformats.org/officeDocument/2006/relationships/hyperlink" Target="https://www.settrade.com/C13_FastQuote_Main.jsp?txtSymbol=CGD" TargetMode="External"/><Relationship Id="rId712" Type="http://schemas.openxmlformats.org/officeDocument/2006/relationships/hyperlink" Target="https://www.settrade.com/C13_FastQuote_Main.jsp?txtSymbol=CSS" TargetMode="External"/><Relationship Id="rId37" Type="http://schemas.openxmlformats.org/officeDocument/2006/relationships/hyperlink" Target="https://www.settrade.com/C13_FastQuote_Main.jsp?txtSymbol=BROOK" TargetMode="External"/><Relationship Id="rId79" Type="http://schemas.openxmlformats.org/officeDocument/2006/relationships/hyperlink" Target="https://www.settrade.com/C13_FastQuote_Main.jsp?txtSymbol=UREKA" TargetMode="External"/><Relationship Id="rId102" Type="http://schemas.openxmlformats.org/officeDocument/2006/relationships/hyperlink" Target="https://www.settrade.com/C13_FastQuote_Main.jsp?txtSymbol=META" TargetMode="External"/><Relationship Id="rId144" Type="http://schemas.openxmlformats.org/officeDocument/2006/relationships/hyperlink" Target="https://www.settrade.com/C13_FastQuote_Main.jsp?txtSymbol=GLORY" TargetMode="External"/><Relationship Id="rId547" Type="http://schemas.openxmlformats.org/officeDocument/2006/relationships/hyperlink" Target="https://www.settrade.com/C13_FastQuote_Main.jsp?txtSymbol=SIRI" TargetMode="External"/><Relationship Id="rId589" Type="http://schemas.openxmlformats.org/officeDocument/2006/relationships/hyperlink" Target="https://www.settrade.com/C13_FastQuote_Main.jsp?txtSymbol=MNIT2" TargetMode="External"/><Relationship Id="rId754" Type="http://schemas.openxmlformats.org/officeDocument/2006/relationships/hyperlink" Target="https://www.settrade.com/C13_FastQuote_Main.jsp?txtSymbol=VIBHA" TargetMode="External"/><Relationship Id="rId796" Type="http://schemas.openxmlformats.org/officeDocument/2006/relationships/hyperlink" Target="https://www.settrade.com/C13_FastQuote_Main.jsp?txtSymbol=LRH" TargetMode="External"/><Relationship Id="rId90" Type="http://schemas.openxmlformats.org/officeDocument/2006/relationships/hyperlink" Target="https://www.settrade.com/C13_FastQuote_Main.jsp?txtSymbol=CHEWA" TargetMode="External"/><Relationship Id="rId186" Type="http://schemas.openxmlformats.org/officeDocument/2006/relationships/hyperlink" Target="https://www.settrade.com/C13_FastQuote_Main.jsp?txtSymbol=IRCP" TargetMode="External"/><Relationship Id="rId351" Type="http://schemas.openxmlformats.org/officeDocument/2006/relationships/hyperlink" Target="https://www.settrade.com/C13_FastQuote_Main.jsp?txtSymbol=NCAP" TargetMode="External"/><Relationship Id="rId393" Type="http://schemas.openxmlformats.org/officeDocument/2006/relationships/hyperlink" Target="https://www.settrade.com/C13_FastQuote_Main.jsp?txtSymbol=SPG" TargetMode="External"/><Relationship Id="rId407" Type="http://schemas.openxmlformats.org/officeDocument/2006/relationships/hyperlink" Target="https://www.settrade.com/C13_FastQuote_Main.jsp?txtSymbol=PK" TargetMode="External"/><Relationship Id="rId449" Type="http://schemas.openxmlformats.org/officeDocument/2006/relationships/hyperlink" Target="https://www.settrade.com/C13_FastQuote_Main.jsp?txtSymbol=2S" TargetMode="External"/><Relationship Id="rId614" Type="http://schemas.openxmlformats.org/officeDocument/2006/relationships/hyperlink" Target="https://www.settrade.com/C13_FastQuote_Main.jsp?txtSymbol=BKD" TargetMode="External"/><Relationship Id="rId656" Type="http://schemas.openxmlformats.org/officeDocument/2006/relationships/hyperlink" Target="https://www.settrade.com/C13_FastQuote_Main.jsp?txtSymbol=CV" TargetMode="External"/><Relationship Id="rId821" Type="http://schemas.openxmlformats.org/officeDocument/2006/relationships/hyperlink" Target="https://www.settrade.com/C13_FastQuote_Main.jsp?txtSymbol=PORT" TargetMode="External"/><Relationship Id="rId863" Type="http://schemas.openxmlformats.org/officeDocument/2006/relationships/hyperlink" Target="https://www.settrade.com/C13_FastQuote_Main.jsp?txtSymbol=SDC" TargetMode="External"/><Relationship Id="rId211" Type="http://schemas.openxmlformats.org/officeDocument/2006/relationships/hyperlink" Target="https://www.settrade.com/C13_FastQuote_Main.jsp?txtSymbol=LEE" TargetMode="External"/><Relationship Id="rId253" Type="http://schemas.openxmlformats.org/officeDocument/2006/relationships/hyperlink" Target="https://www.settrade.com/C13_FastQuote_Main.jsp?txtSymbol=SAPPE" TargetMode="External"/><Relationship Id="rId295" Type="http://schemas.openxmlformats.org/officeDocument/2006/relationships/hyperlink" Target="https://www.settrade.com/C13_FastQuote_Main.jsp?txtSymbol=KYE" TargetMode="External"/><Relationship Id="rId309" Type="http://schemas.openxmlformats.org/officeDocument/2006/relationships/hyperlink" Target="https://www.settrade.com/C13_FastQuote_Main.jsp?txtSymbol=S+%26+J" TargetMode="External"/><Relationship Id="rId460" Type="http://schemas.openxmlformats.org/officeDocument/2006/relationships/hyperlink" Target="https://www.settrade.com/C13_FastQuote_Main.jsp?txtSymbol=MILL" TargetMode="External"/><Relationship Id="rId516" Type="http://schemas.openxmlformats.org/officeDocument/2006/relationships/hyperlink" Target="https://www.settrade.com/C13_FastQuote_Main.jsp?txtSymbol=LALIN" TargetMode="External"/><Relationship Id="rId698" Type="http://schemas.openxmlformats.org/officeDocument/2006/relationships/hyperlink" Target="https://www.settrade.com/C13_FastQuote_Main.jsp?txtSymbol=TSE" TargetMode="External"/><Relationship Id="rId48" Type="http://schemas.openxmlformats.org/officeDocument/2006/relationships/hyperlink" Target="https://www.settrade.com/C13_FastQuote_Main.jsp?txtSymbol=CIG" TargetMode="External"/><Relationship Id="rId113" Type="http://schemas.openxmlformats.org/officeDocument/2006/relationships/hyperlink" Target="https://www.settrade.com/C13_FastQuote_Main.jsp?txtSymbol=TAPAC" TargetMode="External"/><Relationship Id="rId320" Type="http://schemas.openxmlformats.org/officeDocument/2006/relationships/hyperlink" Target="https://www.settrade.com/C13_FastQuote_Main.jsp?txtSymbol=LHFG" TargetMode="External"/><Relationship Id="rId558" Type="http://schemas.openxmlformats.org/officeDocument/2006/relationships/hyperlink" Target="https://www.settrade.com/C13_FastQuote_Main.jsp?txtSymbol=BKKCP" TargetMode="External"/><Relationship Id="rId723" Type="http://schemas.openxmlformats.org/officeDocument/2006/relationships/hyperlink" Target="https://www.settrade.com/C13_FastQuote_Main.jsp?txtSymbol=MC" TargetMode="External"/><Relationship Id="rId765" Type="http://schemas.openxmlformats.org/officeDocument/2006/relationships/hyperlink" Target="https://www.settrade.com/C13_FastQuote_Main.jsp?txtSymbol=MACO" TargetMode="External"/><Relationship Id="rId155" Type="http://schemas.openxmlformats.org/officeDocument/2006/relationships/hyperlink" Target="https://www.settrade.com/C13_FastQuote_Main.jsp?txtSymbol=MVP" TargetMode="External"/><Relationship Id="rId197" Type="http://schemas.openxmlformats.org/officeDocument/2006/relationships/hyperlink" Target="https://classic.set.or.th/th/LINE.html" TargetMode="External"/><Relationship Id="rId362" Type="http://schemas.openxmlformats.org/officeDocument/2006/relationships/hyperlink" Target="https://www.settrade.com/C13_FastQuote_Main.jsp?txtSymbol=XPG" TargetMode="External"/><Relationship Id="rId418" Type="http://schemas.openxmlformats.org/officeDocument/2006/relationships/hyperlink" Target="https://www.settrade.com/C13_FastQuote_Main.jsp?txtSymbol=GIFT" TargetMode="External"/><Relationship Id="rId625" Type="http://schemas.openxmlformats.org/officeDocument/2006/relationships/hyperlink" Target="https://www.settrade.com/C13_FastQuote_Main.jsp?txtSymbol=RT" TargetMode="External"/><Relationship Id="rId832" Type="http://schemas.openxmlformats.org/officeDocument/2006/relationships/hyperlink" Target="https://www.settrade.com/C13_FastQuote_Main.jsp?txtSymbol=HANA" TargetMode="External"/><Relationship Id="rId222" Type="http://schemas.openxmlformats.org/officeDocument/2006/relationships/hyperlink" Target="https://www.settrade.com/C13_FastQuote_Main.jsp?txtSymbol=APURE" TargetMode="External"/><Relationship Id="rId264" Type="http://schemas.openxmlformats.org/officeDocument/2006/relationships/hyperlink" Target="https://www.settrade.com/C13_FastQuote_Main.jsp?txtSymbol=TFG" TargetMode="External"/><Relationship Id="rId471" Type="http://schemas.openxmlformats.org/officeDocument/2006/relationships/hyperlink" Target="https://www.settrade.com/C13_FastQuote_Main.jsp?txtSymbol=TWP" TargetMode="External"/><Relationship Id="rId667" Type="http://schemas.openxmlformats.org/officeDocument/2006/relationships/hyperlink" Target="https://www.settrade.com/C13_FastQuote_Main.jsp?txtSymbol=GULF" TargetMode="External"/><Relationship Id="rId874" Type="http://schemas.openxmlformats.org/officeDocument/2006/relationships/hyperlink" Target="https://classic.set.or.th/th/LINE.html" TargetMode="External"/><Relationship Id="rId17" Type="http://schemas.openxmlformats.org/officeDocument/2006/relationships/hyperlink" Target="https://www.settrade.com/C13_FastQuote_Main.jsp?txtSymbol=XO" TargetMode="External"/><Relationship Id="rId59" Type="http://schemas.openxmlformats.org/officeDocument/2006/relationships/hyperlink" Target="https://www.settrade.com/C13_FastQuote_Main.jsp?txtSymbol=PACO" TargetMode="External"/><Relationship Id="rId124" Type="http://schemas.openxmlformats.org/officeDocument/2006/relationships/hyperlink" Target="https://www.settrade.com/C13_FastQuote_Main.jsp?txtSymbol=TAKUNI" TargetMode="External"/><Relationship Id="rId527" Type="http://schemas.openxmlformats.org/officeDocument/2006/relationships/hyperlink" Target="https://www.settrade.com/C13_FastQuote_Main.jsp?txtSymbol=ORI" TargetMode="External"/><Relationship Id="rId569" Type="http://schemas.openxmlformats.org/officeDocument/2006/relationships/hyperlink" Target="https://www.settrade.com/C13_FastQuote_Main.jsp?txtSymbol=GROREIT" TargetMode="External"/><Relationship Id="rId734" Type="http://schemas.openxmlformats.org/officeDocument/2006/relationships/hyperlink" Target="https://www.settrade.com/C13_FastQuote_Main.jsp?txtSymbol=AHC" TargetMode="External"/><Relationship Id="rId776" Type="http://schemas.openxmlformats.org/officeDocument/2006/relationships/hyperlink" Target="https://www.settrade.com/C13_FastQuote_Main.jsp?txtSymbol=PRAKIT" TargetMode="External"/><Relationship Id="rId70" Type="http://schemas.openxmlformats.org/officeDocument/2006/relationships/hyperlink" Target="https://www.settrade.com/C13_FastQuote_Main.jsp?txtSymbol=SWC" TargetMode="External"/><Relationship Id="rId166" Type="http://schemas.openxmlformats.org/officeDocument/2006/relationships/hyperlink" Target="https://www.settrade.com/C13_FastQuote_Main.jsp?txtSymbol=SLM" TargetMode="External"/><Relationship Id="rId331" Type="http://schemas.openxmlformats.org/officeDocument/2006/relationships/hyperlink" Target="https://www.settrade.com/C13_FastQuote_Main.jsp?txtSymbol=BFIT" TargetMode="External"/><Relationship Id="rId373" Type="http://schemas.openxmlformats.org/officeDocument/2006/relationships/hyperlink" Target="https://www.settrade.com/C13_FastQuote_Main.jsp?txtSymbol=SMK" TargetMode="External"/><Relationship Id="rId429" Type="http://schemas.openxmlformats.org/officeDocument/2006/relationships/hyperlink" Target="https://www.settrade.com/C13_FastQuote_Main.jsp?txtSymbol=AJ" TargetMode="External"/><Relationship Id="rId580" Type="http://schemas.openxmlformats.org/officeDocument/2006/relationships/hyperlink" Target="https://www.settrade.com/C13_FastQuote_Main.jsp?txtSymbol=LPF" TargetMode="External"/><Relationship Id="rId636" Type="http://schemas.openxmlformats.org/officeDocument/2006/relationships/hyperlink" Target="https://www.settrade.com/C13_FastQuote_Main.jsp?txtSymbol=TTCL" TargetMode="External"/><Relationship Id="rId801" Type="http://schemas.openxmlformats.org/officeDocument/2006/relationships/hyperlink" Target="https://www.settrade.com/C13_FastQuote_Main.jsp?txtSymbol=SHR" TargetMode="External"/><Relationship Id="rId1" Type="http://schemas.openxmlformats.org/officeDocument/2006/relationships/hyperlink" Target="https://www.settrade.com/C13_MarketSummary.jsp?detail=SET" TargetMode="External"/><Relationship Id="rId233" Type="http://schemas.openxmlformats.org/officeDocument/2006/relationships/hyperlink" Target="https://www.settrade.com/C13_FastQuote_Main.jsp?txtSymbol=GLOCON" TargetMode="External"/><Relationship Id="rId440" Type="http://schemas.openxmlformats.org/officeDocument/2006/relationships/hyperlink" Target="https://www.settrade.com/C13_FastQuote_Main.jsp?txtSymbol=SPACK" TargetMode="External"/><Relationship Id="rId678" Type="http://schemas.openxmlformats.org/officeDocument/2006/relationships/hyperlink" Target="https://www.settrade.com/C13_FastQuote_Main.jsp?txtSymbol=PTTEP" TargetMode="External"/><Relationship Id="rId843" Type="http://schemas.openxmlformats.org/officeDocument/2006/relationships/hyperlink" Target="https://www.settrade.com/C13_FastQuote_Main.jsp?txtSymbol=BLISS" TargetMode="External"/><Relationship Id="rId28" Type="http://schemas.openxmlformats.org/officeDocument/2006/relationships/hyperlink" Target="https://www.settrade.com/C13_FastQuote_Main.jsp?txtSymbol=MOONG" TargetMode="External"/><Relationship Id="rId275" Type="http://schemas.openxmlformats.org/officeDocument/2006/relationships/hyperlink" Target="https://www.settrade.com/C13_FastQuote_Main.jsp?txtSymbol=CPL" TargetMode="External"/><Relationship Id="rId300" Type="http://schemas.openxmlformats.org/officeDocument/2006/relationships/hyperlink" Target="https://www.settrade.com/C13_FastQuote_Main.jsp?txtSymbol=SIAM" TargetMode="External"/><Relationship Id="rId482" Type="http://schemas.openxmlformats.org/officeDocument/2006/relationships/hyperlink" Target="https://www.settrade.com/C13_FastQuote_Main.jsp?txtSymbol=SCC" TargetMode="External"/><Relationship Id="rId538" Type="http://schemas.openxmlformats.org/officeDocument/2006/relationships/hyperlink" Target="https://www.settrade.com/C13_FastQuote_Main.jsp?txtSymbol=RICHY" TargetMode="External"/><Relationship Id="rId703" Type="http://schemas.openxmlformats.org/officeDocument/2006/relationships/hyperlink" Target="https://www.settrade.com/C13_FastQuote_Main.jsp?txtSymbol=THL" TargetMode="External"/><Relationship Id="rId745" Type="http://schemas.openxmlformats.org/officeDocument/2006/relationships/hyperlink" Target="https://www.settrade.com/C13_FastQuote_Main.jsp?txtSymbol=NTV" TargetMode="External"/><Relationship Id="rId81" Type="http://schemas.openxmlformats.org/officeDocument/2006/relationships/hyperlink" Target="https://www.settrade.com/C13_FastQuote_Main.jsp?txtSymbol=ZIGA" TargetMode="External"/><Relationship Id="rId135" Type="http://schemas.openxmlformats.org/officeDocument/2006/relationships/hyperlink" Target="https://www.settrade.com/C13_FastQuote_Main.jsp?txtSymbol=BIS" TargetMode="External"/><Relationship Id="rId177" Type="http://schemas.openxmlformats.org/officeDocument/2006/relationships/hyperlink" Target="https://www.settrade.com/C13_FastQuote_Main.jsp?txtSymbol=WINNER" TargetMode="External"/><Relationship Id="rId342" Type="http://schemas.openxmlformats.org/officeDocument/2006/relationships/hyperlink" Target="https://www.settrade.com/C13_FastQuote_Main.jsp?txtSymbol=JMT" TargetMode="External"/><Relationship Id="rId384" Type="http://schemas.openxmlformats.org/officeDocument/2006/relationships/hyperlink" Target="https://www.settrade.com/C13_FastQuote_Main.jsp?txtSymbol=CWT" TargetMode="External"/><Relationship Id="rId591" Type="http://schemas.openxmlformats.org/officeDocument/2006/relationships/hyperlink" Target="https://www.settrade.com/C13_FastQuote_Main.jsp?txtSymbol=POPF" TargetMode="External"/><Relationship Id="rId605" Type="http://schemas.openxmlformats.org/officeDocument/2006/relationships/hyperlink" Target="https://www.settrade.com/C13_FastQuote_Main.jsp?txtSymbol=TNPF" TargetMode="External"/><Relationship Id="rId787" Type="http://schemas.openxmlformats.org/officeDocument/2006/relationships/hyperlink" Target="https://www.settrade.com/C13_FastQuote_Main.jsp?txtSymbol=SISB" TargetMode="External"/><Relationship Id="rId812" Type="http://schemas.openxmlformats.org/officeDocument/2006/relationships/hyperlink" Target="https://www.settrade.com/C13_FastQuote_Main.jsp?txtSymbol=DMT" TargetMode="External"/><Relationship Id="rId202" Type="http://schemas.openxmlformats.org/officeDocument/2006/relationships/hyperlink" Target="https://www.settrade.com/C13_MarketSummary.jsp?detail=SET100" TargetMode="External"/><Relationship Id="rId244" Type="http://schemas.openxmlformats.org/officeDocument/2006/relationships/hyperlink" Target="https://www.settrade.com/C13_FastQuote_Main.jsp?txtSymbol=NRF" TargetMode="External"/><Relationship Id="rId647" Type="http://schemas.openxmlformats.org/officeDocument/2006/relationships/hyperlink" Target="https://www.settrade.com/C13_FastQuote_Main.jsp?txtSymbol=BAFS" TargetMode="External"/><Relationship Id="rId689" Type="http://schemas.openxmlformats.org/officeDocument/2006/relationships/hyperlink" Target="https://www.settrade.com/C13_FastQuote_Main.jsp?txtSymbol=SPRC" TargetMode="External"/><Relationship Id="rId854" Type="http://schemas.openxmlformats.org/officeDocument/2006/relationships/hyperlink" Target="https://www.settrade.com/C13_FastQuote_Main.jsp?txtSymbol=JASIF" TargetMode="External"/><Relationship Id="rId39" Type="http://schemas.openxmlformats.org/officeDocument/2006/relationships/hyperlink" Target="https://www.settrade.com/C13_FastQuote_Main.jsp?txtSymbol=KCC" TargetMode="External"/><Relationship Id="rId286" Type="http://schemas.openxmlformats.org/officeDocument/2006/relationships/hyperlink" Target="https://www.settrade.com/C13_FastQuote_Main.jsp?txtSymbol=TTI" TargetMode="External"/><Relationship Id="rId451" Type="http://schemas.openxmlformats.org/officeDocument/2006/relationships/hyperlink" Target="https://www.settrade.com/C13_FastQuote_Main.jsp?txtSymbol=BSBM" TargetMode="External"/><Relationship Id="rId493" Type="http://schemas.openxmlformats.org/officeDocument/2006/relationships/hyperlink" Target="https://www.settrade.com/C13_FastQuote_Main.jsp?txtSymbol=A" TargetMode="External"/><Relationship Id="rId507" Type="http://schemas.openxmlformats.org/officeDocument/2006/relationships/hyperlink" Target="https://www.settrade.com/C13_FastQuote_Main.jsp?txtSymbol=CMC" TargetMode="External"/><Relationship Id="rId549" Type="http://schemas.openxmlformats.org/officeDocument/2006/relationships/hyperlink" Target="https://www.settrade.com/C13_FastQuote_Main.jsp?txtSymbol=U" TargetMode="External"/><Relationship Id="rId714" Type="http://schemas.openxmlformats.org/officeDocument/2006/relationships/hyperlink" Target="https://www.settrade.com/C13_FastQuote_Main.jsp?txtSymbol=FN" TargetMode="External"/><Relationship Id="rId756" Type="http://schemas.openxmlformats.org/officeDocument/2006/relationships/hyperlink" Target="https://www.settrade.com/C13_FastQuote_Main.jsp?txtSymbol=WPH" TargetMode="External"/><Relationship Id="rId50" Type="http://schemas.openxmlformats.org/officeDocument/2006/relationships/hyperlink" Target="https://www.settrade.com/C13_FastQuote_Main.jsp?txtSymbol=CPR" TargetMode="External"/><Relationship Id="rId104" Type="http://schemas.openxmlformats.org/officeDocument/2006/relationships/hyperlink" Target="https://www.settrade.com/C13_FastQuote_Main.jsp?txtSymbol=PROS" TargetMode="External"/><Relationship Id="rId146" Type="http://schemas.openxmlformats.org/officeDocument/2006/relationships/hyperlink" Target="https://www.settrade.com/C13_FastQuote_Main.jsp?txtSymbol=HARN" TargetMode="External"/><Relationship Id="rId188" Type="http://schemas.openxmlformats.org/officeDocument/2006/relationships/hyperlink" Target="https://www.settrade.com/C13_FastQuote_Main.jsp?txtSymbol=PLANET" TargetMode="External"/><Relationship Id="rId311" Type="http://schemas.openxmlformats.org/officeDocument/2006/relationships/hyperlink" Target="https://www.settrade.com/C13_FastQuote_Main.jsp?txtSymbol=STHAI" TargetMode="External"/><Relationship Id="rId353" Type="http://schemas.openxmlformats.org/officeDocument/2006/relationships/hyperlink" Target="https://www.settrade.com/C13_FastQuote_Main.jsp?txtSymbol=PL" TargetMode="External"/><Relationship Id="rId395" Type="http://schemas.openxmlformats.org/officeDocument/2006/relationships/hyperlink" Target="https://www.settrade.com/C13_FastQuote_Main.jsp?txtSymbol=TKT" TargetMode="External"/><Relationship Id="rId409" Type="http://schemas.openxmlformats.org/officeDocument/2006/relationships/hyperlink" Target="https://www.settrade.com/C13_FastQuote_Main.jsp?txtSymbol=STARK" TargetMode="External"/><Relationship Id="rId560" Type="http://schemas.openxmlformats.org/officeDocument/2006/relationships/hyperlink" Target="https://www.settrade.com/C13_FastQuote_Main.jsp?txtSymbol=CPNCG" TargetMode="External"/><Relationship Id="rId798" Type="http://schemas.openxmlformats.org/officeDocument/2006/relationships/hyperlink" Target="https://www.settrade.com/C13_FastQuote_Main.jsp?txtSymbol=OHTL" TargetMode="External"/><Relationship Id="rId92" Type="http://schemas.openxmlformats.org/officeDocument/2006/relationships/hyperlink" Target="https://www.settrade.com/C13_FastQuote_Main.jsp?txtSymbol=CRD" TargetMode="External"/><Relationship Id="rId213" Type="http://schemas.openxmlformats.org/officeDocument/2006/relationships/hyperlink" Target="https://www.settrade.com/C13_FastQuote_Main.jsp?txtSymbol=NER" TargetMode="External"/><Relationship Id="rId420" Type="http://schemas.openxmlformats.org/officeDocument/2006/relationships/hyperlink" Target="https://www.settrade.com/C13_FastQuote_Main.jsp?txtSymbol=NFC" TargetMode="External"/><Relationship Id="rId616" Type="http://schemas.openxmlformats.org/officeDocument/2006/relationships/hyperlink" Target="https://www.settrade.com/C13_FastQuote_Main.jsp?txtSymbol=CK" TargetMode="External"/><Relationship Id="rId658" Type="http://schemas.openxmlformats.org/officeDocument/2006/relationships/hyperlink" Target="https://www.settrade.com/C13_FastQuote_Main.jsp?txtSymbol=EA" TargetMode="External"/><Relationship Id="rId823" Type="http://schemas.openxmlformats.org/officeDocument/2006/relationships/hyperlink" Target="https://www.settrade.com/C13_FastQuote_Main.jsp?txtSymbol=PSL" TargetMode="External"/><Relationship Id="rId865" Type="http://schemas.openxmlformats.org/officeDocument/2006/relationships/hyperlink" Target="https://www.settrade.com/C13_FastQuote_Main.jsp?txtSymbol=SKY" TargetMode="External"/><Relationship Id="rId255" Type="http://schemas.openxmlformats.org/officeDocument/2006/relationships/hyperlink" Target="https://www.settrade.com/C13_FastQuote_Main.jsp?txtSymbol=SFP" TargetMode="External"/><Relationship Id="rId297" Type="http://schemas.openxmlformats.org/officeDocument/2006/relationships/hyperlink" Target="https://www.settrade.com/C13_FastQuote_Main.jsp?txtSymbol=MODERN" TargetMode="External"/><Relationship Id="rId462" Type="http://schemas.openxmlformats.org/officeDocument/2006/relationships/hyperlink" Target="https://www.settrade.com/C13_FastQuote_Main.jsp?txtSymbol=PAP" TargetMode="External"/><Relationship Id="rId518" Type="http://schemas.openxmlformats.org/officeDocument/2006/relationships/hyperlink" Target="https://www.settrade.com/C13_FastQuote_Main.jsp?txtSymbol=LPN" TargetMode="External"/><Relationship Id="rId725" Type="http://schemas.openxmlformats.org/officeDocument/2006/relationships/hyperlink" Target="https://www.settrade.com/C13_FastQuote_Main.jsp?txtSymbol=MIDA" TargetMode="External"/><Relationship Id="rId115" Type="http://schemas.openxmlformats.org/officeDocument/2006/relationships/hyperlink" Target="https://www.settrade.com/C13_FastQuote_Main.jsp?txtSymbol=TIGER" TargetMode="External"/><Relationship Id="rId157" Type="http://schemas.openxmlformats.org/officeDocument/2006/relationships/hyperlink" Target="https://www.settrade.com/C13_FastQuote_Main.jsp?txtSymbol=NCL" TargetMode="External"/><Relationship Id="rId322" Type="http://schemas.openxmlformats.org/officeDocument/2006/relationships/hyperlink" Target="https://www.settrade.com/C13_FastQuote_Main.jsp?txtSymbol=TCAP" TargetMode="External"/><Relationship Id="rId364" Type="http://schemas.openxmlformats.org/officeDocument/2006/relationships/hyperlink" Target="https://www.settrade.com/C13_FastQuote_Main.jsp?txtSymbol=BKI" TargetMode="External"/><Relationship Id="rId767" Type="http://schemas.openxmlformats.org/officeDocument/2006/relationships/hyperlink" Target="https://www.settrade.com/C13_FastQuote_Main.jsp?txtSymbol=MATCH" TargetMode="External"/><Relationship Id="rId61" Type="http://schemas.openxmlformats.org/officeDocument/2006/relationships/hyperlink" Target="https://www.settrade.com/C13_FastQuote_Main.jsp?txtSymbol=PIMO" TargetMode="External"/><Relationship Id="rId199" Type="http://schemas.openxmlformats.org/officeDocument/2006/relationships/hyperlink" Target="https://www.settrade.com/C00_Redirect.jsp?txtPage=other/th/rss.html" TargetMode="External"/><Relationship Id="rId571" Type="http://schemas.openxmlformats.org/officeDocument/2006/relationships/hyperlink" Target="https://www.settrade.com/C13_FastQuote_Main.jsp?txtSymbol=HPF" TargetMode="External"/><Relationship Id="rId627" Type="http://schemas.openxmlformats.org/officeDocument/2006/relationships/hyperlink" Target="https://www.settrade.com/C13_FastQuote_Main.jsp?txtSymbol=SQ" TargetMode="External"/><Relationship Id="rId669" Type="http://schemas.openxmlformats.org/officeDocument/2006/relationships/hyperlink" Target="https://www.settrade.com/C13_FastQuote_Main.jsp?txtSymbol=IFEC" TargetMode="External"/><Relationship Id="rId834" Type="http://schemas.openxmlformats.org/officeDocument/2006/relationships/hyperlink" Target="https://www.settrade.com/C13_FastQuote_Main.jsp?txtSymbol=METCO" TargetMode="External"/><Relationship Id="rId876" Type="http://schemas.openxmlformats.org/officeDocument/2006/relationships/hyperlink" Target="https://www.settrade.com/C00_Redirect.jsp?txtPage=other/th/rss.html" TargetMode="External"/><Relationship Id="rId19" Type="http://schemas.openxmlformats.org/officeDocument/2006/relationships/hyperlink" Target="https://www.settrade.com/C13_FastQuote_Main.jsp?txtSymbol=BGT" TargetMode="External"/><Relationship Id="rId224" Type="http://schemas.openxmlformats.org/officeDocument/2006/relationships/hyperlink" Target="https://www.settrade.com/C13_FastQuote_Main.jsp?txtSymbol=BR" TargetMode="External"/><Relationship Id="rId266" Type="http://schemas.openxmlformats.org/officeDocument/2006/relationships/hyperlink" Target="https://www.settrade.com/C13_FastQuote_Main.jsp?txtSymbol=TIPCO" TargetMode="External"/><Relationship Id="rId431" Type="http://schemas.openxmlformats.org/officeDocument/2006/relationships/hyperlink" Target="https://www.settrade.com/C13_FastQuote_Main.jsp?txtSymbol=BGC" TargetMode="External"/><Relationship Id="rId473" Type="http://schemas.openxmlformats.org/officeDocument/2006/relationships/hyperlink" Target="https://www.settrade.com/C13_FastQuote_Main.jsp?txtSymbol=CCP" TargetMode="External"/><Relationship Id="rId529" Type="http://schemas.openxmlformats.org/officeDocument/2006/relationships/hyperlink" Target="https://www.settrade.com/C13_FastQuote_Main.jsp?txtSymbol=PEACE" TargetMode="External"/><Relationship Id="rId680" Type="http://schemas.openxmlformats.org/officeDocument/2006/relationships/hyperlink" Target="https://www.settrade.com/C13_FastQuote_Main.jsp?txtSymbol=RATCH" TargetMode="External"/><Relationship Id="rId736" Type="http://schemas.openxmlformats.org/officeDocument/2006/relationships/hyperlink" Target="https://www.settrade.com/C13_FastQuote_Main.jsp?txtSymbol=BDMS" TargetMode="External"/><Relationship Id="rId30" Type="http://schemas.openxmlformats.org/officeDocument/2006/relationships/hyperlink" Target="https://www.settrade.com/C13_FastQuote_Main.jsp?txtSymbol=SMD" TargetMode="External"/><Relationship Id="rId126" Type="http://schemas.openxmlformats.org/officeDocument/2006/relationships/hyperlink" Target="https://www.settrade.com/C13_FastQuote_Main.jsp?txtSymbol=TRT" TargetMode="External"/><Relationship Id="rId168" Type="http://schemas.openxmlformats.org/officeDocument/2006/relationships/hyperlink" Target="https://www.settrade.com/C13_FastQuote_Main.jsp?txtSymbol=SPA" TargetMode="External"/><Relationship Id="rId333" Type="http://schemas.openxmlformats.org/officeDocument/2006/relationships/hyperlink" Target="https://www.settrade.com/C13_FastQuote_Main.jsp?txtSymbol=CGH" TargetMode="External"/><Relationship Id="rId540" Type="http://schemas.openxmlformats.org/officeDocument/2006/relationships/hyperlink" Target="https://www.settrade.com/C13_FastQuote_Main.jsp?txtSymbol=ROJNA" TargetMode="External"/><Relationship Id="rId778" Type="http://schemas.openxmlformats.org/officeDocument/2006/relationships/hyperlink" Target="https://www.settrade.com/C13_FastQuote_Main.jsp?txtSymbol=SE-ED" TargetMode="External"/><Relationship Id="rId72" Type="http://schemas.openxmlformats.org/officeDocument/2006/relationships/hyperlink" Target="https://www.settrade.com/C13_FastQuote_Main.jsp?txtSymbol=TMI" TargetMode="External"/><Relationship Id="rId375" Type="http://schemas.openxmlformats.org/officeDocument/2006/relationships/hyperlink" Target="https://www.settrade.com/C13_FastQuote_Main.jsp?txtSymbol=THRE" TargetMode="External"/><Relationship Id="rId582" Type="http://schemas.openxmlformats.org/officeDocument/2006/relationships/hyperlink" Target="https://www.settrade.com/C13_FastQuote_Main.jsp?txtSymbol=M-II" TargetMode="External"/><Relationship Id="rId638" Type="http://schemas.openxmlformats.org/officeDocument/2006/relationships/hyperlink" Target="https://www.settrade.com/C13_FastQuote_Main.jsp?txtSymbol=WGE" TargetMode="External"/><Relationship Id="rId803" Type="http://schemas.openxmlformats.org/officeDocument/2006/relationships/hyperlink" Target="https://www.settrade.com/C13_FastQuote_Main.jsp?txtSymbol=AAV" TargetMode="External"/><Relationship Id="rId845" Type="http://schemas.openxmlformats.org/officeDocument/2006/relationships/hyperlink" Target="https://www.settrade.com/C13_FastQuote_Main.jsp?txtSymbol=DTAC" TargetMode="External"/><Relationship Id="rId3" Type="http://schemas.openxmlformats.org/officeDocument/2006/relationships/hyperlink" Target="https://www.settrade.com/C13_MarketSummary.jsp?detail=SET100" TargetMode="External"/><Relationship Id="rId235" Type="http://schemas.openxmlformats.org/officeDocument/2006/relationships/hyperlink" Target="https://www.settrade.com/C13_FastQuote_Main.jsp?txtSymbol=ICHI" TargetMode="External"/><Relationship Id="rId277" Type="http://schemas.openxmlformats.org/officeDocument/2006/relationships/hyperlink" Target="https://www.settrade.com/C13_FastQuote_Main.jsp?txtSymbol=NC" TargetMode="External"/><Relationship Id="rId400" Type="http://schemas.openxmlformats.org/officeDocument/2006/relationships/hyperlink" Target="https://www.settrade.com/C13_FastQuote_Main.jsp?txtSymbol=ASEFA" TargetMode="External"/><Relationship Id="rId442" Type="http://schemas.openxmlformats.org/officeDocument/2006/relationships/hyperlink" Target="https://www.settrade.com/C13_FastQuote_Main.jsp?txtSymbol=TFI" TargetMode="External"/><Relationship Id="rId484" Type="http://schemas.openxmlformats.org/officeDocument/2006/relationships/hyperlink" Target="https://www.settrade.com/C13_FastQuote_Main.jsp?txtSymbol=SCP" TargetMode="External"/><Relationship Id="rId705" Type="http://schemas.openxmlformats.org/officeDocument/2006/relationships/hyperlink" Target="https://www.settrade.com/C13_FastQuote_Main.jsp?txtSymbol=BEAUTY" TargetMode="External"/><Relationship Id="rId137" Type="http://schemas.openxmlformats.org/officeDocument/2006/relationships/hyperlink" Target="https://www.settrade.com/C13_FastQuote_Main.jsp?txtSymbol=CEYE" TargetMode="External"/><Relationship Id="rId302" Type="http://schemas.openxmlformats.org/officeDocument/2006/relationships/hyperlink" Target="https://www.settrade.com/C13_FastQuote_Main.jsp?txtSymbol=TSR" TargetMode="External"/><Relationship Id="rId344" Type="http://schemas.openxmlformats.org/officeDocument/2006/relationships/hyperlink" Target="https://www.settrade.com/C13_FastQuote_Main.jsp?txtSymbol=KGI" TargetMode="External"/><Relationship Id="rId691" Type="http://schemas.openxmlformats.org/officeDocument/2006/relationships/hyperlink" Target="https://www.settrade.com/C13_FastQuote_Main.jsp?txtSymbol=SUPER" TargetMode="External"/><Relationship Id="rId747" Type="http://schemas.openxmlformats.org/officeDocument/2006/relationships/hyperlink" Target="https://www.settrade.com/C13_FastQuote_Main.jsp?txtSymbol=PRINC" TargetMode="External"/><Relationship Id="rId789" Type="http://schemas.openxmlformats.org/officeDocument/2006/relationships/hyperlink" Target="https://www.settrade.com/C13_FastQuote_Main.jsp?txtSymbol=ASIA" TargetMode="External"/><Relationship Id="rId41" Type="http://schemas.openxmlformats.org/officeDocument/2006/relationships/hyperlink" Target="https://www.settrade.com/C13_FastQuote_Main.jsp?txtSymbol=MITSIB" TargetMode="External"/><Relationship Id="rId83" Type="http://schemas.openxmlformats.org/officeDocument/2006/relationships/hyperlink" Target="https://www.settrade.com/C13_FastQuote_Main.jsp?txtSymbol=ALL" TargetMode="External"/><Relationship Id="rId179" Type="http://schemas.openxmlformats.org/officeDocument/2006/relationships/hyperlink" Target="https://www.settrade.com/C13_FastQuote_Main.jsp?txtSymbol=APP" TargetMode="External"/><Relationship Id="rId386" Type="http://schemas.openxmlformats.org/officeDocument/2006/relationships/hyperlink" Target="https://www.settrade.com/C13_FastQuote_Main.jsp?txtSymbol=GYT" TargetMode="External"/><Relationship Id="rId551" Type="http://schemas.openxmlformats.org/officeDocument/2006/relationships/hyperlink" Target="https://www.settrade.com/C13_FastQuote_Main.jsp?txtSymbol=WHA" TargetMode="External"/><Relationship Id="rId593" Type="http://schemas.openxmlformats.org/officeDocument/2006/relationships/hyperlink" Target="https://www.settrade.com/C13_FastQuote_Main.jsp?txtSymbol=PROSPECT" TargetMode="External"/><Relationship Id="rId607" Type="http://schemas.openxmlformats.org/officeDocument/2006/relationships/hyperlink" Target="https://www.settrade.com/C13_FastQuote_Main.jsp?txtSymbol=TTLPF" TargetMode="External"/><Relationship Id="rId649" Type="http://schemas.openxmlformats.org/officeDocument/2006/relationships/hyperlink" Target="https://www.settrade.com/C13_FastQuote_Main.jsp?txtSymbol=BBGI" TargetMode="External"/><Relationship Id="rId814" Type="http://schemas.openxmlformats.org/officeDocument/2006/relationships/hyperlink" Target="https://www.settrade.com/C13_FastQuote_Main.jsp?txtSymbol=JWD" TargetMode="External"/><Relationship Id="rId856" Type="http://schemas.openxmlformats.org/officeDocument/2006/relationships/hyperlink" Target="https://www.settrade.com/C13_FastQuote_Main.jsp?txtSymbol=JR" TargetMode="External"/><Relationship Id="rId190" Type="http://schemas.openxmlformats.org/officeDocument/2006/relationships/hyperlink" Target="https://www.settrade.com/C13_FastQuote_Main.jsp?txtSymbol=SECURE" TargetMode="External"/><Relationship Id="rId204" Type="http://schemas.openxmlformats.org/officeDocument/2006/relationships/hyperlink" Target="https://www.settrade.com/C13_MarketSummary.jsp?detail=SETCLMV" TargetMode="External"/><Relationship Id="rId246" Type="http://schemas.openxmlformats.org/officeDocument/2006/relationships/hyperlink" Target="https://www.settrade.com/C13_FastQuote_Main.jsp?txtSymbol=OISHI" TargetMode="External"/><Relationship Id="rId288" Type="http://schemas.openxmlformats.org/officeDocument/2006/relationships/hyperlink" Target="https://www.settrade.com/C13_FastQuote_Main.jsp?txtSymbol=UPF" TargetMode="External"/><Relationship Id="rId411" Type="http://schemas.openxmlformats.org/officeDocument/2006/relationships/hyperlink" Target="https://www.settrade.com/C13_FastQuote_Main.jsp?txtSymbol=TPCS" TargetMode="External"/><Relationship Id="rId453" Type="http://schemas.openxmlformats.org/officeDocument/2006/relationships/hyperlink" Target="https://www.settrade.com/C13_FastQuote_Main.jsp?txtSymbol=CITY" TargetMode="External"/><Relationship Id="rId509" Type="http://schemas.openxmlformats.org/officeDocument/2006/relationships/hyperlink" Target="https://www.settrade.com/C13_FastQuote_Main.jsp?txtSymbol=ESTAR" TargetMode="External"/><Relationship Id="rId660" Type="http://schemas.openxmlformats.org/officeDocument/2006/relationships/hyperlink" Target="https://www.settrade.com/C13_FastQuote_Main.jsp?txtSymbol=EGATIF" TargetMode="External"/><Relationship Id="rId106" Type="http://schemas.openxmlformats.org/officeDocument/2006/relationships/hyperlink" Target="https://www.settrade.com/C13_FastQuote_Main.jsp?txtSymbol=PSG" TargetMode="External"/><Relationship Id="rId313" Type="http://schemas.openxmlformats.org/officeDocument/2006/relationships/hyperlink" Target="https://www.settrade.com/C13_FastQuote_Main.jsp?txtSymbol=TOG" TargetMode="External"/><Relationship Id="rId495" Type="http://schemas.openxmlformats.org/officeDocument/2006/relationships/hyperlink" Target="https://www.settrade.com/C13_FastQuote_Main.jsp?txtSymbol=AMATAV" TargetMode="External"/><Relationship Id="rId716" Type="http://schemas.openxmlformats.org/officeDocument/2006/relationships/hyperlink" Target="https://www.settrade.com/C13_FastQuote_Main.jsp?txtSymbol=GLOBAL" TargetMode="External"/><Relationship Id="rId758" Type="http://schemas.openxmlformats.org/officeDocument/2006/relationships/hyperlink" Target="https://www.settrade.com/C13_FastQuote_Main.jsp?txtSymbol=AQUA" TargetMode="External"/><Relationship Id="rId10" Type="http://schemas.openxmlformats.org/officeDocument/2006/relationships/hyperlink" Target="https://www.settrade.com/C13_FastQuote_Main.jsp?txtSymbol=ABICO" TargetMode="External"/><Relationship Id="rId52" Type="http://schemas.openxmlformats.org/officeDocument/2006/relationships/hyperlink" Target="https://www.settrade.com/C13_FastQuote_Main.jsp?txtSymbol=GTB" TargetMode="External"/><Relationship Id="rId94" Type="http://schemas.openxmlformats.org/officeDocument/2006/relationships/hyperlink" Target="https://www.settrade.com/C13_FastQuote_Main.jsp?txtSymbol=DIMET" TargetMode="External"/><Relationship Id="rId148" Type="http://schemas.openxmlformats.org/officeDocument/2006/relationships/hyperlink" Target="https://www.settrade.com/C13_FastQuote_Main.jsp?txtSymbol=HL" TargetMode="External"/><Relationship Id="rId355" Type="http://schemas.openxmlformats.org/officeDocument/2006/relationships/hyperlink" Target="https://www.settrade.com/C13_FastQuote_Main.jsp?txtSymbol=SAK" TargetMode="External"/><Relationship Id="rId397" Type="http://schemas.openxmlformats.org/officeDocument/2006/relationships/hyperlink" Target="https://www.settrade.com/C13_FastQuote_Main.jsp?txtSymbol=TRU" TargetMode="External"/><Relationship Id="rId520" Type="http://schemas.openxmlformats.org/officeDocument/2006/relationships/hyperlink" Target="https://www.settrade.com/C13_FastQuote_Main.jsp?txtSymbol=MJD" TargetMode="External"/><Relationship Id="rId562" Type="http://schemas.openxmlformats.org/officeDocument/2006/relationships/hyperlink" Target="https://www.settrade.com/C13_FastQuote_Main.jsp?txtSymbol=CPTGF" TargetMode="External"/><Relationship Id="rId618" Type="http://schemas.openxmlformats.org/officeDocument/2006/relationships/hyperlink" Target="https://www.settrade.com/C13_FastQuote_Main.jsp?txtSymbol=EMC" TargetMode="External"/><Relationship Id="rId825" Type="http://schemas.openxmlformats.org/officeDocument/2006/relationships/hyperlink" Target="https://www.settrade.com/C13_FastQuote_Main.jsp?txtSymbol=TFFIF" TargetMode="External"/><Relationship Id="rId215" Type="http://schemas.openxmlformats.org/officeDocument/2006/relationships/hyperlink" Target="https://www.settrade.com/C13_FastQuote_Main.jsp?txtSymbol=STA" TargetMode="External"/><Relationship Id="rId257" Type="http://schemas.openxmlformats.org/officeDocument/2006/relationships/hyperlink" Target="https://www.settrade.com/C13_FastQuote_Main.jsp?txtSymbol=SNP" TargetMode="External"/><Relationship Id="rId422" Type="http://schemas.openxmlformats.org/officeDocument/2006/relationships/hyperlink" Target="https://www.settrade.com/C13_FastQuote_Main.jsp?txtSymbol=PMTA" TargetMode="External"/><Relationship Id="rId464" Type="http://schemas.openxmlformats.org/officeDocument/2006/relationships/hyperlink" Target="https://www.settrade.com/C13_FastQuote_Main.jsp?txtSymbol=SAM" TargetMode="External"/><Relationship Id="rId867" Type="http://schemas.openxmlformats.org/officeDocument/2006/relationships/hyperlink" Target="https://www.settrade.com/C13_FastQuote_Main.jsp?txtSymbol=SYMC" TargetMode="External"/><Relationship Id="rId299" Type="http://schemas.openxmlformats.org/officeDocument/2006/relationships/hyperlink" Target="https://www.settrade.com/C13_FastQuote_Main.jsp?txtSymbol=ROCK" TargetMode="External"/><Relationship Id="rId727" Type="http://schemas.openxmlformats.org/officeDocument/2006/relationships/hyperlink" Target="https://www.settrade.com/C13_FastQuote_Main.jsp?txtSymbol=RSP" TargetMode="External"/><Relationship Id="rId63" Type="http://schemas.openxmlformats.org/officeDocument/2006/relationships/hyperlink" Target="https://www.settrade.com/C13_FastQuote_Main.jsp?txtSymbol=PPM" TargetMode="External"/><Relationship Id="rId159" Type="http://schemas.openxmlformats.org/officeDocument/2006/relationships/hyperlink" Target="https://www.settrade.com/C13_FastQuote_Main.jsp?txtSymbol=NINE" TargetMode="External"/><Relationship Id="rId366" Type="http://schemas.openxmlformats.org/officeDocument/2006/relationships/hyperlink" Target="https://www.settrade.com/C13_FastQuote_Main.jsp?txtSymbol=BUI" TargetMode="External"/><Relationship Id="rId573" Type="http://schemas.openxmlformats.org/officeDocument/2006/relationships/hyperlink" Target="https://www.settrade.com/C13_FastQuote_Main.jsp?txtSymbol=IMPACT" TargetMode="External"/><Relationship Id="rId780" Type="http://schemas.openxmlformats.org/officeDocument/2006/relationships/hyperlink" Target="https://www.settrade.com/C13_FastQuote_Main.jsp?txtSymbol=TKS" TargetMode="External"/><Relationship Id="rId226" Type="http://schemas.openxmlformats.org/officeDocument/2006/relationships/hyperlink" Target="https://www.settrade.com/C13_FastQuote_Main.jsp?txtSymbol=CBG" TargetMode="External"/><Relationship Id="rId433" Type="http://schemas.openxmlformats.org/officeDocument/2006/relationships/hyperlink" Target="https://www.settrade.com/C13_FastQuote_Main.jsp?txtSymbol=NEP" TargetMode="External"/><Relationship Id="rId878" Type="http://schemas.openxmlformats.org/officeDocument/2006/relationships/queryTable" Target="../queryTables/queryTable1.xml"/><Relationship Id="rId640" Type="http://schemas.openxmlformats.org/officeDocument/2006/relationships/hyperlink" Target="https://www.settrade.com/C13_FastQuote_Main.jsp?txtSymbol=ABPIF" TargetMode="External"/><Relationship Id="rId738" Type="http://schemas.openxmlformats.org/officeDocument/2006/relationships/hyperlink" Target="https://www.settrade.com/C13_FastQuote_Main.jsp?txtSymbol=CHG" TargetMode="External"/><Relationship Id="rId74" Type="http://schemas.openxmlformats.org/officeDocument/2006/relationships/hyperlink" Target="https://www.settrade.com/C13_FastQuote_Main.jsp?txtSymbol=TPLAS" TargetMode="External"/><Relationship Id="rId377" Type="http://schemas.openxmlformats.org/officeDocument/2006/relationships/hyperlink" Target="https://www.settrade.com/C13_FastQuote_Main.jsp?txtSymbol=TIPH" TargetMode="External"/><Relationship Id="rId500" Type="http://schemas.openxmlformats.org/officeDocument/2006/relationships/hyperlink" Target="https://www.settrade.com/C13_FastQuote_Main.jsp?txtSymbol=ASW" TargetMode="External"/><Relationship Id="rId584" Type="http://schemas.openxmlformats.org/officeDocument/2006/relationships/hyperlink" Target="https://www.settrade.com/C13_FastQuote_Main.jsp?txtSymbol=M-STOR" TargetMode="External"/><Relationship Id="rId805" Type="http://schemas.openxmlformats.org/officeDocument/2006/relationships/hyperlink" Target="https://www.settrade.com/C13_FastQuote_Main.jsp?txtSymbol=ASIMAR" TargetMode="External"/><Relationship Id="rId5" Type="http://schemas.openxmlformats.org/officeDocument/2006/relationships/hyperlink" Target="https://www.settrade.com/C13_MarketSummary.jsp?detail=SETCLMV" TargetMode="External"/><Relationship Id="rId237" Type="http://schemas.openxmlformats.org/officeDocument/2006/relationships/hyperlink" Target="https://www.settrade.com/C13_FastQuote_Main.jsp?txtSymbol=KBS" TargetMode="External"/><Relationship Id="rId791" Type="http://schemas.openxmlformats.org/officeDocument/2006/relationships/hyperlink" Target="https://www.settrade.com/C13_FastQuote_Main.jsp?txtSymbol=CENTEL" TargetMode="External"/><Relationship Id="rId444" Type="http://schemas.openxmlformats.org/officeDocument/2006/relationships/hyperlink" Target="https://www.settrade.com/C13_FastQuote_Main.jsp?txtSymbol=TMD" TargetMode="External"/><Relationship Id="rId651" Type="http://schemas.openxmlformats.org/officeDocument/2006/relationships/hyperlink" Target="https://www.settrade.com/C13_FastQuote_Main.jsp?txtSymbol=BCPG" TargetMode="External"/><Relationship Id="rId749" Type="http://schemas.openxmlformats.org/officeDocument/2006/relationships/hyperlink" Target="https://www.settrade.com/C13_FastQuote_Main.jsp?txtSymbol=RJH" TargetMode="External"/><Relationship Id="rId290" Type="http://schemas.openxmlformats.org/officeDocument/2006/relationships/hyperlink" Target="https://www.settrade.com/C13_FastQuote_Main.jsp?txtSymbol=WFX" TargetMode="External"/><Relationship Id="rId304" Type="http://schemas.openxmlformats.org/officeDocument/2006/relationships/hyperlink" Target="https://www.settrade.com/C13_FastQuote_Main.jsp?txtSymbol=DDD" TargetMode="External"/><Relationship Id="rId388" Type="http://schemas.openxmlformats.org/officeDocument/2006/relationships/hyperlink" Target="https://www.settrade.com/C13_FastQuote_Main.jsp?txtSymbol=IHL" TargetMode="External"/><Relationship Id="rId511" Type="http://schemas.openxmlformats.org/officeDocument/2006/relationships/hyperlink" Target="https://www.settrade.com/C13_FastQuote_Main.jsp?txtSymbol=FPT" TargetMode="External"/><Relationship Id="rId609" Type="http://schemas.openxmlformats.org/officeDocument/2006/relationships/hyperlink" Target="https://www.settrade.com/C13_FastQuote_Main.jsp?txtSymbol=URBNPF" TargetMode="External"/><Relationship Id="rId85" Type="http://schemas.openxmlformats.org/officeDocument/2006/relationships/hyperlink" Target="https://www.settrade.com/C13_FastQuote_Main.jsp?txtSymbol=ARROW" TargetMode="External"/><Relationship Id="rId150" Type="http://schemas.openxmlformats.org/officeDocument/2006/relationships/hyperlink" Target="https://www.settrade.com/C13_FastQuote_Main.jsp?txtSymbol=KK" TargetMode="External"/><Relationship Id="rId595" Type="http://schemas.openxmlformats.org/officeDocument/2006/relationships/hyperlink" Target="https://www.settrade.com/C13_FastQuote_Main.jsp?txtSymbol=QHOP" TargetMode="External"/><Relationship Id="rId816" Type="http://schemas.openxmlformats.org/officeDocument/2006/relationships/hyperlink" Target="https://www.settrade.com/C13_FastQuote_Main.jsp?txtSymbol=KIAT" TargetMode="External"/><Relationship Id="rId248" Type="http://schemas.openxmlformats.org/officeDocument/2006/relationships/hyperlink" Target="https://www.settrade.com/C13_FastQuote_Main.jsp?txtSymbol=PB" TargetMode="External"/><Relationship Id="rId455" Type="http://schemas.openxmlformats.org/officeDocument/2006/relationships/hyperlink" Target="https://www.settrade.com/C13_FastQuote_Main.jsp?txtSymbol=GJS" TargetMode="External"/><Relationship Id="rId662" Type="http://schemas.openxmlformats.org/officeDocument/2006/relationships/hyperlink" Target="https://www.settrade.com/C13_FastQuote_Main.jsp?txtSymbol=EP" TargetMode="External"/><Relationship Id="rId12" Type="http://schemas.openxmlformats.org/officeDocument/2006/relationships/hyperlink" Target="https://www.settrade.com/C13_FastQuote_Main.jsp?txtSymbol=JCKH" TargetMode="External"/><Relationship Id="rId108" Type="http://schemas.openxmlformats.org/officeDocument/2006/relationships/hyperlink" Target="https://www.settrade.com/C13_FastQuote_Main.jsp?txtSymbol=SK" TargetMode="External"/><Relationship Id="rId315" Type="http://schemas.openxmlformats.org/officeDocument/2006/relationships/hyperlink" Target="https://www.settrade.com/C13_FastQuote_Main.jsp?txtSymbol=BBL" TargetMode="External"/><Relationship Id="rId522" Type="http://schemas.openxmlformats.org/officeDocument/2006/relationships/hyperlink" Target="https://www.settrade.com/C13_FastQuote_Main.jsp?txtSymbol=NCH" TargetMode="External"/><Relationship Id="rId96" Type="http://schemas.openxmlformats.org/officeDocument/2006/relationships/hyperlink" Target="https://www.settrade.com/C13_FastQuote_Main.jsp?txtSymbol=FLOYD" TargetMode="External"/><Relationship Id="rId161" Type="http://schemas.openxmlformats.org/officeDocument/2006/relationships/hyperlink" Target="https://www.settrade.com/C13_FastQuote_Main.jsp?txtSymbol=PHOL" TargetMode="External"/><Relationship Id="rId399" Type="http://schemas.openxmlformats.org/officeDocument/2006/relationships/hyperlink" Target="https://www.settrade.com/C13_FastQuote_Main.jsp?txtSymbol=ALLA" TargetMode="External"/><Relationship Id="rId827" Type="http://schemas.openxmlformats.org/officeDocument/2006/relationships/hyperlink" Target="https://www.settrade.com/C13_FastQuote_Main.jsp?txtSymbol=TSTE" TargetMode="External"/><Relationship Id="rId259" Type="http://schemas.openxmlformats.org/officeDocument/2006/relationships/hyperlink" Target="https://www.settrade.com/C13_FastQuote_Main.jsp?txtSymbol=SSC" TargetMode="External"/><Relationship Id="rId466" Type="http://schemas.openxmlformats.org/officeDocument/2006/relationships/hyperlink" Target="https://www.settrade.com/C13_FastQuote_Main.jsp?txtSymbol=SSSC" TargetMode="External"/><Relationship Id="rId673" Type="http://schemas.openxmlformats.org/officeDocument/2006/relationships/hyperlink" Target="https://www.settrade.com/C13_FastQuote_Main.jsp?txtSymbol=MDX" TargetMode="External"/><Relationship Id="rId23" Type="http://schemas.openxmlformats.org/officeDocument/2006/relationships/hyperlink" Target="https://www.settrade.com/C13_FastQuote_Main.jsp?txtSymbol=EFORL" TargetMode="External"/><Relationship Id="rId119" Type="http://schemas.openxmlformats.org/officeDocument/2006/relationships/hyperlink" Target="https://www.settrade.com/C13_FastQuote_Main.jsp?txtSymbol=PTC" TargetMode="External"/><Relationship Id="rId326" Type="http://schemas.openxmlformats.org/officeDocument/2006/relationships/hyperlink" Target="https://www.settrade.com/C13_FastQuote_Main.jsp?txtSymbol=AMANAH" TargetMode="External"/><Relationship Id="rId533" Type="http://schemas.openxmlformats.org/officeDocument/2006/relationships/hyperlink" Target="https://www.settrade.com/C13_FastQuote_Main.jsp?txtSymbol=POLAR" TargetMode="External"/><Relationship Id="rId740" Type="http://schemas.openxmlformats.org/officeDocument/2006/relationships/hyperlink" Target="https://www.settrade.com/C13_FastQuote_Main.jsp?txtSymbol=EKH" TargetMode="External"/><Relationship Id="rId838" Type="http://schemas.openxmlformats.org/officeDocument/2006/relationships/hyperlink" Target="https://www.settrade.com/C13_FastQuote_Main.jsp?txtSymbol=TEAM" TargetMode="External"/><Relationship Id="rId172" Type="http://schemas.openxmlformats.org/officeDocument/2006/relationships/hyperlink" Target="https://www.settrade.com/C13_FastQuote_Main.jsp?txtSymbol=TNP" TargetMode="External"/><Relationship Id="rId477" Type="http://schemas.openxmlformats.org/officeDocument/2006/relationships/hyperlink" Target="https://www.settrade.com/C13_FastQuote_Main.jsp?txtSymbol=DRT" TargetMode="External"/><Relationship Id="rId600" Type="http://schemas.openxmlformats.org/officeDocument/2006/relationships/hyperlink" Target="https://www.settrade.com/C13_FastQuote_Main.jsp?txtSymbol=SRIPANWA" TargetMode="External"/><Relationship Id="rId684" Type="http://schemas.openxmlformats.org/officeDocument/2006/relationships/hyperlink" Target="https://www.settrade.com/C13_FastQuote_Main.jsp?txtSymbol=SCN" TargetMode="External"/><Relationship Id="rId337" Type="http://schemas.openxmlformats.org/officeDocument/2006/relationships/hyperlink" Target="https://www.settrade.com/C13_FastQuote_Main.jsp?txtSymbol=FSS" TargetMode="External"/><Relationship Id="rId34" Type="http://schemas.openxmlformats.org/officeDocument/2006/relationships/hyperlink" Target="https://www.settrade.com/C13_FastQuote_Main.jsp?txtSymbol=AF" TargetMode="External"/><Relationship Id="rId544" Type="http://schemas.openxmlformats.org/officeDocument/2006/relationships/hyperlink" Target="https://www.settrade.com/C13_FastQuote_Main.jsp?txtSymbol=SC" TargetMode="External"/><Relationship Id="rId751" Type="http://schemas.openxmlformats.org/officeDocument/2006/relationships/hyperlink" Target="https://www.settrade.com/C13_FastQuote_Main.jsp?txtSymbol=SKR" TargetMode="External"/><Relationship Id="rId849" Type="http://schemas.openxmlformats.org/officeDocument/2006/relationships/hyperlink" Target="https://www.settrade.com/C13_FastQuote_Main.jsp?txtSymbol=INET" TargetMode="External"/><Relationship Id="rId183" Type="http://schemas.openxmlformats.org/officeDocument/2006/relationships/hyperlink" Target="https://www.settrade.com/C13_FastQuote_Main.jsp?txtSymbol=DITTO" TargetMode="External"/><Relationship Id="rId390" Type="http://schemas.openxmlformats.org/officeDocument/2006/relationships/hyperlink" Target="https://www.settrade.com/C13_FastQuote_Main.jsp?txtSymbol=IRC" TargetMode="External"/><Relationship Id="rId404" Type="http://schemas.openxmlformats.org/officeDocument/2006/relationships/hyperlink" Target="https://www.settrade.com/C13_FastQuote_Main.jsp?txtSymbol=FMT" TargetMode="External"/><Relationship Id="rId611" Type="http://schemas.openxmlformats.org/officeDocument/2006/relationships/hyperlink" Target="https://www.settrade.com/C13_FastQuote_Main.jsp?txtSymbol=WHART" TargetMode="External"/><Relationship Id="rId250" Type="http://schemas.openxmlformats.org/officeDocument/2006/relationships/hyperlink" Target="https://www.settrade.com/C13_FastQuote_Main.jsp?txtSymbol=PM" TargetMode="External"/><Relationship Id="rId488" Type="http://schemas.openxmlformats.org/officeDocument/2006/relationships/hyperlink" Target="https://www.settrade.com/C13_FastQuote_Main.jsp?txtSymbol=TOA" TargetMode="External"/><Relationship Id="rId695" Type="http://schemas.openxmlformats.org/officeDocument/2006/relationships/hyperlink" Target="https://www.settrade.com/C13_FastQuote_Main.jsp?txtSymbol=TCC" TargetMode="External"/><Relationship Id="rId709" Type="http://schemas.openxmlformats.org/officeDocument/2006/relationships/hyperlink" Target="https://www.settrade.com/C13_FastQuote_Main.jsp?txtSymbol=CPALL" TargetMode="External"/><Relationship Id="rId45" Type="http://schemas.openxmlformats.org/officeDocument/2006/relationships/hyperlink" Target="https://www.settrade.com/C13_FastQuote_Main.jsp?txtSymbol=BM" TargetMode="External"/><Relationship Id="rId110" Type="http://schemas.openxmlformats.org/officeDocument/2006/relationships/hyperlink" Target="https://www.settrade.com/C13_FastQuote_Main.jsp?txtSymbol=SSS" TargetMode="External"/><Relationship Id="rId348" Type="http://schemas.openxmlformats.org/officeDocument/2006/relationships/hyperlink" Target="https://www.settrade.com/C13_FastQuote_Main.jsp?txtSymbol=ML" TargetMode="External"/><Relationship Id="rId555" Type="http://schemas.openxmlformats.org/officeDocument/2006/relationships/hyperlink" Target="https://www.settrade.com/C13_FastQuote_Main.jsp?txtSymbol=ALLY" TargetMode="External"/><Relationship Id="rId762" Type="http://schemas.openxmlformats.org/officeDocument/2006/relationships/hyperlink" Target="https://www.settrade.com/C13_FastQuote_Main.jsp?txtSymbol=GPI" TargetMode="External"/><Relationship Id="rId194" Type="http://schemas.openxmlformats.org/officeDocument/2006/relationships/hyperlink" Target="https://www.settrade.com/C13_FastQuote_Main.jsp?txtSymbol=TPS" TargetMode="External"/><Relationship Id="rId208" Type="http://schemas.openxmlformats.org/officeDocument/2006/relationships/hyperlink" Target="https://www.settrade.com/C13_MarketSummary.jsp?detail=MAI&amp;market=mai" TargetMode="External"/><Relationship Id="rId415" Type="http://schemas.openxmlformats.org/officeDocument/2006/relationships/hyperlink" Target="https://www.settrade.com/C13_FastQuote_Main.jsp?txtSymbol=CMAN" TargetMode="External"/><Relationship Id="rId622" Type="http://schemas.openxmlformats.org/officeDocument/2006/relationships/hyperlink" Target="https://www.settrade.com/C13_FastQuote_Main.jsp?txtSymbol=PLE" TargetMode="External"/><Relationship Id="rId261" Type="http://schemas.openxmlformats.org/officeDocument/2006/relationships/hyperlink" Target="https://www.settrade.com/C13_FastQuote_Main.jsp?txtSymbol=SST" TargetMode="External"/><Relationship Id="rId499" Type="http://schemas.openxmlformats.org/officeDocument/2006/relationships/hyperlink" Target="https://www.settrade.com/C13_FastQuote_Main.jsp?txtSymbol=AQ" TargetMode="External"/><Relationship Id="rId56" Type="http://schemas.openxmlformats.org/officeDocument/2006/relationships/hyperlink" Target="https://www.settrade.com/C13_FastQuote_Main.jsp?txtSymbol=MBAX" TargetMode="External"/><Relationship Id="rId359" Type="http://schemas.openxmlformats.org/officeDocument/2006/relationships/hyperlink" Target="https://www.settrade.com/C13_FastQuote_Main.jsp?txtSymbol=TK" TargetMode="External"/><Relationship Id="rId566" Type="http://schemas.openxmlformats.org/officeDocument/2006/relationships/hyperlink" Target="https://www.settrade.com/C13_FastQuote_Main.jsp?txtSymbol=FTREIT" TargetMode="External"/><Relationship Id="rId773" Type="http://schemas.openxmlformats.org/officeDocument/2006/relationships/hyperlink" Target="https://www.settrade.com/C13_FastQuote_Main.jsp?txtSymbol=ONEE" TargetMode="External"/><Relationship Id="rId121" Type="http://schemas.openxmlformats.org/officeDocument/2006/relationships/hyperlink" Target="https://www.settrade.com/C13_FastQuote_Main.jsp?txtSymbol=SEAOIL" TargetMode="External"/><Relationship Id="rId219" Type="http://schemas.openxmlformats.org/officeDocument/2006/relationships/hyperlink" Target="https://www.settrade.com/C13_FastQuote_Main.jsp?txtSymbol=UPOIC" TargetMode="External"/><Relationship Id="rId426" Type="http://schemas.openxmlformats.org/officeDocument/2006/relationships/hyperlink" Target="https://www.settrade.com/C13_FastQuote_Main.jsp?txtSymbol=TPA" TargetMode="External"/><Relationship Id="rId633" Type="http://schemas.openxmlformats.org/officeDocument/2006/relationships/hyperlink" Target="https://www.settrade.com/C13_FastQuote_Main.jsp?txtSymbol=TPOLY" TargetMode="External"/><Relationship Id="rId840" Type="http://schemas.openxmlformats.org/officeDocument/2006/relationships/hyperlink" Target="https://www.settrade.com/C13_FastQuote_Main.jsp?txtSymbol=AIT" TargetMode="External"/><Relationship Id="rId67" Type="http://schemas.openxmlformats.org/officeDocument/2006/relationships/hyperlink" Target="https://www.settrade.com/C13_FastQuote_Main.jsp?txtSymbol=SANKO" TargetMode="External"/><Relationship Id="rId272" Type="http://schemas.openxmlformats.org/officeDocument/2006/relationships/hyperlink" Target="https://www.settrade.com/C13_FastQuote_Main.jsp?txtSymbol=AFC" TargetMode="External"/><Relationship Id="rId577" Type="http://schemas.openxmlformats.org/officeDocument/2006/relationships/hyperlink" Target="https://www.settrade.com/C13_FastQuote_Main.jsp?txtSymbol=LHHOTEL" TargetMode="External"/><Relationship Id="rId700" Type="http://schemas.openxmlformats.org/officeDocument/2006/relationships/hyperlink" Target="https://www.settrade.com/C13_FastQuote_Main.jsp?txtSymbol=UBE" TargetMode="External"/><Relationship Id="rId132" Type="http://schemas.openxmlformats.org/officeDocument/2006/relationships/hyperlink" Target="https://www.settrade.com/C13_FastQuote_Main.jsp?txtSymbol=ARIP" TargetMode="External"/><Relationship Id="rId784" Type="http://schemas.openxmlformats.org/officeDocument/2006/relationships/hyperlink" Target="https://www.settrade.com/C13_FastQuote_Main.jsp?txtSymbol=BWG" TargetMode="External"/><Relationship Id="rId437" Type="http://schemas.openxmlformats.org/officeDocument/2006/relationships/hyperlink" Target="https://www.settrade.com/C13_FastQuote_Main.jsp?txtSymbol=SITHAI" TargetMode="External"/><Relationship Id="rId644" Type="http://schemas.openxmlformats.org/officeDocument/2006/relationships/hyperlink" Target="https://www.settrade.com/C13_FastQuote_Main.jsp?txtSymbol=AI" TargetMode="External"/><Relationship Id="rId851" Type="http://schemas.openxmlformats.org/officeDocument/2006/relationships/hyperlink" Target="https://www.settrade.com/C13_FastQuote_Main.jsp?txtSymbol=INTUCH" TargetMode="External"/><Relationship Id="rId283" Type="http://schemas.openxmlformats.org/officeDocument/2006/relationships/hyperlink" Target="https://www.settrade.com/C13_FastQuote_Main.jsp?txtSymbol=SUC" TargetMode="External"/><Relationship Id="rId490" Type="http://schemas.openxmlformats.org/officeDocument/2006/relationships/hyperlink" Target="https://www.settrade.com/C13_FastQuote_Main.jsp?txtSymbol=UMI" TargetMode="External"/><Relationship Id="rId504" Type="http://schemas.openxmlformats.org/officeDocument/2006/relationships/hyperlink" Target="https://www.settrade.com/C13_FastQuote_Main.jsp?txtSymbol=BROCK" TargetMode="External"/><Relationship Id="rId711" Type="http://schemas.openxmlformats.org/officeDocument/2006/relationships/hyperlink" Target="https://www.settrade.com/C13_FastQuote_Main.jsp?txtSymbol=CRC" TargetMode="External"/><Relationship Id="rId78" Type="http://schemas.openxmlformats.org/officeDocument/2006/relationships/hyperlink" Target="https://www.settrade.com/C13_FastQuote_Main.jsp?txtSymbol=UKEM" TargetMode="External"/><Relationship Id="rId143" Type="http://schemas.openxmlformats.org/officeDocument/2006/relationships/hyperlink" Target="https://www.settrade.com/C13_FastQuote_Main.jsp?txtSymbol=FVC" TargetMode="External"/><Relationship Id="rId350" Type="http://schemas.openxmlformats.org/officeDocument/2006/relationships/hyperlink" Target="https://www.settrade.com/C13_FastQuote_Main.jsp?txtSymbol=MTC" TargetMode="External"/><Relationship Id="rId588" Type="http://schemas.openxmlformats.org/officeDocument/2006/relationships/hyperlink" Target="https://www.settrade.com/C13_FastQuote_Main.jsp?txtSymbol=MNIT" TargetMode="External"/><Relationship Id="rId795" Type="http://schemas.openxmlformats.org/officeDocument/2006/relationships/hyperlink" Target="https://www.settrade.com/C13_FastQuote_Main.jsp?txtSymbol=GRAND" TargetMode="External"/><Relationship Id="rId809" Type="http://schemas.openxmlformats.org/officeDocument/2006/relationships/hyperlink" Target="https://www.settrade.com/C13_FastQuote_Main.jsp?txtSymbol=BIOTEC" TargetMode="External"/><Relationship Id="rId9" Type="http://schemas.openxmlformats.org/officeDocument/2006/relationships/hyperlink" Target="https://www.settrade.com/C13_MarketSummary.jsp?detail=MAI&amp;market=mai" TargetMode="External"/><Relationship Id="rId210" Type="http://schemas.openxmlformats.org/officeDocument/2006/relationships/hyperlink" Target="https://www.settrade.com/C13_FastQuote_Main.jsp?txtSymbol=GFPT" TargetMode="External"/><Relationship Id="rId448" Type="http://schemas.openxmlformats.org/officeDocument/2006/relationships/hyperlink" Target="https://www.settrade.com/C13_FastQuote_Main.jsp?txtSymbol=TPP" TargetMode="External"/><Relationship Id="rId655" Type="http://schemas.openxmlformats.org/officeDocument/2006/relationships/hyperlink" Target="https://www.settrade.com/C13_FastQuote_Main.jsp?txtSymbol=CKP" TargetMode="External"/><Relationship Id="rId862" Type="http://schemas.openxmlformats.org/officeDocument/2006/relationships/hyperlink" Target="https://www.settrade.com/C13_FastQuote_Main.jsp?txtSymbol=SAMTEL" TargetMode="External"/><Relationship Id="rId294" Type="http://schemas.openxmlformats.org/officeDocument/2006/relationships/hyperlink" Target="https://www.settrade.com/C13_FastQuote_Main.jsp?txtSymbol=FTI" TargetMode="External"/><Relationship Id="rId308" Type="http://schemas.openxmlformats.org/officeDocument/2006/relationships/hyperlink" Target="https://www.settrade.com/C13_FastQuote_Main.jsp?txtSymbol=OCC" TargetMode="External"/><Relationship Id="rId515" Type="http://schemas.openxmlformats.org/officeDocument/2006/relationships/hyperlink" Target="https://www.settrade.com/C13_FastQuote_Main.jsp?txtSymbol=KC" TargetMode="External"/><Relationship Id="rId722" Type="http://schemas.openxmlformats.org/officeDocument/2006/relationships/hyperlink" Target="https://www.settrade.com/C13_FastQuote_Main.jsp?txtSymbol=MAKRO" TargetMode="External"/><Relationship Id="rId89" Type="http://schemas.openxmlformats.org/officeDocument/2006/relationships/hyperlink" Target="https://www.settrade.com/C13_FastQuote_Main.jsp?txtSymbol=CAZ" TargetMode="External"/><Relationship Id="rId154" Type="http://schemas.openxmlformats.org/officeDocument/2006/relationships/hyperlink" Target="https://www.settrade.com/C13_FastQuote_Main.jsp?txtSymbol=MORE" TargetMode="External"/><Relationship Id="rId361" Type="http://schemas.openxmlformats.org/officeDocument/2006/relationships/hyperlink" Target="https://www.settrade.com/C13_FastQuote_Main.jsp?txtSymbol=UOBKH" TargetMode="External"/><Relationship Id="rId599" Type="http://schemas.openxmlformats.org/officeDocument/2006/relationships/hyperlink" Target="https://www.settrade.com/C13_FastQuote_Main.jsp?txtSymbol=SPRIME" TargetMode="External"/><Relationship Id="rId459" Type="http://schemas.openxmlformats.org/officeDocument/2006/relationships/hyperlink" Target="https://www.settrade.com/C13_FastQuote_Main.jsp?txtSymbol=MCS" TargetMode="External"/><Relationship Id="rId666" Type="http://schemas.openxmlformats.org/officeDocument/2006/relationships/hyperlink" Target="https://www.settrade.com/C13_FastQuote_Main.jsp?txtSymbol=GREEN" TargetMode="External"/><Relationship Id="rId873" Type="http://schemas.openxmlformats.org/officeDocument/2006/relationships/hyperlink" Target="http://www.facebook.com/settradeclub/" TargetMode="External"/><Relationship Id="rId16" Type="http://schemas.openxmlformats.org/officeDocument/2006/relationships/hyperlink" Target="https://www.settrade.com/C13_FastQuote_Main.jsp?txtSymbol=TMILL" TargetMode="External"/><Relationship Id="rId221" Type="http://schemas.openxmlformats.org/officeDocument/2006/relationships/hyperlink" Target="https://www.settrade.com/C13_FastQuote_Main.jsp?txtSymbol=VPO" TargetMode="External"/><Relationship Id="rId319" Type="http://schemas.openxmlformats.org/officeDocument/2006/relationships/hyperlink" Target="https://www.settrade.com/C13_FastQuote_Main.jsp?txtSymbol=KTB" TargetMode="External"/><Relationship Id="rId526" Type="http://schemas.openxmlformats.org/officeDocument/2006/relationships/hyperlink" Target="https://www.settrade.com/C13_FastQuote_Main.jsp?txtSymbol=NVD" TargetMode="External"/><Relationship Id="rId733" Type="http://schemas.openxmlformats.org/officeDocument/2006/relationships/hyperlink" Target="https://www.settrade.com/C13_FastQuote_Main.jsp?txtSymbol=SVT" TargetMode="External"/><Relationship Id="rId165" Type="http://schemas.openxmlformats.org/officeDocument/2006/relationships/hyperlink" Target="https://www.settrade.com/C13_FastQuote_Main.jsp?txtSymbol=SE" TargetMode="External"/><Relationship Id="rId372" Type="http://schemas.openxmlformats.org/officeDocument/2006/relationships/hyperlink" Target="https://www.settrade.com/C13_FastQuote_Main.jsp?txtSymbol=NSI" TargetMode="External"/><Relationship Id="rId677" Type="http://schemas.openxmlformats.org/officeDocument/2006/relationships/hyperlink" Target="https://www.settrade.com/C13_FastQuote_Main.jsp?txtSymbol=PTT" TargetMode="External"/><Relationship Id="rId800" Type="http://schemas.openxmlformats.org/officeDocument/2006/relationships/hyperlink" Target="https://www.settrade.com/C13_FastQuote_Main.jsp?txtSymbol=SHANG" TargetMode="External"/><Relationship Id="rId232" Type="http://schemas.openxmlformats.org/officeDocument/2006/relationships/hyperlink" Target="https://www.settrade.com/C13_FastQuote_Main.jsp?txtSymbol=F%26D" TargetMode="External"/><Relationship Id="rId27" Type="http://schemas.openxmlformats.org/officeDocument/2006/relationships/hyperlink" Target="https://www.settrade.com/C13_FastQuote_Main.jsp?txtSymbol=JUBILE" TargetMode="External"/><Relationship Id="rId537" Type="http://schemas.openxmlformats.org/officeDocument/2006/relationships/hyperlink" Target="https://www.settrade.com/C13_FastQuote_Main.jsp?txtSymbol=QH" TargetMode="External"/><Relationship Id="rId744" Type="http://schemas.openxmlformats.org/officeDocument/2006/relationships/hyperlink" Target="https://www.settrade.com/C13_FastQuote_Main.jsp?txtSymbol=NEW" TargetMode="External"/><Relationship Id="rId80" Type="http://schemas.openxmlformats.org/officeDocument/2006/relationships/hyperlink" Target="https://www.settrade.com/C13_FastQuote_Main.jsp?txtSymbol=YUASA" TargetMode="External"/><Relationship Id="rId176" Type="http://schemas.openxmlformats.org/officeDocument/2006/relationships/hyperlink" Target="https://www.settrade.com/C13_FastQuote_Main.jsp?txtSymbol=VL" TargetMode="External"/><Relationship Id="rId383" Type="http://schemas.openxmlformats.org/officeDocument/2006/relationships/hyperlink" Target="https://www.settrade.com/C13_FastQuote_Main.jsp?txtSymbol=AH" TargetMode="External"/><Relationship Id="rId590" Type="http://schemas.openxmlformats.org/officeDocument/2006/relationships/hyperlink" Target="https://www.settrade.com/C13_FastQuote_Main.jsp?txtSymbol=MNRF" TargetMode="External"/><Relationship Id="rId604" Type="http://schemas.openxmlformats.org/officeDocument/2006/relationships/hyperlink" Target="https://www.settrade.com/C13_FastQuote_Main.jsp?txtSymbol=TLHPF" TargetMode="External"/><Relationship Id="rId811" Type="http://schemas.openxmlformats.org/officeDocument/2006/relationships/hyperlink" Target="https://www.settrade.com/C13_FastQuote_Main.jsp?txtSymbol=BTSGIF" TargetMode="External"/><Relationship Id="rId243" Type="http://schemas.openxmlformats.org/officeDocument/2006/relationships/hyperlink" Target="https://www.settrade.com/C13_FastQuote_Main.jsp?txtSymbol=MINT" TargetMode="External"/><Relationship Id="rId450" Type="http://schemas.openxmlformats.org/officeDocument/2006/relationships/hyperlink" Target="https://www.settrade.com/C13_FastQuote_Main.jsp?txtSymbol=AMC" TargetMode="External"/><Relationship Id="rId688" Type="http://schemas.openxmlformats.org/officeDocument/2006/relationships/hyperlink" Target="https://www.settrade.com/C13_FastQuote_Main.jsp?txtSymbol=SPCG" TargetMode="External"/><Relationship Id="rId38" Type="http://schemas.openxmlformats.org/officeDocument/2006/relationships/hyperlink" Target="https://www.settrade.com/C13_FastQuote_Main.jsp?txtSymbol=GCAP" TargetMode="External"/><Relationship Id="rId103" Type="http://schemas.openxmlformats.org/officeDocument/2006/relationships/hyperlink" Target="https://www.settrade.com/C13_FastQuote_Main.jsp?txtSymbol=PPS" TargetMode="External"/><Relationship Id="rId310" Type="http://schemas.openxmlformats.org/officeDocument/2006/relationships/hyperlink" Target="https://www.settrade.com/C13_FastQuote_Main.jsp?txtSymbol=STGT" TargetMode="External"/><Relationship Id="rId548" Type="http://schemas.openxmlformats.org/officeDocument/2006/relationships/hyperlink" Target="https://www.settrade.com/C13_FastQuote_Main.jsp?txtSymbol=SPALI" TargetMode="External"/><Relationship Id="rId755" Type="http://schemas.openxmlformats.org/officeDocument/2006/relationships/hyperlink" Target="https://www.settrade.com/C13_FastQuote_Main.jsp?txtSymbol=VIH" TargetMode="External"/><Relationship Id="rId91" Type="http://schemas.openxmlformats.org/officeDocument/2006/relationships/hyperlink" Target="https://www.settrade.com/C13_FastQuote_Main.jsp?txtSymbol=CPANEL" TargetMode="External"/><Relationship Id="rId187" Type="http://schemas.openxmlformats.org/officeDocument/2006/relationships/hyperlink" Target="https://www.settrade.com/C13_FastQuote_Main.jsp?txtSymbol=NETBAY" TargetMode="External"/><Relationship Id="rId394" Type="http://schemas.openxmlformats.org/officeDocument/2006/relationships/hyperlink" Target="https://www.settrade.com/C13_FastQuote_Main.jsp?txtSymbol=STANLY" TargetMode="External"/><Relationship Id="rId408" Type="http://schemas.openxmlformats.org/officeDocument/2006/relationships/hyperlink" Target="https://www.settrade.com/C13_FastQuote_Main.jsp?txtSymbol=SNC" TargetMode="External"/><Relationship Id="rId615" Type="http://schemas.openxmlformats.org/officeDocument/2006/relationships/hyperlink" Target="https://www.settrade.com/C13_FastQuote_Main.jsp?txtSymbol=CIVIL" TargetMode="External"/><Relationship Id="rId822" Type="http://schemas.openxmlformats.org/officeDocument/2006/relationships/hyperlink" Target="https://www.settrade.com/C13_FastQuote_Main.jsp?txtSymbol=PRM" TargetMode="External"/><Relationship Id="rId254" Type="http://schemas.openxmlformats.org/officeDocument/2006/relationships/hyperlink" Target="https://www.settrade.com/C13_FastQuote_Main.jsp?txtSymbol=SAUCE" TargetMode="External"/><Relationship Id="rId699" Type="http://schemas.openxmlformats.org/officeDocument/2006/relationships/hyperlink" Target="https://www.settrade.com/C13_FastQuote_Main.jsp?txtSymbol=TTW" TargetMode="External"/><Relationship Id="rId49" Type="http://schemas.openxmlformats.org/officeDocument/2006/relationships/hyperlink" Target="https://www.settrade.com/C13_FastQuote_Main.jsp?txtSymbol=COLOR" TargetMode="External"/><Relationship Id="rId114" Type="http://schemas.openxmlformats.org/officeDocument/2006/relationships/hyperlink" Target="https://www.settrade.com/C13_FastQuote_Main.jsp?txtSymbol=THANA" TargetMode="External"/><Relationship Id="rId461" Type="http://schemas.openxmlformats.org/officeDocument/2006/relationships/hyperlink" Target="https://www.settrade.com/C13_FastQuote_Main.jsp?txtSymbol=NOVA" TargetMode="External"/><Relationship Id="rId559" Type="http://schemas.openxmlformats.org/officeDocument/2006/relationships/hyperlink" Target="https://www.settrade.com/C13_FastQuote_Main.jsp?txtSymbol=BOFFICE" TargetMode="External"/><Relationship Id="rId766" Type="http://schemas.openxmlformats.org/officeDocument/2006/relationships/hyperlink" Target="https://www.settrade.com/C13_FastQuote_Main.jsp?txtSymbol=MAJOR" TargetMode="External"/><Relationship Id="rId198" Type="http://schemas.openxmlformats.org/officeDocument/2006/relationships/hyperlink" Target="http://www.youtube.com/user/setgroupofficial" TargetMode="External"/><Relationship Id="rId321" Type="http://schemas.openxmlformats.org/officeDocument/2006/relationships/hyperlink" Target="https://www.settrade.com/C13_FastQuote_Main.jsp?txtSymbol=SCB" TargetMode="External"/><Relationship Id="rId419" Type="http://schemas.openxmlformats.org/officeDocument/2006/relationships/hyperlink" Target="https://www.settrade.com/C13_FastQuote_Main.jsp?txtSymbol=IVL" TargetMode="External"/><Relationship Id="rId626" Type="http://schemas.openxmlformats.org/officeDocument/2006/relationships/hyperlink" Target="https://www.settrade.com/C13_FastQuote_Main.jsp?txtSymbol=SEAFCO" TargetMode="External"/><Relationship Id="rId833" Type="http://schemas.openxmlformats.org/officeDocument/2006/relationships/hyperlink" Target="https://www.settrade.com/C13_FastQuote_Main.jsp?txtSymbol=KCE" TargetMode="External"/><Relationship Id="rId265" Type="http://schemas.openxmlformats.org/officeDocument/2006/relationships/hyperlink" Target="https://www.settrade.com/C13_FastQuote_Main.jsp?txtSymbol=TFMAMA" TargetMode="External"/><Relationship Id="rId472" Type="http://schemas.openxmlformats.org/officeDocument/2006/relationships/hyperlink" Target="https://www.settrade.com/C13_FastQuote_Main.jsp?txtSymbol=TYCN" TargetMode="External"/><Relationship Id="rId125" Type="http://schemas.openxmlformats.org/officeDocument/2006/relationships/hyperlink" Target="https://www.settrade.com/C13_FastQuote_Main.jsp?txtSymbol=TPCH" TargetMode="External"/><Relationship Id="rId332" Type="http://schemas.openxmlformats.org/officeDocument/2006/relationships/hyperlink" Target="https://www.settrade.com/C13_FastQuote_Main.jsp?txtSymbol=BYD" TargetMode="External"/><Relationship Id="rId777" Type="http://schemas.openxmlformats.org/officeDocument/2006/relationships/hyperlink" Target="https://www.settrade.com/C13_FastQuote_Main.jsp?txtSymbol=PTECH" TargetMode="External"/><Relationship Id="rId637" Type="http://schemas.openxmlformats.org/officeDocument/2006/relationships/hyperlink" Target="https://www.settrade.com/C13_FastQuote_Main.jsp?txtSymbol=UNIQ" TargetMode="External"/><Relationship Id="rId844" Type="http://schemas.openxmlformats.org/officeDocument/2006/relationships/hyperlink" Target="https://www.settrade.com/C13_FastQuote_Main.jsp?txtSymbol=DIF" TargetMode="External"/><Relationship Id="rId276" Type="http://schemas.openxmlformats.org/officeDocument/2006/relationships/hyperlink" Target="https://www.settrade.com/C13_FastQuote_Main.jsp?txtSymbol=ICC" TargetMode="External"/><Relationship Id="rId483" Type="http://schemas.openxmlformats.org/officeDocument/2006/relationships/hyperlink" Target="https://www.settrade.com/C13_FastQuote_Main.jsp?txtSymbol=SCCC" TargetMode="External"/><Relationship Id="rId690" Type="http://schemas.openxmlformats.org/officeDocument/2006/relationships/hyperlink" Target="https://www.settrade.com/C13_FastQuote_Main.jsp?txtSymbol=SSP" TargetMode="External"/><Relationship Id="rId704" Type="http://schemas.openxmlformats.org/officeDocument/2006/relationships/hyperlink" Target="https://www.settrade.com/C13_FastQuote_Main.jsp?txtSymbol=B52" TargetMode="External"/><Relationship Id="rId40" Type="http://schemas.openxmlformats.org/officeDocument/2006/relationships/hyperlink" Target="https://www.settrade.com/C13_FastQuote_Main.jsp?txtSymbol=LIT" TargetMode="External"/><Relationship Id="rId136" Type="http://schemas.openxmlformats.org/officeDocument/2006/relationships/hyperlink" Target="https://www.settrade.com/C13_FastQuote_Main.jsp?txtSymbol=BOL" TargetMode="External"/><Relationship Id="rId343" Type="http://schemas.openxmlformats.org/officeDocument/2006/relationships/hyperlink" Target="https://www.settrade.com/C13_FastQuote_Main.jsp?txtSymbol=KCAR" TargetMode="External"/><Relationship Id="rId550" Type="http://schemas.openxmlformats.org/officeDocument/2006/relationships/hyperlink" Target="https://www.settrade.com/C13_FastQuote_Main.jsp?txtSymbol=UV" TargetMode="External"/><Relationship Id="rId788" Type="http://schemas.openxmlformats.org/officeDocument/2006/relationships/hyperlink" Target="https://www.settrade.com/C13_FastQuote_Main.jsp?txtSymbol=SO" TargetMode="External"/><Relationship Id="rId203" Type="http://schemas.openxmlformats.org/officeDocument/2006/relationships/hyperlink" Target="https://www.settrade.com/C13_MarketSummary.jsp?detail=sSET" TargetMode="External"/><Relationship Id="rId648" Type="http://schemas.openxmlformats.org/officeDocument/2006/relationships/hyperlink" Target="https://www.settrade.com/C13_FastQuote_Main.jsp?txtSymbol=BANPU" TargetMode="External"/><Relationship Id="rId855" Type="http://schemas.openxmlformats.org/officeDocument/2006/relationships/hyperlink" Target="https://www.settrade.com/C13_FastQuote_Main.jsp?txtSymbol=JMART" TargetMode="External"/><Relationship Id="rId287" Type="http://schemas.openxmlformats.org/officeDocument/2006/relationships/hyperlink" Target="https://www.settrade.com/C13_FastQuote_Main.jsp?txtSymbol=TTT" TargetMode="External"/><Relationship Id="rId410" Type="http://schemas.openxmlformats.org/officeDocument/2006/relationships/hyperlink" Target="https://www.settrade.com/C13_FastQuote_Main.jsp?txtSymbol=TCJ" TargetMode="External"/><Relationship Id="rId494" Type="http://schemas.openxmlformats.org/officeDocument/2006/relationships/hyperlink" Target="https://www.settrade.com/C13_FastQuote_Main.jsp?txtSymbol=AMATA" TargetMode="External"/><Relationship Id="rId508" Type="http://schemas.openxmlformats.org/officeDocument/2006/relationships/hyperlink" Target="https://www.settrade.com/C13_FastQuote_Main.jsp?txtSymbol=CPN" TargetMode="External"/><Relationship Id="rId715" Type="http://schemas.openxmlformats.org/officeDocument/2006/relationships/hyperlink" Target="https://www.settrade.com/C13_FastQuote_Main.jsp?txtSymbol=FTE" TargetMode="External"/><Relationship Id="rId147" Type="http://schemas.openxmlformats.org/officeDocument/2006/relationships/hyperlink" Target="https://www.settrade.com/C13_FastQuote_Main.jsp?txtSymbol=HEMP" TargetMode="External"/><Relationship Id="rId354" Type="http://schemas.openxmlformats.org/officeDocument/2006/relationships/hyperlink" Target="https://www.settrade.com/C13_FastQuote_Main.jsp?txtSymbol=S11" TargetMode="External"/><Relationship Id="rId799" Type="http://schemas.openxmlformats.org/officeDocument/2006/relationships/hyperlink" Target="https://www.settrade.com/C13_FastQuote_Main.jsp?txtSymbol=ROH" TargetMode="External"/><Relationship Id="rId51" Type="http://schemas.openxmlformats.org/officeDocument/2006/relationships/hyperlink" Target="https://www.settrade.com/C13_FastQuote_Main.jsp?txtSymbol=FPI" TargetMode="External"/><Relationship Id="rId561" Type="http://schemas.openxmlformats.org/officeDocument/2006/relationships/hyperlink" Target="https://www.settrade.com/C13_FastQuote_Main.jsp?txtSymbol=CPNREIT" TargetMode="External"/><Relationship Id="rId659" Type="http://schemas.openxmlformats.org/officeDocument/2006/relationships/hyperlink" Target="https://www.settrade.com/C13_FastQuote_Main.jsp?txtSymbol=EASTW" TargetMode="External"/><Relationship Id="rId866" Type="http://schemas.openxmlformats.org/officeDocument/2006/relationships/hyperlink" Target="https://www.settrade.com/C13_FastQuote_Main.jsp?txtSymbol=SVOA" TargetMode="External"/><Relationship Id="rId214" Type="http://schemas.openxmlformats.org/officeDocument/2006/relationships/hyperlink" Target="https://www.settrade.com/C13_FastQuote_Main.jsp?txtSymbol=PPPM" TargetMode="External"/><Relationship Id="rId298" Type="http://schemas.openxmlformats.org/officeDocument/2006/relationships/hyperlink" Target="https://www.settrade.com/C13_FastQuote_Main.jsp?txtSymbol=OGC" TargetMode="External"/><Relationship Id="rId421" Type="http://schemas.openxmlformats.org/officeDocument/2006/relationships/hyperlink" Target="https://www.settrade.com/C13_FastQuote_Main.jsp?txtSymbol=PATO" TargetMode="External"/><Relationship Id="rId519" Type="http://schemas.openxmlformats.org/officeDocument/2006/relationships/hyperlink" Target="https://www.settrade.com/C13_FastQuote_Main.jsp?txtSymbol=MBK" TargetMode="External"/><Relationship Id="rId158" Type="http://schemas.openxmlformats.org/officeDocument/2006/relationships/hyperlink" Target="https://www.settrade.com/C13_FastQuote_Main.jsp?txtSymbol=NEWS" TargetMode="External"/><Relationship Id="rId726" Type="http://schemas.openxmlformats.org/officeDocument/2006/relationships/hyperlink" Target="https://www.settrade.com/C13_FastQuote_Main.jsp?txtSymbol=RS" TargetMode="External"/><Relationship Id="rId62" Type="http://schemas.openxmlformats.org/officeDocument/2006/relationships/hyperlink" Target="https://www.settrade.com/C13_FastQuote_Main.jsp?txtSymbol=PJW" TargetMode="External"/><Relationship Id="rId365" Type="http://schemas.openxmlformats.org/officeDocument/2006/relationships/hyperlink" Target="https://www.settrade.com/C13_FastQuote_Main.jsp?txtSymbol=BLA" TargetMode="External"/><Relationship Id="rId572" Type="http://schemas.openxmlformats.org/officeDocument/2006/relationships/hyperlink" Target="https://www.settrade.com/C13_FastQuote_Main.jsp?txtSymbol=HREIT" TargetMode="External"/><Relationship Id="rId225" Type="http://schemas.openxmlformats.org/officeDocument/2006/relationships/hyperlink" Target="https://www.settrade.com/C13_FastQuote_Main.jsp?txtSymbol=BRR" TargetMode="External"/><Relationship Id="rId432" Type="http://schemas.openxmlformats.org/officeDocument/2006/relationships/hyperlink" Target="https://www.settrade.com/C13_FastQuote_Main.jsp?txtSymbol=CSC" TargetMode="External"/><Relationship Id="rId877" Type="http://schemas.openxmlformats.org/officeDocument/2006/relationships/printerSettings" Target="../printerSettings/printerSettings2.bin"/><Relationship Id="rId737" Type="http://schemas.openxmlformats.org/officeDocument/2006/relationships/hyperlink" Target="https://www.settrade.com/C13_FastQuote_Main.jsp?txtSymbol=BH" TargetMode="External"/><Relationship Id="rId73" Type="http://schemas.openxmlformats.org/officeDocument/2006/relationships/hyperlink" Target="https://www.settrade.com/C13_FastQuote_Main.jsp?txtSymbol=TMW" TargetMode="External"/><Relationship Id="rId169" Type="http://schemas.openxmlformats.org/officeDocument/2006/relationships/hyperlink" Target="https://www.settrade.com/C13_FastQuote_Main.jsp?txtSymbol=THMUI" TargetMode="External"/><Relationship Id="rId376" Type="http://schemas.openxmlformats.org/officeDocument/2006/relationships/hyperlink" Target="https://www.settrade.com/C13_FastQuote_Main.jsp?txtSymbol=THREL" TargetMode="External"/><Relationship Id="rId583" Type="http://schemas.openxmlformats.org/officeDocument/2006/relationships/hyperlink" Target="https://www.settrade.com/C13_FastQuote_Main.jsp?txtSymbol=M-PAT" TargetMode="External"/><Relationship Id="rId790" Type="http://schemas.openxmlformats.org/officeDocument/2006/relationships/hyperlink" Target="https://www.settrade.com/C13_FastQuote_Main.jsp?txtSymbol=BEYOND" TargetMode="External"/><Relationship Id="rId804" Type="http://schemas.openxmlformats.org/officeDocument/2006/relationships/hyperlink" Target="https://www.settrade.com/C13_FastQuote_Main.jsp?txtSymbol=AOT" TargetMode="External"/><Relationship Id="rId4" Type="http://schemas.openxmlformats.org/officeDocument/2006/relationships/hyperlink" Target="https://www.settrade.com/C13_MarketSummary.jsp?detail=sSET" TargetMode="External"/><Relationship Id="rId236" Type="http://schemas.openxmlformats.org/officeDocument/2006/relationships/hyperlink" Target="https://www.settrade.com/C13_FastQuote_Main.jsp?txtSymbol=JDF" TargetMode="External"/><Relationship Id="rId443" Type="http://schemas.openxmlformats.org/officeDocument/2006/relationships/hyperlink" Target="https://www.settrade.com/C13_FastQuote_Main.jsp?txtSymbol=THIP" TargetMode="External"/><Relationship Id="rId650" Type="http://schemas.openxmlformats.org/officeDocument/2006/relationships/hyperlink" Target="https://www.settrade.com/C13_FastQuote_Main.jsp?txtSymbol=BCP" TargetMode="External"/><Relationship Id="rId303" Type="http://schemas.openxmlformats.org/officeDocument/2006/relationships/hyperlink" Target="https://www.settrade.com/C13_FastQuote_Main.jsp?txtSymbol=APCO" TargetMode="External"/><Relationship Id="rId748" Type="http://schemas.openxmlformats.org/officeDocument/2006/relationships/hyperlink" Target="https://www.settrade.com/C13_FastQuote_Main.jsp?txtSymbol=RAM" TargetMode="External"/><Relationship Id="rId84" Type="http://schemas.openxmlformats.org/officeDocument/2006/relationships/hyperlink" Target="https://www.settrade.com/C13_FastQuote_Main.jsp?txtSymbol=ARIN" TargetMode="External"/><Relationship Id="rId387" Type="http://schemas.openxmlformats.org/officeDocument/2006/relationships/hyperlink" Target="https://www.settrade.com/C13_FastQuote_Main.jsp?txtSymbol=HFT" TargetMode="External"/><Relationship Id="rId510" Type="http://schemas.openxmlformats.org/officeDocument/2006/relationships/hyperlink" Target="https://www.settrade.com/C13_FastQuote_Main.jsp?txtSymbol=EVER" TargetMode="External"/><Relationship Id="rId594" Type="http://schemas.openxmlformats.org/officeDocument/2006/relationships/hyperlink" Target="https://www.settrade.com/C13_FastQuote_Main.jsp?txtSymbol=QHHR" TargetMode="External"/><Relationship Id="rId608" Type="http://schemas.openxmlformats.org/officeDocument/2006/relationships/hyperlink" Target="https://www.settrade.com/C13_FastQuote_Main.jsp?txtSymbol=TU-PF" TargetMode="External"/><Relationship Id="rId815" Type="http://schemas.openxmlformats.org/officeDocument/2006/relationships/hyperlink" Target="https://www.settrade.com/C13_FastQuote_Main.jsp?txtSymbol=KEX" TargetMode="External"/><Relationship Id="rId247" Type="http://schemas.openxmlformats.org/officeDocument/2006/relationships/hyperlink" Target="https://www.settrade.com/C13_FastQuote_Main.jsp?txtSymbol=OSP" TargetMode="External"/><Relationship Id="rId107" Type="http://schemas.openxmlformats.org/officeDocument/2006/relationships/hyperlink" Target="https://www.settrade.com/C13_FastQuote_Main.jsp?txtSymbol=SENAJ" TargetMode="External"/><Relationship Id="rId454" Type="http://schemas.openxmlformats.org/officeDocument/2006/relationships/hyperlink" Target="https://www.settrade.com/C13_FastQuote_Main.jsp?txtSymbol=CSP" TargetMode="External"/><Relationship Id="rId661" Type="http://schemas.openxmlformats.org/officeDocument/2006/relationships/hyperlink" Target="https://www.settrade.com/C13_FastQuote_Main.jsp?txtSymbol=EGCO" TargetMode="External"/><Relationship Id="rId759" Type="http://schemas.openxmlformats.org/officeDocument/2006/relationships/hyperlink" Target="https://www.settrade.com/C13_FastQuote_Main.jsp?txtSymbol=AS" TargetMode="External"/><Relationship Id="rId11" Type="http://schemas.openxmlformats.org/officeDocument/2006/relationships/hyperlink" Target="https://www.settrade.com/C13_FastQuote_Main.jsp?txtSymbol=AU" TargetMode="External"/><Relationship Id="rId314" Type="http://schemas.openxmlformats.org/officeDocument/2006/relationships/hyperlink" Target="https://www.settrade.com/C13_FastQuote_Main.jsp?txtSymbol=BAY" TargetMode="External"/><Relationship Id="rId398" Type="http://schemas.openxmlformats.org/officeDocument/2006/relationships/hyperlink" Target="https://www.settrade.com/C13_FastQuote_Main.jsp?txtSymbol=TSC" TargetMode="External"/><Relationship Id="rId521" Type="http://schemas.openxmlformats.org/officeDocument/2006/relationships/hyperlink" Target="https://www.settrade.com/C13_FastQuote_Main.jsp?txtSymbol=MK" TargetMode="External"/><Relationship Id="rId619" Type="http://schemas.openxmlformats.org/officeDocument/2006/relationships/hyperlink" Target="https://www.settrade.com/C13_FastQuote_Main.jsp?txtSymbol=ITD" TargetMode="External"/><Relationship Id="rId95" Type="http://schemas.openxmlformats.org/officeDocument/2006/relationships/hyperlink" Target="https://www.settrade.com/C13_FastQuote_Main.jsp?txtSymbol=DPAINT" TargetMode="External"/><Relationship Id="rId160" Type="http://schemas.openxmlformats.org/officeDocument/2006/relationships/hyperlink" Target="https://www.settrade.com/C13_FastQuote_Main.jsp?txtSymbol=OTO" TargetMode="External"/><Relationship Id="rId826" Type="http://schemas.openxmlformats.org/officeDocument/2006/relationships/hyperlink" Target="https://www.settrade.com/C13_FastQuote_Main.jsp?txtSymbol=THAI" TargetMode="External"/><Relationship Id="rId258" Type="http://schemas.openxmlformats.org/officeDocument/2006/relationships/hyperlink" Target="https://www.settrade.com/C13_FastQuote_Main.jsp?txtSymbol=SORKON" TargetMode="External"/><Relationship Id="rId465" Type="http://schemas.openxmlformats.org/officeDocument/2006/relationships/hyperlink" Target="https://www.settrade.com/C13_FastQuote_Main.jsp?txtSymbol=SMIT" TargetMode="External"/><Relationship Id="rId672" Type="http://schemas.openxmlformats.org/officeDocument/2006/relationships/hyperlink" Target="https://www.settrade.com/C13_FastQuote_Main.jsp?txtSymbol=LANNA" TargetMode="External"/><Relationship Id="rId22" Type="http://schemas.openxmlformats.org/officeDocument/2006/relationships/hyperlink" Target="https://www.settrade.com/C13_FastQuote_Main.jsp?txtSymbol=ECF" TargetMode="External"/><Relationship Id="rId118" Type="http://schemas.openxmlformats.org/officeDocument/2006/relationships/hyperlink" Target="https://www.settrade.com/C13_FastQuote_Main.jsp?txtSymbol=PSTC" TargetMode="External"/><Relationship Id="rId325" Type="http://schemas.openxmlformats.org/officeDocument/2006/relationships/hyperlink" Target="https://www.settrade.com/C13_FastQuote_Main.jsp?txtSymbol=AEONTS" TargetMode="External"/><Relationship Id="rId532" Type="http://schemas.openxmlformats.org/officeDocument/2006/relationships/hyperlink" Target="https://www.settrade.com/C13_FastQuote_Main.jsp?txtSymbol=PLAT" TargetMode="External"/><Relationship Id="rId171" Type="http://schemas.openxmlformats.org/officeDocument/2006/relationships/hyperlink" Target="https://www.settrade.com/C13_FastQuote_Main.jsp?txtSymbol=TNH" TargetMode="External"/><Relationship Id="rId837" Type="http://schemas.openxmlformats.org/officeDocument/2006/relationships/hyperlink" Target="https://www.settrade.com/C13_FastQuote_Main.jsp?txtSymbol=SVI" TargetMode="External"/><Relationship Id="rId269" Type="http://schemas.openxmlformats.org/officeDocument/2006/relationships/hyperlink" Target="https://www.settrade.com/C13_FastQuote_Main.jsp?txtSymbol=TVO" TargetMode="External"/><Relationship Id="rId476" Type="http://schemas.openxmlformats.org/officeDocument/2006/relationships/hyperlink" Target="https://www.settrade.com/C13_FastQuote_Main.jsp?txtSymbol=DCON" TargetMode="External"/><Relationship Id="rId683" Type="http://schemas.openxmlformats.org/officeDocument/2006/relationships/hyperlink" Target="https://www.settrade.com/C13_FastQuote_Main.jsp?txtSymbol=SCI" TargetMode="External"/><Relationship Id="rId33" Type="http://schemas.openxmlformats.org/officeDocument/2006/relationships/hyperlink" Target="https://www.settrade.com/C13_FastQuote_Main.jsp?txtSymbol=ACAP" TargetMode="External"/><Relationship Id="rId129" Type="http://schemas.openxmlformats.org/officeDocument/2006/relationships/hyperlink" Target="https://www.settrade.com/C13_FastQuote_Main.jsp?txtSymbol=ADD" TargetMode="External"/><Relationship Id="rId336" Type="http://schemas.openxmlformats.org/officeDocument/2006/relationships/hyperlink" Target="https://www.settrade.com/C13_FastQuote_Main.jsp?txtSymbol=FNS" TargetMode="External"/><Relationship Id="rId543" Type="http://schemas.openxmlformats.org/officeDocument/2006/relationships/hyperlink" Target="https://www.settrade.com/C13_FastQuote_Main.jsp?txtSymbol=SAMCO" TargetMode="External"/><Relationship Id="rId182" Type="http://schemas.openxmlformats.org/officeDocument/2006/relationships/hyperlink" Target="https://www.settrade.com/C13_FastQuote_Main.jsp?txtSymbol=COMAN" TargetMode="External"/><Relationship Id="rId403" Type="http://schemas.openxmlformats.org/officeDocument/2006/relationships/hyperlink" Target="https://www.settrade.com/C13_FastQuote_Main.jsp?txtSymbol=CTW" TargetMode="External"/><Relationship Id="rId750" Type="http://schemas.openxmlformats.org/officeDocument/2006/relationships/hyperlink" Target="https://www.settrade.com/C13_FastQuote_Main.jsp?txtSymbol=RPH" TargetMode="External"/><Relationship Id="rId848" Type="http://schemas.openxmlformats.org/officeDocument/2006/relationships/hyperlink" Target="https://www.settrade.com/C13_FastQuote_Main.jsp?txtSymbol=ILINK" TargetMode="External"/><Relationship Id="rId487" Type="http://schemas.openxmlformats.org/officeDocument/2006/relationships/hyperlink" Target="https://www.settrade.com/C13_FastQuote_Main.jsp?txtSymbol=TASCO" TargetMode="External"/><Relationship Id="rId610" Type="http://schemas.openxmlformats.org/officeDocument/2006/relationships/hyperlink" Target="https://www.settrade.com/C13_FastQuote_Main.jsp?txtSymbol=WHABT" TargetMode="External"/><Relationship Id="rId694" Type="http://schemas.openxmlformats.org/officeDocument/2006/relationships/hyperlink" Target="https://www.settrade.com/C13_FastQuote_Main.jsp?txtSymbol=TAE" TargetMode="External"/><Relationship Id="rId708" Type="http://schemas.openxmlformats.org/officeDocument/2006/relationships/hyperlink" Target="https://www.settrade.com/C13_FastQuote_Main.jsp?txtSymbol=COM7" TargetMode="External"/><Relationship Id="rId347" Type="http://schemas.openxmlformats.org/officeDocument/2006/relationships/hyperlink" Target="https://www.settrade.com/C13_FastQuote_Main.jsp?txtSymbol=MICRO" TargetMode="External"/><Relationship Id="rId44" Type="http://schemas.openxmlformats.org/officeDocument/2006/relationships/hyperlink" Target="https://www.settrade.com/C13_FastQuote_Main.jsp?txtSymbol=ADB" TargetMode="External"/><Relationship Id="rId554" Type="http://schemas.openxmlformats.org/officeDocument/2006/relationships/hyperlink" Target="https://www.settrade.com/C13_FastQuote_Main.jsp?txtSymbol=AIMIRT" TargetMode="External"/><Relationship Id="rId761" Type="http://schemas.openxmlformats.org/officeDocument/2006/relationships/hyperlink" Target="https://www.settrade.com/C13_FastQuote_Main.jsp?txtSymbol=FE" TargetMode="External"/><Relationship Id="rId859" Type="http://schemas.openxmlformats.org/officeDocument/2006/relationships/hyperlink" Target="https://www.settrade.com/C13_FastQuote_Main.jsp?txtSymbol=MSC" TargetMode="External"/><Relationship Id="rId193" Type="http://schemas.openxmlformats.org/officeDocument/2006/relationships/hyperlink" Target="https://www.settrade.com/C13_FastQuote_Main.jsp?txtSymbol=SPVI" TargetMode="External"/><Relationship Id="rId207" Type="http://schemas.openxmlformats.org/officeDocument/2006/relationships/hyperlink" Target="https://www.settrade.com/C13_MarketSummary.jsp?detail=SETWB" TargetMode="External"/><Relationship Id="rId414" Type="http://schemas.openxmlformats.org/officeDocument/2006/relationships/hyperlink" Target="https://www.settrade.com/C13_FastQuote_Main.jsp?txtSymbol=BCT" TargetMode="External"/><Relationship Id="rId498" Type="http://schemas.openxmlformats.org/officeDocument/2006/relationships/hyperlink" Target="https://www.settrade.com/C13_FastQuote_Main.jsp?txtSymbol=APEX" TargetMode="External"/><Relationship Id="rId621" Type="http://schemas.openxmlformats.org/officeDocument/2006/relationships/hyperlink" Target="https://www.settrade.com/C13_FastQuote_Main.jsp?txtSymbol=PAE" TargetMode="External"/><Relationship Id="rId260" Type="http://schemas.openxmlformats.org/officeDocument/2006/relationships/hyperlink" Target="https://www.settrade.com/C13_FastQuote_Main.jsp?txtSymbol=SSF" TargetMode="External"/><Relationship Id="rId719" Type="http://schemas.openxmlformats.org/officeDocument/2006/relationships/hyperlink" Target="https://www.settrade.com/C13_FastQuote_Main.jsp?txtSymbol=IT" TargetMode="External"/><Relationship Id="rId55" Type="http://schemas.openxmlformats.org/officeDocument/2006/relationships/hyperlink" Target="https://www.settrade.com/C13_FastQuote_Main.jsp?txtSymbol=KWM" TargetMode="External"/><Relationship Id="rId120" Type="http://schemas.openxmlformats.org/officeDocument/2006/relationships/hyperlink" Target="https://www.settrade.com/C13_FastQuote_Main.jsp?txtSymbol=SAAM" TargetMode="External"/><Relationship Id="rId358" Type="http://schemas.openxmlformats.org/officeDocument/2006/relationships/hyperlink" Target="https://www.settrade.com/C13_FastQuote_Main.jsp?txtSymbol=TIDLOR" TargetMode="External"/><Relationship Id="rId565" Type="http://schemas.openxmlformats.org/officeDocument/2006/relationships/hyperlink" Target="https://www.settrade.com/C13_FastQuote_Main.jsp?txtSymbol=ERWPF" TargetMode="External"/><Relationship Id="rId772" Type="http://schemas.openxmlformats.org/officeDocument/2006/relationships/hyperlink" Target="https://www.settrade.com/C13_FastQuote_Main.jsp?txtSymbol=NATION" TargetMode="External"/><Relationship Id="rId218" Type="http://schemas.openxmlformats.org/officeDocument/2006/relationships/hyperlink" Target="https://www.settrade.com/C13_FastQuote_Main.jsp?txtSymbol=TWPC" TargetMode="External"/><Relationship Id="rId425" Type="http://schemas.openxmlformats.org/officeDocument/2006/relationships/hyperlink" Target="https://www.settrade.com/C13_FastQuote_Main.jsp?txtSymbol=TCCC" TargetMode="External"/><Relationship Id="rId632" Type="http://schemas.openxmlformats.org/officeDocument/2006/relationships/hyperlink" Target="https://www.settrade.com/C13_FastQuote_Main.jsp?txtSymbol=TEAMG" TargetMode="External"/><Relationship Id="rId271" Type="http://schemas.openxmlformats.org/officeDocument/2006/relationships/hyperlink" Target="https://www.settrade.com/C13_FastQuote_Main.jsp?txtSymbol=ZEN" TargetMode="External"/><Relationship Id="rId66" Type="http://schemas.openxmlformats.org/officeDocument/2006/relationships/hyperlink" Target="https://www.settrade.com/C13_FastQuote_Main.jsp?txtSymbol=SALEE" TargetMode="External"/><Relationship Id="rId131" Type="http://schemas.openxmlformats.org/officeDocument/2006/relationships/hyperlink" Target="https://www.settrade.com/C13_FastQuote_Main.jsp?txtSymbol=AMA" TargetMode="External"/><Relationship Id="rId369" Type="http://schemas.openxmlformats.org/officeDocument/2006/relationships/hyperlink" Target="https://www.settrade.com/C13_FastQuote_Main.jsp?txtSymbol=KWI" TargetMode="External"/><Relationship Id="rId576" Type="http://schemas.openxmlformats.org/officeDocument/2006/relationships/hyperlink" Target="https://www.settrade.com/C13_FastQuote_Main.jsp?txtSymbol=KTBSTMR" TargetMode="External"/><Relationship Id="rId783" Type="http://schemas.openxmlformats.org/officeDocument/2006/relationships/hyperlink" Target="https://www.settrade.com/C13_FastQuote_Main.jsp?txtSymbol=WORK" TargetMode="External"/><Relationship Id="rId229" Type="http://schemas.openxmlformats.org/officeDocument/2006/relationships/hyperlink" Target="https://www.settrade.com/C13_FastQuote_Main.jsp?txtSymbol=CM" TargetMode="External"/><Relationship Id="rId436" Type="http://schemas.openxmlformats.org/officeDocument/2006/relationships/hyperlink" Target="https://www.settrade.com/C13_FastQuote_Main.jsp?txtSymbol=SFLEX" TargetMode="External"/><Relationship Id="rId643" Type="http://schemas.openxmlformats.org/officeDocument/2006/relationships/hyperlink" Target="https://www.settrade.com/C13_FastQuote_Main.jsp?txtSymbol=AGE" TargetMode="External"/><Relationship Id="rId850" Type="http://schemas.openxmlformats.org/officeDocument/2006/relationships/hyperlink" Target="https://www.settrade.com/C13_FastQuote_Main.jsp?txtSymbol=INSET" TargetMode="External"/><Relationship Id="rId77" Type="http://schemas.openxmlformats.org/officeDocument/2006/relationships/hyperlink" Target="https://www.settrade.com/C13_FastQuote_Main.jsp?txtSymbol=UEC" TargetMode="External"/><Relationship Id="rId282" Type="http://schemas.openxmlformats.org/officeDocument/2006/relationships/hyperlink" Target="https://www.settrade.com/C13_FastQuote_Main.jsp?txtSymbol=SAWANG" TargetMode="External"/><Relationship Id="rId503" Type="http://schemas.openxmlformats.org/officeDocument/2006/relationships/hyperlink" Target="https://www.settrade.com/C13_FastQuote_Main.jsp?txtSymbol=BRI" TargetMode="External"/><Relationship Id="rId587" Type="http://schemas.openxmlformats.org/officeDocument/2006/relationships/hyperlink" Target="https://www.settrade.com/C13_FastQuote_Main.jsp?txtSymbol=MJLF" TargetMode="External"/><Relationship Id="rId710" Type="http://schemas.openxmlformats.org/officeDocument/2006/relationships/hyperlink" Target="https://www.settrade.com/C13_FastQuote_Main.jsp?txtSymbol=CPW" TargetMode="External"/><Relationship Id="rId808" Type="http://schemas.openxmlformats.org/officeDocument/2006/relationships/hyperlink" Target="https://www.settrade.com/C13_FastQuote_Main.jsp?txtSymbol=BEM" TargetMode="External"/><Relationship Id="rId8" Type="http://schemas.openxmlformats.org/officeDocument/2006/relationships/hyperlink" Target="https://www.settrade.com/C13_MarketSummary.jsp?detail=SETWB" TargetMode="External"/><Relationship Id="rId142" Type="http://schemas.openxmlformats.org/officeDocument/2006/relationships/hyperlink" Target="https://www.settrade.com/C13_FastQuote_Main.jsp?txtSymbol=FSMART" TargetMode="External"/><Relationship Id="rId447" Type="http://schemas.openxmlformats.org/officeDocument/2006/relationships/hyperlink" Target="https://www.settrade.com/C13_FastQuote_Main.jsp?txtSymbol=TPBI" TargetMode="External"/><Relationship Id="rId794" Type="http://schemas.openxmlformats.org/officeDocument/2006/relationships/hyperlink" Target="https://www.settrade.com/C13_FastQuote_Main.jsp?txtSymbol=ERW" TargetMode="External"/><Relationship Id="rId654" Type="http://schemas.openxmlformats.org/officeDocument/2006/relationships/hyperlink" Target="https://www.settrade.com/C13_FastQuote_Main.jsp?txtSymbol=BRRGIF" TargetMode="External"/><Relationship Id="rId861" Type="http://schemas.openxmlformats.org/officeDocument/2006/relationships/hyperlink" Target="https://www.settrade.com/C13_FastQuote_Main.jsp?txtSymbol=SAMART" TargetMode="External"/><Relationship Id="rId293" Type="http://schemas.openxmlformats.org/officeDocument/2006/relationships/hyperlink" Target="https://www.settrade.com/C13_FastQuote_Main.jsp?txtSymbol=FANCY" TargetMode="External"/><Relationship Id="rId307" Type="http://schemas.openxmlformats.org/officeDocument/2006/relationships/hyperlink" Target="https://www.settrade.com/C13_FastQuote_Main.jsp?txtSymbol=NV" TargetMode="External"/><Relationship Id="rId514" Type="http://schemas.openxmlformats.org/officeDocument/2006/relationships/hyperlink" Target="https://www.settrade.com/C13_FastQuote_Main.jsp?txtSymbol=JCK" TargetMode="External"/><Relationship Id="rId721" Type="http://schemas.openxmlformats.org/officeDocument/2006/relationships/hyperlink" Target="https://www.settrade.com/C13_FastQuote_Main.jsp?txtSymbol=LOXLEY" TargetMode="External"/><Relationship Id="rId88" Type="http://schemas.openxmlformats.org/officeDocument/2006/relationships/hyperlink" Target="https://www.settrade.com/C13_FastQuote_Main.jsp?txtSymbol=BTW" TargetMode="External"/><Relationship Id="rId153" Type="http://schemas.openxmlformats.org/officeDocument/2006/relationships/hyperlink" Target="https://www.settrade.com/C13_FastQuote_Main.jsp?txtSymbol=LEO" TargetMode="External"/><Relationship Id="rId360" Type="http://schemas.openxmlformats.org/officeDocument/2006/relationships/hyperlink" Target="https://www.settrade.com/C13_FastQuote_Main.jsp?txtSymbol=TNITY" TargetMode="External"/><Relationship Id="rId598" Type="http://schemas.openxmlformats.org/officeDocument/2006/relationships/hyperlink" Target="https://www.settrade.com/C13_FastQuote_Main.jsp?txtSymbol=SIRIP" TargetMode="External"/><Relationship Id="rId819" Type="http://schemas.openxmlformats.org/officeDocument/2006/relationships/hyperlink" Target="https://www.settrade.com/C13_FastQuote_Main.jsp?txtSymbol=NOK"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A7989-8E61-482C-8257-0BA2A2E1F32C}">
  <sheetPr>
    <tabColor rgb="FFFF0000"/>
    <outlinePr summaryBelow="0" summaryRight="0"/>
  </sheetPr>
  <dimension ref="A1:DN723"/>
  <sheetViews>
    <sheetView tabSelected="1" topLeftCell="Q637" zoomScaleNormal="100" workbookViewId="0">
      <selection activeCell="T652" sqref="T652"/>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22.6640625" style="79"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t="s">
        <v>6</v>
      </c>
      <c r="B2" t="s">
        <v>3456</v>
      </c>
      <c r="C2" t="s">
        <v>3457</v>
      </c>
      <c r="D2" t="s">
        <v>3090</v>
      </c>
      <c r="E2" t="s">
        <v>3091</v>
      </c>
      <c r="F2" t="s">
        <v>3092</v>
      </c>
      <c r="G2" t="s">
        <v>1190</v>
      </c>
      <c r="H2" t="s">
        <v>691</v>
      </c>
      <c r="I2" t="s">
        <v>692</v>
      </c>
      <c r="J2" t="s">
        <v>693</v>
      </c>
      <c r="K2" t="s">
        <v>694</v>
      </c>
      <c r="L2" t="s">
        <v>695</v>
      </c>
      <c r="M2" t="s">
        <v>696</v>
      </c>
      <c r="N2" t="s">
        <v>697</v>
      </c>
      <c r="O2" t="s">
        <v>698</v>
      </c>
      <c r="P2" t="s">
        <v>699</v>
      </c>
      <c r="Q2" t="s">
        <v>700</v>
      </c>
      <c r="R2" t="s">
        <v>701</v>
      </c>
      <c r="S2" t="s">
        <v>702</v>
      </c>
      <c r="T2" t="s">
        <v>703</v>
      </c>
      <c r="U2" t="s">
        <v>704</v>
      </c>
      <c r="V2" t="s">
        <v>705</v>
      </c>
      <c r="W2" t="s">
        <v>706</v>
      </c>
      <c r="X2" t="s">
        <v>707</v>
      </c>
      <c r="Y2" t="s">
        <v>708</v>
      </c>
      <c r="Z2" t="s">
        <v>709</v>
      </c>
      <c r="AA2" t="s">
        <v>710</v>
      </c>
      <c r="AB2" t="s">
        <v>711</v>
      </c>
      <c r="AC2" t="s">
        <v>712</v>
      </c>
      <c r="AD2" t="s">
        <v>713</v>
      </c>
      <c r="AE2" t="s">
        <v>714</v>
      </c>
      <c r="AF2" t="s">
        <v>715</v>
      </c>
      <c r="AG2" t="s">
        <v>716</v>
      </c>
      <c r="AH2" t="s">
        <v>717</v>
      </c>
      <c r="AI2" t="s">
        <v>718</v>
      </c>
      <c r="AJ2" t="s">
        <v>719</v>
      </c>
      <c r="AK2" t="s">
        <v>720</v>
      </c>
      <c r="AL2" t="s">
        <v>721</v>
      </c>
      <c r="AM2" t="s">
        <v>722</v>
      </c>
      <c r="AN2" t="s">
        <v>723</v>
      </c>
      <c r="AO2" t="s">
        <v>724</v>
      </c>
      <c r="AP2" t="s">
        <v>725</v>
      </c>
      <c r="AQ2" t="s">
        <v>726</v>
      </c>
      <c r="AR2" t="s">
        <v>727</v>
      </c>
      <c r="AS2" t="s">
        <v>728</v>
      </c>
      <c r="AT2" t="s">
        <v>729</v>
      </c>
      <c r="AU2" t="s">
        <v>730</v>
      </c>
      <c r="AV2" t="s">
        <v>731</v>
      </c>
      <c r="AW2" t="s">
        <v>732</v>
      </c>
      <c r="AX2" t="s">
        <v>733</v>
      </c>
      <c r="AY2" t="s">
        <v>734</v>
      </c>
      <c r="AZ2" t="s">
        <v>735</v>
      </c>
      <c r="BA2" t="s">
        <v>736</v>
      </c>
      <c r="BB2" t="s">
        <v>737</v>
      </c>
      <c r="BC2" t="s">
        <v>738</v>
      </c>
      <c r="BD2" t="s">
        <v>739</v>
      </c>
      <c r="BE2" t="s">
        <v>740</v>
      </c>
      <c r="BF2" t="s">
        <v>741</v>
      </c>
      <c r="BG2" t="s">
        <v>742</v>
      </c>
      <c r="BH2" t="s">
        <v>743</v>
      </c>
      <c r="BI2"/>
      <c r="BJ2"/>
      <c r="BK2"/>
      <c r="BL2"/>
      <c r="BM2"/>
      <c r="BN2"/>
      <c r="BO2"/>
      <c r="BP2"/>
      <c r="BQ2"/>
      <c r="BR2"/>
      <c r="BS2"/>
      <c r="BT2"/>
    </row>
    <row r="3" spans="1:72">
      <c r="A3" t="s">
        <v>744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745</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316</v>
      </c>
      <c r="B5">
        <v>230346</v>
      </c>
      <c r="C5">
        <v>276997</v>
      </c>
      <c r="D5">
        <v>256571</v>
      </c>
      <c r="E5">
        <v>126930.68</v>
      </c>
      <c r="F5">
        <v>154162</v>
      </c>
      <c r="G5">
        <v>157773</v>
      </c>
      <c r="H5">
        <v>179850</v>
      </c>
      <c r="I5">
        <v>168969.72</v>
      </c>
      <c r="J5">
        <v>177994</v>
      </c>
      <c r="K5">
        <v>284611</v>
      </c>
      <c r="L5">
        <v>277790</v>
      </c>
      <c r="M5">
        <v>238018.69</v>
      </c>
      <c r="N5">
        <v>251437</v>
      </c>
      <c r="O5">
        <v>211009</v>
      </c>
      <c r="P5">
        <v>271179</v>
      </c>
      <c r="Q5">
        <v>224139.93</v>
      </c>
      <c r="R5">
        <v>208377</v>
      </c>
      <c r="S5">
        <v>182276</v>
      </c>
      <c r="T5">
        <v>200842</v>
      </c>
      <c r="U5">
        <v>111014.91</v>
      </c>
      <c r="V5">
        <v>65653</v>
      </c>
      <c r="W5">
        <v>121997</v>
      </c>
      <c r="X5">
        <v>151842</v>
      </c>
      <c r="Y5">
        <v>100493.19</v>
      </c>
      <c r="Z5">
        <v>80243</v>
      </c>
      <c r="AA5">
        <v>51139</v>
      </c>
      <c r="AB5">
        <v>58151</v>
      </c>
      <c r="AC5">
        <v>25779.38</v>
      </c>
      <c r="AD5">
        <v>50646</v>
      </c>
      <c r="AE5">
        <v>10740</v>
      </c>
      <c r="AF5">
        <v>83062</v>
      </c>
      <c r="AG5">
        <v>64066.28</v>
      </c>
      <c r="AH5">
        <v>36571</v>
      </c>
      <c r="AI5">
        <v>19185</v>
      </c>
      <c r="AJ5">
        <v>54455</v>
      </c>
      <c r="AK5">
        <v>36323.629999999997</v>
      </c>
      <c r="AL5">
        <v>35034</v>
      </c>
      <c r="AM5">
        <v>44785</v>
      </c>
      <c r="AN5">
        <v>53872</v>
      </c>
      <c r="AO5">
        <v>48424</v>
      </c>
      <c r="AP5">
        <v>4499</v>
      </c>
      <c r="AQ5">
        <v>33771</v>
      </c>
      <c r="AR5">
        <v>51808</v>
      </c>
      <c r="AS5">
        <v>59347.15</v>
      </c>
      <c r="AT5">
        <v>22548</v>
      </c>
      <c r="AU5">
        <v>56636</v>
      </c>
      <c r="AV5">
        <v>66849</v>
      </c>
      <c r="AW5">
        <v>48304.11</v>
      </c>
      <c r="AX5">
        <v>64151.44</v>
      </c>
      <c r="AY5">
        <v>72719.520000000004</v>
      </c>
      <c r="AZ5">
        <v>90281</v>
      </c>
      <c r="BA5">
        <v>60225</v>
      </c>
      <c r="BB5">
        <v>69203</v>
      </c>
      <c r="BC5">
        <v>90869</v>
      </c>
      <c r="BD5">
        <v>114003</v>
      </c>
      <c r="BE5">
        <v>90451</v>
      </c>
      <c r="BF5">
        <v>80173</v>
      </c>
      <c r="BG5">
        <v>100836</v>
      </c>
      <c r="BH5">
        <v>114116</v>
      </c>
      <c r="BI5"/>
      <c r="BJ5"/>
      <c r="BK5"/>
      <c r="BL5"/>
      <c r="BM5"/>
      <c r="BN5"/>
      <c r="BO5"/>
      <c r="BP5"/>
      <c r="BQ5"/>
      <c r="BR5"/>
      <c r="BS5"/>
      <c r="BT5"/>
    </row>
    <row r="6" spans="1:72">
      <c r="A6" t="s">
        <v>317</v>
      </c>
      <c r="B6">
        <v>0</v>
      </c>
      <c r="C6">
        <v>0</v>
      </c>
      <c r="D6">
        <v>0</v>
      </c>
      <c r="E6">
        <v>0</v>
      </c>
      <c r="F6">
        <v>0</v>
      </c>
      <c r="G6">
        <v>0</v>
      </c>
      <c r="H6">
        <v>216055</v>
      </c>
      <c r="I6">
        <v>0</v>
      </c>
      <c r="J6">
        <v>0</v>
      </c>
      <c r="K6">
        <v>0</v>
      </c>
      <c r="L6">
        <v>0</v>
      </c>
      <c r="M6">
        <v>19962.11</v>
      </c>
      <c r="N6">
        <v>0</v>
      </c>
      <c r="O6">
        <v>19343</v>
      </c>
      <c r="P6">
        <v>14855</v>
      </c>
      <c r="Q6">
        <v>14854.88</v>
      </c>
      <c r="R6">
        <v>20128</v>
      </c>
      <c r="S6">
        <v>20128</v>
      </c>
      <c r="T6">
        <v>30000</v>
      </c>
      <c r="U6">
        <v>107892.84</v>
      </c>
      <c r="V6">
        <v>84723</v>
      </c>
      <c r="W6">
        <v>24893</v>
      </c>
      <c r="X6">
        <v>14729</v>
      </c>
      <c r="Y6">
        <v>39935.21</v>
      </c>
      <c r="Z6">
        <v>40545</v>
      </c>
      <c r="AA6">
        <v>40426</v>
      </c>
      <c r="AB6">
        <v>60460</v>
      </c>
      <c r="AC6">
        <v>60045</v>
      </c>
      <c r="AD6">
        <v>0</v>
      </c>
      <c r="AE6">
        <v>0</v>
      </c>
      <c r="AF6">
        <v>0</v>
      </c>
      <c r="AG6">
        <v>0</v>
      </c>
      <c r="AH6">
        <v>0</v>
      </c>
      <c r="AI6">
        <v>0</v>
      </c>
      <c r="AJ6">
        <v>0</v>
      </c>
      <c r="AK6">
        <v>0</v>
      </c>
      <c r="AL6">
        <v>0</v>
      </c>
      <c r="AM6">
        <v>0</v>
      </c>
      <c r="AN6">
        <v>0</v>
      </c>
      <c r="AO6">
        <v>0</v>
      </c>
      <c r="AP6">
        <v>0</v>
      </c>
      <c r="AQ6">
        <v>0</v>
      </c>
      <c r="AR6">
        <v>0</v>
      </c>
      <c r="AS6">
        <v>0</v>
      </c>
      <c r="AT6">
        <v>0</v>
      </c>
      <c r="AU6">
        <v>27000</v>
      </c>
      <c r="AV6">
        <v>17000</v>
      </c>
      <c r="AW6">
        <v>17000</v>
      </c>
      <c r="AX6">
        <v>0</v>
      </c>
      <c r="AY6">
        <v>0</v>
      </c>
      <c r="AZ6">
        <v>11999</v>
      </c>
      <c r="BA6">
        <v>21963</v>
      </c>
      <c r="BB6">
        <v>0</v>
      </c>
      <c r="BC6">
        <v>0</v>
      </c>
      <c r="BD6">
        <v>0</v>
      </c>
      <c r="BE6">
        <v>0</v>
      </c>
      <c r="BF6">
        <v>0</v>
      </c>
      <c r="BG6">
        <v>0</v>
      </c>
      <c r="BH6">
        <v>40852</v>
      </c>
      <c r="BI6"/>
      <c r="BJ6"/>
      <c r="BK6"/>
      <c r="BL6"/>
      <c r="BM6"/>
      <c r="BN6"/>
      <c r="BO6"/>
      <c r="BP6"/>
      <c r="BQ6"/>
      <c r="BR6"/>
      <c r="BS6"/>
      <c r="BT6"/>
    </row>
    <row r="7" spans="1:72">
      <c r="A7" t="s">
        <v>318</v>
      </c>
      <c r="B7">
        <v>155991</v>
      </c>
      <c r="C7">
        <v>143116</v>
      </c>
      <c r="D7">
        <v>151985</v>
      </c>
      <c r="E7">
        <v>98573.57</v>
      </c>
      <c r="F7">
        <v>124870</v>
      </c>
      <c r="G7">
        <v>141962</v>
      </c>
      <c r="H7">
        <v>126447</v>
      </c>
      <c r="I7">
        <v>130471.28</v>
      </c>
      <c r="J7">
        <v>155650</v>
      </c>
      <c r="K7">
        <v>142496</v>
      </c>
      <c r="L7">
        <v>137030</v>
      </c>
      <c r="M7">
        <v>115874.13</v>
      </c>
      <c r="N7">
        <v>222428</v>
      </c>
      <c r="O7">
        <v>187934</v>
      </c>
      <c r="P7">
        <v>199068</v>
      </c>
      <c r="Q7">
        <v>223912.74</v>
      </c>
      <c r="R7">
        <v>209722</v>
      </c>
      <c r="S7">
        <v>208625</v>
      </c>
      <c r="T7">
        <v>202839</v>
      </c>
      <c r="U7">
        <v>189881.88</v>
      </c>
      <c r="V7">
        <v>44065</v>
      </c>
      <c r="W7">
        <v>45942</v>
      </c>
      <c r="X7">
        <v>49119</v>
      </c>
      <c r="Y7">
        <v>47642.55</v>
      </c>
      <c r="Z7">
        <v>35473</v>
      </c>
      <c r="AA7">
        <v>46073</v>
      </c>
      <c r="AB7">
        <v>37818</v>
      </c>
      <c r="AC7">
        <v>80848.12</v>
      </c>
      <c r="AD7">
        <v>36327</v>
      </c>
      <c r="AE7">
        <v>51096</v>
      </c>
      <c r="AF7">
        <v>40819</v>
      </c>
      <c r="AG7">
        <v>39101.199999999997</v>
      </c>
      <c r="AH7">
        <v>29983</v>
      </c>
      <c r="AI7">
        <v>74896</v>
      </c>
      <c r="AJ7">
        <v>46540</v>
      </c>
      <c r="AK7">
        <v>39473.519999999997</v>
      </c>
      <c r="AL7">
        <v>40327</v>
      </c>
      <c r="AM7">
        <v>59130</v>
      </c>
      <c r="AN7">
        <v>62634</v>
      </c>
      <c r="AO7">
        <v>89490</v>
      </c>
      <c r="AP7">
        <v>108590</v>
      </c>
      <c r="AQ7">
        <v>105868</v>
      </c>
      <c r="AR7">
        <v>63795</v>
      </c>
      <c r="AS7">
        <v>72886.67</v>
      </c>
      <c r="AT7">
        <v>70378</v>
      </c>
      <c r="AU7">
        <v>35093</v>
      </c>
      <c r="AV7">
        <v>78262</v>
      </c>
      <c r="AW7">
        <v>61306.47</v>
      </c>
      <c r="AX7">
        <v>51454.84</v>
      </c>
      <c r="AY7">
        <v>73180.47</v>
      </c>
      <c r="AZ7">
        <v>57238</v>
      </c>
      <c r="BA7">
        <v>59425</v>
      </c>
      <c r="BB7">
        <v>30856</v>
      </c>
      <c r="BC7">
        <v>35139</v>
      </c>
      <c r="BD7">
        <v>40395</v>
      </c>
      <c r="BE7">
        <v>55986</v>
      </c>
      <c r="BF7">
        <v>44059</v>
      </c>
      <c r="BG7">
        <v>50801</v>
      </c>
      <c r="BH7">
        <v>49848</v>
      </c>
      <c r="BI7"/>
      <c r="BJ7"/>
      <c r="BK7"/>
      <c r="BL7"/>
      <c r="BM7"/>
      <c r="BN7"/>
      <c r="BO7"/>
      <c r="BP7"/>
      <c r="BQ7"/>
      <c r="BR7"/>
      <c r="BS7"/>
      <c r="BT7"/>
    </row>
    <row r="8" spans="1:72">
      <c r="A8" t="s">
        <v>746</v>
      </c>
      <c r="B8">
        <v>0</v>
      </c>
      <c r="C8">
        <v>0</v>
      </c>
      <c r="D8">
        <v>0</v>
      </c>
      <c r="E8">
        <v>0</v>
      </c>
      <c r="F8">
        <v>0</v>
      </c>
      <c r="G8">
        <v>0</v>
      </c>
      <c r="H8">
        <v>0</v>
      </c>
      <c r="I8">
        <v>130471.28</v>
      </c>
      <c r="J8">
        <v>155650</v>
      </c>
      <c r="K8">
        <v>142496</v>
      </c>
      <c r="L8">
        <v>137030</v>
      </c>
      <c r="M8">
        <v>115874.13</v>
      </c>
      <c r="N8">
        <v>222428</v>
      </c>
      <c r="O8">
        <v>187934</v>
      </c>
      <c r="P8">
        <v>199068</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69262</v>
      </c>
      <c r="AO8">
        <v>93720</v>
      </c>
      <c r="AP8">
        <v>106591</v>
      </c>
      <c r="AQ8">
        <v>0</v>
      </c>
      <c r="AR8">
        <v>0</v>
      </c>
      <c r="AS8">
        <v>0</v>
      </c>
      <c r="AT8">
        <v>66958</v>
      </c>
      <c r="AU8">
        <v>32744</v>
      </c>
      <c r="AV8">
        <v>75804</v>
      </c>
      <c r="AW8">
        <v>50929.54</v>
      </c>
      <c r="AX8">
        <v>46636.27</v>
      </c>
      <c r="AY8">
        <v>69532.06</v>
      </c>
      <c r="AZ8">
        <v>55233</v>
      </c>
      <c r="BA8">
        <v>53689</v>
      </c>
      <c r="BB8">
        <v>28055</v>
      </c>
      <c r="BC8">
        <v>32322</v>
      </c>
      <c r="BD8">
        <v>38083</v>
      </c>
      <c r="BE8">
        <v>47627</v>
      </c>
      <c r="BF8">
        <v>42318</v>
      </c>
      <c r="BG8">
        <v>44608</v>
      </c>
      <c r="BH8">
        <v>48030</v>
      </c>
      <c r="BI8"/>
      <c r="BJ8"/>
      <c r="BK8"/>
      <c r="BL8"/>
      <c r="BM8"/>
      <c r="BN8"/>
      <c r="BO8"/>
      <c r="BP8"/>
      <c r="BQ8"/>
      <c r="BR8"/>
      <c r="BS8"/>
      <c r="BT8"/>
    </row>
    <row r="9" spans="1:72">
      <c r="A9" t="s">
        <v>774</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3389</v>
      </c>
      <c r="AO9">
        <v>4952</v>
      </c>
      <c r="AP9">
        <v>1999</v>
      </c>
      <c r="AQ9">
        <v>0</v>
      </c>
      <c r="AR9">
        <v>0</v>
      </c>
      <c r="AS9">
        <v>0</v>
      </c>
      <c r="AT9">
        <v>3420</v>
      </c>
      <c r="AU9">
        <v>2349</v>
      </c>
      <c r="AV9">
        <v>2458</v>
      </c>
      <c r="AW9">
        <v>10376.93</v>
      </c>
      <c r="AX9">
        <v>4818.58</v>
      </c>
      <c r="AY9">
        <v>3648.41</v>
      </c>
      <c r="AZ9">
        <v>2005</v>
      </c>
      <c r="BA9">
        <v>5736</v>
      </c>
      <c r="BB9">
        <v>2801</v>
      </c>
      <c r="BC9">
        <v>2817</v>
      </c>
      <c r="BD9">
        <v>2312</v>
      </c>
      <c r="BE9">
        <v>8359</v>
      </c>
      <c r="BF9">
        <v>1741</v>
      </c>
      <c r="BG9">
        <v>6193</v>
      </c>
      <c r="BH9">
        <v>1818</v>
      </c>
      <c r="BI9"/>
      <c r="BJ9"/>
      <c r="BK9"/>
      <c r="BL9"/>
      <c r="BM9"/>
      <c r="BN9"/>
      <c r="BO9"/>
      <c r="BP9"/>
      <c r="BQ9"/>
      <c r="BR9"/>
      <c r="BS9"/>
      <c r="BT9"/>
    </row>
    <row r="10" spans="1:72">
      <c r="A10" t="s">
        <v>747</v>
      </c>
      <c r="B10">
        <v>0</v>
      </c>
      <c r="C10">
        <v>0</v>
      </c>
      <c r="D10">
        <v>0</v>
      </c>
      <c r="E10">
        <v>0</v>
      </c>
      <c r="F10">
        <v>0</v>
      </c>
      <c r="G10">
        <v>0</v>
      </c>
      <c r="H10">
        <v>0</v>
      </c>
      <c r="I10">
        <v>0</v>
      </c>
      <c r="J10">
        <v>0</v>
      </c>
      <c r="K10">
        <v>0</v>
      </c>
      <c r="L10">
        <v>0</v>
      </c>
      <c r="M10">
        <v>0</v>
      </c>
      <c r="N10">
        <v>0</v>
      </c>
      <c r="O10">
        <v>0</v>
      </c>
      <c r="P10">
        <v>0</v>
      </c>
      <c r="Q10">
        <v>223912.74</v>
      </c>
      <c r="R10">
        <v>209722</v>
      </c>
      <c r="S10">
        <v>208625</v>
      </c>
      <c r="T10">
        <v>202839</v>
      </c>
      <c r="U10">
        <v>189881.88</v>
      </c>
      <c r="V10">
        <v>44065</v>
      </c>
      <c r="W10">
        <v>45942</v>
      </c>
      <c r="X10">
        <v>49119</v>
      </c>
      <c r="Y10">
        <v>47642.55</v>
      </c>
      <c r="Z10">
        <v>35473</v>
      </c>
      <c r="AA10">
        <v>46073</v>
      </c>
      <c r="AB10">
        <v>37818</v>
      </c>
      <c r="AC10">
        <v>80848.12</v>
      </c>
      <c r="AD10">
        <v>36327</v>
      </c>
      <c r="AE10">
        <v>51096</v>
      </c>
      <c r="AF10">
        <v>40819</v>
      </c>
      <c r="AG10">
        <v>39101.199999999997</v>
      </c>
      <c r="AH10">
        <v>29983</v>
      </c>
      <c r="AI10">
        <v>74896</v>
      </c>
      <c r="AJ10">
        <v>46540</v>
      </c>
      <c r="AK10">
        <v>39473.519999999997</v>
      </c>
      <c r="AL10">
        <v>40327</v>
      </c>
      <c r="AM10">
        <v>59130</v>
      </c>
      <c r="AN10">
        <v>-10017</v>
      </c>
      <c r="AO10">
        <v>-9182</v>
      </c>
      <c r="AP10">
        <v>0</v>
      </c>
      <c r="AQ10">
        <v>105868</v>
      </c>
      <c r="AR10">
        <v>63795</v>
      </c>
      <c r="AS10">
        <v>72886.67</v>
      </c>
      <c r="AT10">
        <v>0</v>
      </c>
      <c r="AU10">
        <v>0</v>
      </c>
      <c r="AV10">
        <v>0</v>
      </c>
      <c r="AW10">
        <v>0</v>
      </c>
      <c r="AX10">
        <v>0</v>
      </c>
      <c r="AY10">
        <v>0</v>
      </c>
      <c r="AZ10">
        <v>0</v>
      </c>
      <c r="BA10">
        <v>0</v>
      </c>
      <c r="BB10">
        <v>0</v>
      </c>
      <c r="BC10">
        <v>0</v>
      </c>
      <c r="BD10">
        <v>0</v>
      </c>
      <c r="BE10">
        <v>0</v>
      </c>
      <c r="BF10">
        <v>0</v>
      </c>
      <c r="BG10">
        <v>0</v>
      </c>
      <c r="BH10">
        <v>0</v>
      </c>
      <c r="BI10"/>
      <c r="BJ10"/>
      <c r="BK10"/>
      <c r="BL10"/>
      <c r="BM10"/>
      <c r="BN10"/>
      <c r="BO10"/>
      <c r="BP10"/>
      <c r="BQ10"/>
      <c r="BR10"/>
      <c r="BS10"/>
      <c r="BT10"/>
    </row>
    <row r="11" spans="1:72">
      <c r="A11" t="s">
        <v>3440</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5053</v>
      </c>
      <c r="AU11">
        <v>0</v>
      </c>
      <c r="AV11">
        <v>0</v>
      </c>
      <c r="AW11">
        <v>0</v>
      </c>
      <c r="AX11">
        <v>4593.75</v>
      </c>
      <c r="AY11">
        <v>0</v>
      </c>
      <c r="AZ11">
        <v>0</v>
      </c>
      <c r="BA11">
        <v>0</v>
      </c>
      <c r="BB11">
        <v>3062</v>
      </c>
      <c r="BC11">
        <v>0</v>
      </c>
      <c r="BD11">
        <v>0</v>
      </c>
      <c r="BE11">
        <v>0</v>
      </c>
      <c r="BF11">
        <v>0</v>
      </c>
      <c r="BG11">
        <v>0</v>
      </c>
      <c r="BH11">
        <v>0</v>
      </c>
      <c r="BI11"/>
      <c r="BJ11"/>
      <c r="BK11"/>
      <c r="BL11"/>
      <c r="BM11"/>
      <c r="BN11"/>
      <c r="BO11"/>
      <c r="BP11"/>
      <c r="BQ11"/>
      <c r="BR11"/>
      <c r="BS11"/>
      <c r="BT11"/>
    </row>
    <row r="12" spans="1:72">
      <c r="A12" t="s">
        <v>319</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7164</v>
      </c>
      <c r="BB12">
        <v>0</v>
      </c>
      <c r="BC12">
        <v>0</v>
      </c>
      <c r="BD12">
        <v>0</v>
      </c>
      <c r="BE12">
        <v>0</v>
      </c>
      <c r="BF12">
        <v>0</v>
      </c>
      <c r="BG12">
        <v>0</v>
      </c>
      <c r="BH12">
        <v>0</v>
      </c>
      <c r="BI12"/>
      <c r="BJ12"/>
      <c r="BK12"/>
      <c r="BL12"/>
      <c r="BM12"/>
      <c r="BN12"/>
      <c r="BO12"/>
      <c r="BP12"/>
      <c r="BQ12"/>
      <c r="BR12"/>
      <c r="BS12"/>
      <c r="BT12"/>
    </row>
    <row r="13" spans="1:72">
      <c r="A13" t="s">
        <v>990</v>
      </c>
      <c r="B13">
        <v>160139</v>
      </c>
      <c r="C13">
        <v>150119</v>
      </c>
      <c r="D13">
        <v>190119</v>
      </c>
      <c r="E13">
        <v>281099.2</v>
      </c>
      <c r="F13">
        <v>181099</v>
      </c>
      <c r="G13">
        <v>196055</v>
      </c>
      <c r="H13">
        <v>0</v>
      </c>
      <c r="I13">
        <v>150039.82</v>
      </c>
      <c r="J13">
        <v>110040</v>
      </c>
      <c r="K13">
        <v>0</v>
      </c>
      <c r="L13">
        <v>20000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5510</v>
      </c>
      <c r="AO13">
        <v>4530</v>
      </c>
      <c r="AP13">
        <v>3555</v>
      </c>
      <c r="AQ13">
        <v>0</v>
      </c>
      <c r="AR13">
        <v>0</v>
      </c>
      <c r="AS13">
        <v>0</v>
      </c>
      <c r="AT13">
        <v>0</v>
      </c>
      <c r="AU13">
        <v>0</v>
      </c>
      <c r="AV13">
        <v>0</v>
      </c>
      <c r="AW13">
        <v>0</v>
      </c>
      <c r="AX13">
        <v>0</v>
      </c>
      <c r="AY13">
        <v>0</v>
      </c>
      <c r="AZ13">
        <v>0</v>
      </c>
      <c r="BA13">
        <v>0</v>
      </c>
      <c r="BB13">
        <v>0</v>
      </c>
      <c r="BC13">
        <v>0</v>
      </c>
      <c r="BD13">
        <v>0</v>
      </c>
      <c r="BE13">
        <v>0</v>
      </c>
      <c r="BF13">
        <v>0</v>
      </c>
      <c r="BG13">
        <v>0</v>
      </c>
      <c r="BH13">
        <v>0</v>
      </c>
      <c r="BI13"/>
      <c r="BJ13"/>
      <c r="BK13"/>
      <c r="BL13"/>
      <c r="BM13"/>
      <c r="BN13"/>
      <c r="BO13"/>
      <c r="BP13"/>
      <c r="BQ13"/>
      <c r="BR13"/>
      <c r="BS13"/>
      <c r="BT13"/>
    </row>
    <row r="14" spans="1:72">
      <c r="A14" t="s">
        <v>3441</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5510</v>
      </c>
      <c r="AO14">
        <v>4530</v>
      </c>
      <c r="AP14">
        <v>3555</v>
      </c>
      <c r="AQ14">
        <v>0</v>
      </c>
      <c r="AR14">
        <v>0</v>
      </c>
      <c r="AS14">
        <v>0</v>
      </c>
      <c r="AT14">
        <v>0</v>
      </c>
      <c r="AU14">
        <v>0</v>
      </c>
      <c r="AV14">
        <v>0</v>
      </c>
      <c r="AW14">
        <v>0</v>
      </c>
      <c r="AX14">
        <v>0</v>
      </c>
      <c r="AY14">
        <v>0</v>
      </c>
      <c r="AZ14">
        <v>0</v>
      </c>
      <c r="BA14">
        <v>0</v>
      </c>
      <c r="BB14">
        <v>0</v>
      </c>
      <c r="BC14">
        <v>0</v>
      </c>
      <c r="BD14">
        <v>0</v>
      </c>
      <c r="BE14">
        <v>0</v>
      </c>
      <c r="BF14">
        <v>0</v>
      </c>
      <c r="BG14">
        <v>0</v>
      </c>
      <c r="BH14">
        <v>0</v>
      </c>
      <c r="BI14"/>
      <c r="BJ14"/>
      <c r="BK14"/>
      <c r="BL14"/>
      <c r="BM14"/>
      <c r="BN14"/>
      <c r="BO14"/>
      <c r="BP14"/>
      <c r="BQ14"/>
      <c r="BR14"/>
      <c r="BS14"/>
      <c r="BT14"/>
    </row>
    <row r="15" spans="1:72">
      <c r="A15" t="s">
        <v>991</v>
      </c>
      <c r="B15">
        <v>160139</v>
      </c>
      <c r="C15">
        <v>150119</v>
      </c>
      <c r="D15">
        <v>190119</v>
      </c>
      <c r="E15">
        <v>281099.2</v>
      </c>
      <c r="F15">
        <v>181099</v>
      </c>
      <c r="G15">
        <v>196055</v>
      </c>
      <c r="H15">
        <v>0</v>
      </c>
      <c r="I15">
        <v>150039.82</v>
      </c>
      <c r="J15">
        <v>110040</v>
      </c>
      <c r="K15">
        <v>0</v>
      </c>
      <c r="L15">
        <v>20000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c r="BJ15"/>
      <c r="BK15"/>
      <c r="BL15"/>
      <c r="BM15"/>
      <c r="BN15"/>
      <c r="BO15"/>
      <c r="BP15"/>
      <c r="BQ15"/>
      <c r="BR15"/>
      <c r="BS15"/>
      <c r="BT15"/>
    </row>
    <row r="16" spans="1:72">
      <c r="A16" t="s">
        <v>992</v>
      </c>
      <c r="B16">
        <v>0</v>
      </c>
      <c r="C16">
        <v>0</v>
      </c>
      <c r="D16">
        <v>0</v>
      </c>
      <c r="E16">
        <v>0</v>
      </c>
      <c r="F16">
        <v>0</v>
      </c>
      <c r="G16">
        <v>0</v>
      </c>
      <c r="H16">
        <v>0</v>
      </c>
      <c r="I16">
        <v>0</v>
      </c>
      <c r="J16">
        <v>0</v>
      </c>
      <c r="K16">
        <v>0</v>
      </c>
      <c r="L16">
        <v>0</v>
      </c>
      <c r="M16">
        <v>0</v>
      </c>
      <c r="N16">
        <v>0</v>
      </c>
      <c r="O16">
        <v>0</v>
      </c>
      <c r="P16">
        <v>0</v>
      </c>
      <c r="Q16">
        <v>0</v>
      </c>
      <c r="R16">
        <v>0</v>
      </c>
      <c r="S16">
        <v>0</v>
      </c>
      <c r="T16">
        <v>0</v>
      </c>
      <c r="U16">
        <v>0</v>
      </c>
      <c r="V16">
        <v>133006</v>
      </c>
      <c r="W16">
        <v>138560</v>
      </c>
      <c r="X16">
        <v>146337</v>
      </c>
      <c r="Y16">
        <v>132729.32</v>
      </c>
      <c r="Z16">
        <v>140844</v>
      </c>
      <c r="AA16">
        <v>147361</v>
      </c>
      <c r="AB16">
        <v>154621</v>
      </c>
      <c r="AC16">
        <v>127740.29</v>
      </c>
      <c r="AD16">
        <v>170699</v>
      </c>
      <c r="AE16">
        <v>173638</v>
      </c>
      <c r="AF16">
        <v>179998</v>
      </c>
      <c r="AG16">
        <v>218298.37</v>
      </c>
      <c r="AH16">
        <v>215732</v>
      </c>
      <c r="AI16">
        <v>157219</v>
      </c>
      <c r="AJ16">
        <v>194782</v>
      </c>
      <c r="AK16">
        <v>179749.31</v>
      </c>
      <c r="AL16">
        <v>137191</v>
      </c>
      <c r="AM16">
        <v>129053</v>
      </c>
      <c r="AN16">
        <v>162391</v>
      </c>
      <c r="AO16">
        <v>139841</v>
      </c>
      <c r="AP16">
        <v>116860</v>
      </c>
      <c r="AQ16">
        <v>89918</v>
      </c>
      <c r="AR16">
        <v>148462</v>
      </c>
      <c r="AS16">
        <v>131279.09</v>
      </c>
      <c r="AT16">
        <v>98022</v>
      </c>
      <c r="AU16">
        <v>106822</v>
      </c>
      <c r="AV16">
        <v>82038</v>
      </c>
      <c r="AW16">
        <v>77061.03</v>
      </c>
      <c r="AX16">
        <v>37040.26</v>
      </c>
      <c r="AY16">
        <v>30531.279999999999</v>
      </c>
      <c r="AZ16">
        <v>40050</v>
      </c>
      <c r="BA16">
        <v>43491</v>
      </c>
      <c r="BB16">
        <v>36988</v>
      </c>
      <c r="BC16">
        <v>34194</v>
      </c>
      <c r="BD16">
        <v>0</v>
      </c>
      <c r="BE16">
        <v>0</v>
      </c>
      <c r="BF16">
        <v>0</v>
      </c>
      <c r="BG16">
        <v>0</v>
      </c>
      <c r="BH16">
        <v>0</v>
      </c>
      <c r="BI16"/>
      <c r="BJ16"/>
      <c r="BK16"/>
      <c r="BL16"/>
      <c r="BM16"/>
      <c r="BN16"/>
      <c r="BO16"/>
      <c r="BP16"/>
      <c r="BQ16"/>
      <c r="BR16"/>
      <c r="BS16"/>
      <c r="BT16"/>
    </row>
    <row r="17" spans="1:72">
      <c r="A17" t="s">
        <v>750</v>
      </c>
      <c r="B17">
        <v>20277</v>
      </c>
      <c r="C17">
        <v>21691</v>
      </c>
      <c r="D17">
        <v>22620</v>
      </c>
      <c r="E17">
        <v>30718.09</v>
      </c>
      <c r="F17">
        <v>22398</v>
      </c>
      <c r="G17">
        <v>54086</v>
      </c>
      <c r="H17">
        <v>27442</v>
      </c>
      <c r="I17">
        <v>43843.7</v>
      </c>
      <c r="J17">
        <v>51687</v>
      </c>
      <c r="K17">
        <v>27547</v>
      </c>
      <c r="L17">
        <v>42846</v>
      </c>
      <c r="M17">
        <v>46207.4</v>
      </c>
      <c r="N17">
        <v>27724</v>
      </c>
      <c r="O17">
        <v>25527</v>
      </c>
      <c r="P17">
        <v>26616</v>
      </c>
      <c r="Q17">
        <v>25931.43</v>
      </c>
      <c r="R17">
        <v>36825</v>
      </c>
      <c r="S17">
        <v>37714</v>
      </c>
      <c r="T17">
        <v>27673</v>
      </c>
      <c r="U17">
        <v>28016.97</v>
      </c>
      <c r="V17">
        <v>45762</v>
      </c>
      <c r="W17">
        <v>39070</v>
      </c>
      <c r="X17">
        <v>55823</v>
      </c>
      <c r="Y17">
        <v>50284.42</v>
      </c>
      <c r="Z17">
        <v>42085</v>
      </c>
      <c r="AA17">
        <v>34948</v>
      </c>
      <c r="AB17">
        <v>35256</v>
      </c>
      <c r="AC17">
        <v>32813.08</v>
      </c>
      <c r="AD17">
        <v>24480</v>
      </c>
      <c r="AE17">
        <v>18381</v>
      </c>
      <c r="AF17">
        <v>20765</v>
      </c>
      <c r="AG17">
        <v>13250.8</v>
      </c>
      <c r="AH17">
        <v>21591</v>
      </c>
      <c r="AI17">
        <v>48802</v>
      </c>
      <c r="AJ17">
        <v>56426</v>
      </c>
      <c r="AK17">
        <v>47389.53</v>
      </c>
      <c r="AL17">
        <v>24105</v>
      </c>
      <c r="AM17">
        <v>20648</v>
      </c>
      <c r="AN17">
        <v>17083</v>
      </c>
      <c r="AO17">
        <v>11082</v>
      </c>
      <c r="AP17">
        <v>16552</v>
      </c>
      <c r="AQ17">
        <v>20347</v>
      </c>
      <c r="AR17">
        <v>18441</v>
      </c>
      <c r="AS17">
        <v>23595.88</v>
      </c>
      <c r="AT17">
        <v>28446</v>
      </c>
      <c r="AU17">
        <v>12301</v>
      </c>
      <c r="AV17">
        <v>10291</v>
      </c>
      <c r="AW17">
        <v>11266.62</v>
      </c>
      <c r="AX17">
        <v>15154.26</v>
      </c>
      <c r="AY17">
        <v>9113.5</v>
      </c>
      <c r="AZ17">
        <v>16918</v>
      </c>
      <c r="BA17">
        <v>6968</v>
      </c>
      <c r="BB17">
        <v>19397</v>
      </c>
      <c r="BC17">
        <v>17787</v>
      </c>
      <c r="BD17">
        <v>48216</v>
      </c>
      <c r="BE17">
        <v>41765</v>
      </c>
      <c r="BF17">
        <v>61747</v>
      </c>
      <c r="BG17">
        <v>51634</v>
      </c>
      <c r="BH17">
        <v>50489</v>
      </c>
      <c r="BI17"/>
      <c r="BJ17"/>
      <c r="BK17"/>
      <c r="BL17"/>
      <c r="BM17"/>
      <c r="BN17"/>
      <c r="BO17"/>
      <c r="BP17"/>
      <c r="BQ17"/>
      <c r="BR17"/>
      <c r="BS17"/>
      <c r="BT17"/>
    </row>
    <row r="18" spans="1:72">
      <c r="A18" t="s">
        <v>3442</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13928</v>
      </c>
      <c r="AO18">
        <v>10285</v>
      </c>
      <c r="AP18">
        <v>15427</v>
      </c>
      <c r="AQ18">
        <v>0</v>
      </c>
      <c r="AR18">
        <v>0</v>
      </c>
      <c r="AS18">
        <v>0</v>
      </c>
      <c r="AT18">
        <v>13383</v>
      </c>
      <c r="AU18">
        <v>2008</v>
      </c>
      <c r="AV18">
        <v>7025</v>
      </c>
      <c r="AW18">
        <v>0</v>
      </c>
      <c r="AX18">
        <v>0</v>
      </c>
      <c r="AY18">
        <v>0</v>
      </c>
      <c r="AZ18">
        <v>0</v>
      </c>
      <c r="BA18">
        <v>0</v>
      </c>
      <c r="BB18">
        <v>0</v>
      </c>
      <c r="BC18">
        <v>0</v>
      </c>
      <c r="BD18">
        <v>0</v>
      </c>
      <c r="BE18">
        <v>0</v>
      </c>
      <c r="BF18">
        <v>0</v>
      </c>
      <c r="BG18">
        <v>0</v>
      </c>
      <c r="BH18">
        <v>0</v>
      </c>
      <c r="BI18"/>
      <c r="BJ18"/>
      <c r="BK18"/>
      <c r="BL18"/>
      <c r="BM18"/>
      <c r="BN18"/>
      <c r="BO18"/>
      <c r="BP18"/>
      <c r="BQ18"/>
      <c r="BR18"/>
      <c r="BS18"/>
      <c r="BT18"/>
    </row>
    <row r="19" spans="1:72">
      <c r="A19" t="s">
        <v>751</v>
      </c>
      <c r="B19">
        <v>20277</v>
      </c>
      <c r="C19">
        <v>21691</v>
      </c>
      <c r="D19">
        <v>22620</v>
      </c>
      <c r="E19">
        <v>30718.09</v>
      </c>
      <c r="F19">
        <v>22398</v>
      </c>
      <c r="G19">
        <v>54086</v>
      </c>
      <c r="H19">
        <v>27442</v>
      </c>
      <c r="I19">
        <v>43843.7</v>
      </c>
      <c r="J19">
        <v>51687</v>
      </c>
      <c r="K19">
        <v>27547</v>
      </c>
      <c r="L19">
        <v>42846</v>
      </c>
      <c r="M19">
        <v>46207.4</v>
      </c>
      <c r="N19">
        <v>27724</v>
      </c>
      <c r="O19">
        <v>25527</v>
      </c>
      <c r="P19">
        <v>26616</v>
      </c>
      <c r="Q19">
        <v>0</v>
      </c>
      <c r="R19">
        <v>0</v>
      </c>
      <c r="S19">
        <v>0</v>
      </c>
      <c r="T19">
        <v>0</v>
      </c>
      <c r="U19">
        <v>0</v>
      </c>
      <c r="V19">
        <v>45762</v>
      </c>
      <c r="W19">
        <v>39070</v>
      </c>
      <c r="X19">
        <v>55823</v>
      </c>
      <c r="Y19">
        <v>50284.42</v>
      </c>
      <c r="Z19">
        <v>42085</v>
      </c>
      <c r="AA19">
        <v>34948</v>
      </c>
      <c r="AB19">
        <v>35256</v>
      </c>
      <c r="AC19">
        <v>32813.08</v>
      </c>
      <c r="AD19">
        <v>24480</v>
      </c>
      <c r="AE19">
        <v>18381</v>
      </c>
      <c r="AF19">
        <v>20765</v>
      </c>
      <c r="AG19">
        <v>13250.8</v>
      </c>
      <c r="AH19">
        <v>21591</v>
      </c>
      <c r="AI19">
        <v>48802</v>
      </c>
      <c r="AJ19">
        <v>56426</v>
      </c>
      <c r="AK19">
        <v>47389.53</v>
      </c>
      <c r="AL19">
        <v>24105</v>
      </c>
      <c r="AM19">
        <v>20648</v>
      </c>
      <c r="AN19">
        <v>3155</v>
      </c>
      <c r="AO19">
        <v>797</v>
      </c>
      <c r="AP19">
        <v>1125</v>
      </c>
      <c r="AQ19">
        <v>20347</v>
      </c>
      <c r="AR19">
        <v>18441</v>
      </c>
      <c r="AS19">
        <v>23595.88</v>
      </c>
      <c r="AT19">
        <v>15063</v>
      </c>
      <c r="AU19">
        <v>10293</v>
      </c>
      <c r="AV19">
        <v>3266</v>
      </c>
      <c r="AW19">
        <v>11266.62</v>
      </c>
      <c r="AX19">
        <v>15154.26</v>
      </c>
      <c r="AY19">
        <v>9113.5</v>
      </c>
      <c r="AZ19">
        <v>16918</v>
      </c>
      <c r="BA19">
        <v>6968</v>
      </c>
      <c r="BB19">
        <v>19397</v>
      </c>
      <c r="BC19">
        <v>17787</v>
      </c>
      <c r="BD19">
        <v>0</v>
      </c>
      <c r="BE19">
        <v>0</v>
      </c>
      <c r="BF19">
        <v>0</v>
      </c>
      <c r="BG19">
        <v>0</v>
      </c>
      <c r="BH19">
        <v>0</v>
      </c>
      <c r="BI19"/>
      <c r="BJ19"/>
      <c r="BK19"/>
      <c r="BL19"/>
      <c r="BM19"/>
      <c r="BN19"/>
      <c r="BO19"/>
      <c r="BP19"/>
      <c r="BQ19"/>
      <c r="BR19"/>
      <c r="BS19"/>
      <c r="BT19"/>
    </row>
    <row r="20" spans="1:72">
      <c r="A20" t="s">
        <v>320</v>
      </c>
      <c r="B20">
        <v>566753</v>
      </c>
      <c r="C20">
        <v>591923</v>
      </c>
      <c r="D20">
        <v>621295</v>
      </c>
      <c r="E20">
        <v>537321.55000000005</v>
      </c>
      <c r="F20">
        <v>482529</v>
      </c>
      <c r="G20">
        <v>549876</v>
      </c>
      <c r="H20">
        <v>549794</v>
      </c>
      <c r="I20">
        <v>493324.52</v>
      </c>
      <c r="J20">
        <v>495371</v>
      </c>
      <c r="K20">
        <v>454654</v>
      </c>
      <c r="L20">
        <v>477666</v>
      </c>
      <c r="M20">
        <v>420062.34</v>
      </c>
      <c r="N20">
        <v>501589</v>
      </c>
      <c r="O20">
        <v>443813</v>
      </c>
      <c r="P20">
        <v>511718</v>
      </c>
      <c r="Q20">
        <v>488838.98</v>
      </c>
      <c r="R20">
        <v>475052</v>
      </c>
      <c r="S20">
        <v>448743</v>
      </c>
      <c r="T20">
        <v>461354</v>
      </c>
      <c r="U20">
        <v>436806.6</v>
      </c>
      <c r="V20">
        <v>373209</v>
      </c>
      <c r="W20">
        <v>370462</v>
      </c>
      <c r="X20">
        <v>417850</v>
      </c>
      <c r="Y20">
        <v>371084.68</v>
      </c>
      <c r="Z20">
        <v>339190</v>
      </c>
      <c r="AA20">
        <v>319947</v>
      </c>
      <c r="AB20">
        <v>346306</v>
      </c>
      <c r="AC20">
        <v>327225.87</v>
      </c>
      <c r="AD20">
        <v>282152</v>
      </c>
      <c r="AE20">
        <v>253855</v>
      </c>
      <c r="AF20">
        <v>324644</v>
      </c>
      <c r="AG20">
        <v>334716.64</v>
      </c>
      <c r="AH20">
        <v>303877</v>
      </c>
      <c r="AI20">
        <v>300102</v>
      </c>
      <c r="AJ20">
        <v>352203</v>
      </c>
      <c r="AK20">
        <v>302935.98</v>
      </c>
      <c r="AL20">
        <v>236657</v>
      </c>
      <c r="AM20">
        <v>253616</v>
      </c>
      <c r="AN20">
        <v>301490</v>
      </c>
      <c r="AO20">
        <v>293367</v>
      </c>
      <c r="AP20">
        <v>250056</v>
      </c>
      <c r="AQ20">
        <v>249904</v>
      </c>
      <c r="AR20">
        <v>282506</v>
      </c>
      <c r="AS20">
        <v>287108.78999999998</v>
      </c>
      <c r="AT20">
        <v>224447</v>
      </c>
      <c r="AU20">
        <v>237852</v>
      </c>
      <c r="AV20">
        <v>254440</v>
      </c>
      <c r="AW20">
        <v>214938.22</v>
      </c>
      <c r="AX20">
        <v>172394.56</v>
      </c>
      <c r="AY20">
        <v>185544.77</v>
      </c>
      <c r="AZ20">
        <v>216486</v>
      </c>
      <c r="BA20">
        <v>199236</v>
      </c>
      <c r="BB20">
        <v>159506</v>
      </c>
      <c r="BC20">
        <v>177989</v>
      </c>
      <c r="BD20">
        <v>202614</v>
      </c>
      <c r="BE20">
        <v>188202</v>
      </c>
      <c r="BF20">
        <v>185979</v>
      </c>
      <c r="BG20">
        <v>203271</v>
      </c>
      <c r="BH20">
        <v>255305</v>
      </c>
      <c r="BI20"/>
      <c r="BJ20"/>
      <c r="BK20"/>
      <c r="BL20"/>
      <c r="BM20"/>
      <c r="BN20"/>
      <c r="BO20"/>
      <c r="BP20"/>
      <c r="BQ20"/>
      <c r="BR20"/>
      <c r="BS20"/>
      <c r="BT20"/>
    </row>
    <row r="21" spans="1:72">
      <c r="A21" t="s">
        <v>752</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t="s">
        <v>1009</v>
      </c>
      <c r="B22">
        <v>14200</v>
      </c>
      <c r="C22">
        <v>14200</v>
      </c>
      <c r="D22">
        <v>14200</v>
      </c>
      <c r="E22">
        <v>14200</v>
      </c>
      <c r="F22">
        <v>14200</v>
      </c>
      <c r="G22">
        <v>14200</v>
      </c>
      <c r="H22">
        <v>14200</v>
      </c>
      <c r="I22">
        <v>14200</v>
      </c>
      <c r="J22">
        <v>14200</v>
      </c>
      <c r="K22">
        <v>14200</v>
      </c>
      <c r="L22">
        <v>14200</v>
      </c>
      <c r="M22">
        <v>14200</v>
      </c>
      <c r="N22">
        <v>14200</v>
      </c>
      <c r="O22">
        <v>14200</v>
      </c>
      <c r="P22">
        <v>14200</v>
      </c>
      <c r="Q22">
        <v>14200.1</v>
      </c>
      <c r="R22">
        <v>14200</v>
      </c>
      <c r="S22">
        <v>14200</v>
      </c>
      <c r="T22">
        <v>14200</v>
      </c>
      <c r="U22">
        <v>14200.1</v>
      </c>
      <c r="V22">
        <v>17200</v>
      </c>
      <c r="W22">
        <v>17200</v>
      </c>
      <c r="X22">
        <v>17200</v>
      </c>
      <c r="Y22">
        <v>17200.099999999999</v>
      </c>
      <c r="Z22">
        <v>17200</v>
      </c>
      <c r="AA22">
        <v>17200</v>
      </c>
      <c r="AB22">
        <v>17200</v>
      </c>
      <c r="AC22">
        <v>17200.099999999999</v>
      </c>
      <c r="AD22">
        <v>17200</v>
      </c>
      <c r="AE22">
        <v>17200</v>
      </c>
      <c r="AF22">
        <v>17200</v>
      </c>
      <c r="AG22">
        <v>17200.099999999999</v>
      </c>
      <c r="AH22">
        <v>17200</v>
      </c>
      <c r="AI22">
        <v>17200</v>
      </c>
      <c r="AJ22">
        <v>17200</v>
      </c>
      <c r="AK22">
        <v>17000.099999999999</v>
      </c>
      <c r="AL22">
        <v>17000</v>
      </c>
      <c r="AM22">
        <v>17000</v>
      </c>
      <c r="AN22">
        <v>17000</v>
      </c>
      <c r="AO22">
        <v>17000</v>
      </c>
      <c r="AP22">
        <v>17000</v>
      </c>
      <c r="AQ22">
        <v>17000</v>
      </c>
      <c r="AR22">
        <v>14000</v>
      </c>
      <c r="AS22">
        <v>17000.099999999999</v>
      </c>
      <c r="AT22">
        <v>19000</v>
      </c>
      <c r="AU22">
        <v>19000</v>
      </c>
      <c r="AV22">
        <v>22000</v>
      </c>
      <c r="AW22">
        <v>30000.1</v>
      </c>
      <c r="AX22">
        <v>30000.1</v>
      </c>
      <c r="AY22">
        <v>20000.099999999999</v>
      </c>
      <c r="AZ22">
        <v>20000</v>
      </c>
      <c r="BA22">
        <v>16000</v>
      </c>
      <c r="BB22">
        <v>16000</v>
      </c>
      <c r="BC22">
        <v>16000</v>
      </c>
      <c r="BD22">
        <v>0</v>
      </c>
      <c r="BE22">
        <v>0</v>
      </c>
      <c r="BF22">
        <v>0</v>
      </c>
      <c r="BG22">
        <v>0</v>
      </c>
      <c r="BH22">
        <v>0</v>
      </c>
      <c r="BI22"/>
      <c r="BJ22"/>
      <c r="BK22"/>
      <c r="BL22"/>
      <c r="BM22"/>
      <c r="BN22"/>
      <c r="BO22"/>
      <c r="BP22"/>
      <c r="BQ22"/>
      <c r="BR22"/>
      <c r="BS22"/>
      <c r="BT22"/>
    </row>
    <row r="23" spans="1:72">
      <c r="A23" t="s">
        <v>755</v>
      </c>
      <c r="B23">
        <v>378630</v>
      </c>
      <c r="C23">
        <v>342783</v>
      </c>
      <c r="D23">
        <v>343064</v>
      </c>
      <c r="E23">
        <v>343675.14</v>
      </c>
      <c r="F23">
        <v>344345</v>
      </c>
      <c r="G23">
        <v>344486</v>
      </c>
      <c r="H23">
        <v>335185</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c r="BJ23"/>
      <c r="BK23"/>
      <c r="BL23"/>
      <c r="BM23"/>
      <c r="BN23"/>
      <c r="BO23"/>
      <c r="BP23"/>
      <c r="BQ23"/>
      <c r="BR23"/>
      <c r="BS23"/>
      <c r="BT23"/>
    </row>
    <row r="24" spans="1:72">
      <c r="A24" t="s">
        <v>758</v>
      </c>
      <c r="B24">
        <v>0</v>
      </c>
      <c r="C24">
        <v>0</v>
      </c>
      <c r="D24">
        <v>0</v>
      </c>
      <c r="E24">
        <v>0</v>
      </c>
      <c r="F24">
        <v>0</v>
      </c>
      <c r="G24">
        <v>0</v>
      </c>
      <c r="H24">
        <v>0</v>
      </c>
      <c r="I24">
        <v>0</v>
      </c>
      <c r="J24">
        <v>0</v>
      </c>
      <c r="K24">
        <v>0</v>
      </c>
      <c r="L24">
        <v>0</v>
      </c>
      <c r="M24">
        <v>93655.49</v>
      </c>
      <c r="N24">
        <v>93655</v>
      </c>
      <c r="O24">
        <v>93275</v>
      </c>
      <c r="P24">
        <v>92555</v>
      </c>
      <c r="Q24">
        <v>92555.49</v>
      </c>
      <c r="R24">
        <v>92555</v>
      </c>
      <c r="S24">
        <v>92555</v>
      </c>
      <c r="T24">
        <v>92555</v>
      </c>
      <c r="U24">
        <v>92555.49</v>
      </c>
      <c r="V24">
        <v>92555</v>
      </c>
      <c r="W24">
        <v>80805</v>
      </c>
      <c r="X24">
        <v>80805</v>
      </c>
      <c r="Y24">
        <v>80805.289999999994</v>
      </c>
      <c r="Z24">
        <v>80805</v>
      </c>
      <c r="AA24">
        <v>80805</v>
      </c>
      <c r="AB24">
        <v>80805</v>
      </c>
      <c r="AC24">
        <v>80805.289999999994</v>
      </c>
      <c r="AD24">
        <v>80805</v>
      </c>
      <c r="AE24">
        <v>80805</v>
      </c>
      <c r="AF24">
        <v>80805</v>
      </c>
      <c r="AG24">
        <v>80805.289999999994</v>
      </c>
      <c r="AH24">
        <v>80805</v>
      </c>
      <c r="AI24">
        <v>80805</v>
      </c>
      <c r="AJ24">
        <v>27864</v>
      </c>
      <c r="AK24">
        <v>27864.11</v>
      </c>
      <c r="AL24">
        <v>27864</v>
      </c>
      <c r="AM24">
        <v>27864</v>
      </c>
      <c r="AN24">
        <v>27864</v>
      </c>
      <c r="AO24">
        <v>27864</v>
      </c>
      <c r="AP24">
        <v>27864</v>
      </c>
      <c r="AQ24">
        <v>27864</v>
      </c>
      <c r="AR24">
        <v>27864</v>
      </c>
      <c r="AS24">
        <v>27864.11</v>
      </c>
      <c r="AT24">
        <v>27864</v>
      </c>
      <c r="AU24">
        <v>27864</v>
      </c>
      <c r="AV24">
        <v>27864</v>
      </c>
      <c r="AW24">
        <v>27864.11</v>
      </c>
      <c r="AX24">
        <v>27864.11</v>
      </c>
      <c r="AY24">
        <v>27864.11</v>
      </c>
      <c r="AZ24">
        <v>27864</v>
      </c>
      <c r="BA24">
        <v>27864</v>
      </c>
      <c r="BB24">
        <v>27864</v>
      </c>
      <c r="BC24">
        <v>27864</v>
      </c>
      <c r="BD24">
        <v>27864</v>
      </c>
      <c r="BE24">
        <v>27864</v>
      </c>
      <c r="BF24">
        <v>27864</v>
      </c>
      <c r="BG24">
        <v>27864</v>
      </c>
      <c r="BH24">
        <v>27864</v>
      </c>
      <c r="BI24"/>
      <c r="BJ24"/>
      <c r="BK24"/>
      <c r="BL24"/>
      <c r="BM24"/>
      <c r="BN24"/>
      <c r="BO24"/>
      <c r="BP24"/>
      <c r="BQ24"/>
      <c r="BR24"/>
      <c r="BS24"/>
      <c r="BT24"/>
    </row>
    <row r="25" spans="1:72">
      <c r="A25" t="s">
        <v>759</v>
      </c>
      <c r="B25">
        <v>40071</v>
      </c>
      <c r="C25">
        <v>40197</v>
      </c>
      <c r="D25">
        <v>40714</v>
      </c>
      <c r="E25">
        <v>41299.800000000003</v>
      </c>
      <c r="F25">
        <v>42715</v>
      </c>
      <c r="G25">
        <v>42331</v>
      </c>
      <c r="H25">
        <v>42854</v>
      </c>
      <c r="I25">
        <v>42777.34</v>
      </c>
      <c r="J25">
        <v>43818</v>
      </c>
      <c r="K25">
        <v>44517</v>
      </c>
      <c r="L25">
        <v>46451</v>
      </c>
      <c r="M25">
        <v>45937.3</v>
      </c>
      <c r="N25">
        <v>31118</v>
      </c>
      <c r="O25">
        <v>31024</v>
      </c>
      <c r="P25">
        <v>31926</v>
      </c>
      <c r="Q25">
        <v>31843.31</v>
      </c>
      <c r="R25">
        <v>31745</v>
      </c>
      <c r="S25">
        <v>31677</v>
      </c>
      <c r="T25">
        <v>31637</v>
      </c>
      <c r="U25">
        <v>31586.62</v>
      </c>
      <c r="V25">
        <v>31547</v>
      </c>
      <c r="W25">
        <v>31514</v>
      </c>
      <c r="X25">
        <v>31445</v>
      </c>
      <c r="Y25">
        <v>31401.18</v>
      </c>
      <c r="Z25">
        <v>31335</v>
      </c>
      <c r="AA25">
        <v>31309</v>
      </c>
      <c r="AB25">
        <v>31338</v>
      </c>
      <c r="AC25">
        <v>31265.99</v>
      </c>
      <c r="AD25">
        <v>31207</v>
      </c>
      <c r="AE25">
        <v>31146</v>
      </c>
      <c r="AF25">
        <v>31076</v>
      </c>
      <c r="AG25">
        <v>31016.86</v>
      </c>
      <c r="AH25">
        <v>30937</v>
      </c>
      <c r="AI25">
        <v>30905</v>
      </c>
      <c r="AJ25">
        <v>30847</v>
      </c>
      <c r="AK25">
        <v>30815</v>
      </c>
      <c r="AL25">
        <v>30742</v>
      </c>
      <c r="AM25">
        <v>30710</v>
      </c>
      <c r="AN25">
        <v>30638</v>
      </c>
      <c r="AO25">
        <v>30606</v>
      </c>
      <c r="AP25">
        <v>30526</v>
      </c>
      <c r="AQ25">
        <v>30509</v>
      </c>
      <c r="AR25">
        <v>30425</v>
      </c>
      <c r="AS25">
        <v>30404.98</v>
      </c>
      <c r="AT25">
        <v>30318</v>
      </c>
      <c r="AU25">
        <v>30289</v>
      </c>
      <c r="AV25">
        <v>0</v>
      </c>
      <c r="AW25">
        <v>30206.33</v>
      </c>
      <c r="AX25">
        <v>30171.75</v>
      </c>
      <c r="AY25">
        <v>30136.85</v>
      </c>
      <c r="AZ25">
        <v>30116</v>
      </c>
      <c r="BA25">
        <v>30077</v>
      </c>
      <c r="BB25">
        <v>30047</v>
      </c>
      <c r="BC25">
        <v>30000</v>
      </c>
      <c r="BD25">
        <v>29949</v>
      </c>
      <c r="BE25">
        <v>30000</v>
      </c>
      <c r="BF25">
        <v>0</v>
      </c>
      <c r="BG25">
        <v>0</v>
      </c>
      <c r="BH25">
        <v>0</v>
      </c>
      <c r="BI25"/>
      <c r="BJ25"/>
      <c r="BK25"/>
      <c r="BL25"/>
      <c r="BM25"/>
      <c r="BN25"/>
      <c r="BO25"/>
      <c r="BP25"/>
      <c r="BQ25"/>
      <c r="BR25"/>
      <c r="BS25"/>
      <c r="BT25"/>
    </row>
    <row r="26" spans="1:72">
      <c r="A26" t="s">
        <v>760</v>
      </c>
      <c r="B26">
        <v>30384</v>
      </c>
      <c r="C26">
        <v>30301</v>
      </c>
      <c r="D26">
        <v>30578</v>
      </c>
      <c r="E26">
        <v>30527.38</v>
      </c>
      <c r="F26">
        <v>30444</v>
      </c>
      <c r="G26">
        <v>30361</v>
      </c>
      <c r="H26">
        <v>30644</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c r="BJ26"/>
      <c r="BK26"/>
      <c r="BL26"/>
      <c r="BM26"/>
      <c r="BN26"/>
      <c r="BO26"/>
      <c r="BP26"/>
      <c r="BQ26"/>
      <c r="BR26"/>
      <c r="BS26"/>
      <c r="BT26"/>
    </row>
    <row r="27" spans="1:72">
      <c r="A27" t="s">
        <v>3093</v>
      </c>
      <c r="B27">
        <v>9687</v>
      </c>
      <c r="C27">
        <v>9896</v>
      </c>
      <c r="D27">
        <v>10136</v>
      </c>
      <c r="E27">
        <v>10772.42</v>
      </c>
      <c r="F27">
        <v>12271</v>
      </c>
      <c r="G27">
        <v>11970</v>
      </c>
      <c r="H27">
        <v>12210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c r="BJ27"/>
      <c r="BK27"/>
      <c r="BL27"/>
      <c r="BM27"/>
      <c r="BN27"/>
      <c r="BO27"/>
      <c r="BP27"/>
      <c r="BQ27"/>
      <c r="BR27"/>
      <c r="BS27"/>
      <c r="BT27"/>
    </row>
    <row r="28" spans="1:72">
      <c r="A28" t="s">
        <v>761</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30259</v>
      </c>
      <c r="AW28">
        <v>0</v>
      </c>
      <c r="AX28">
        <v>0</v>
      </c>
      <c r="AY28">
        <v>0</v>
      </c>
      <c r="AZ28">
        <v>0</v>
      </c>
      <c r="BA28">
        <v>0</v>
      </c>
      <c r="BB28">
        <v>0</v>
      </c>
      <c r="BC28">
        <v>0</v>
      </c>
      <c r="BD28">
        <v>0</v>
      </c>
      <c r="BE28">
        <v>0</v>
      </c>
      <c r="BF28">
        <v>0</v>
      </c>
      <c r="BG28">
        <v>0</v>
      </c>
      <c r="BH28">
        <v>0</v>
      </c>
      <c r="BI28"/>
      <c r="BJ28"/>
      <c r="BK28"/>
      <c r="BL28"/>
      <c r="BM28"/>
      <c r="BN28"/>
      <c r="BO28"/>
      <c r="BP28"/>
      <c r="BQ28"/>
      <c r="BR28"/>
      <c r="BS28"/>
      <c r="BT28"/>
    </row>
    <row r="29" spans="1:72">
      <c r="A29" t="s">
        <v>762</v>
      </c>
      <c r="B29">
        <v>0</v>
      </c>
      <c r="C29">
        <v>0</v>
      </c>
      <c r="D29">
        <v>0</v>
      </c>
      <c r="E29">
        <v>0</v>
      </c>
      <c r="F29">
        <v>0</v>
      </c>
      <c r="G29">
        <v>0</v>
      </c>
      <c r="H29">
        <v>0</v>
      </c>
      <c r="I29">
        <v>335185.15000000002</v>
      </c>
      <c r="J29">
        <v>323941</v>
      </c>
      <c r="K29">
        <v>323941</v>
      </c>
      <c r="L29">
        <v>301609</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1685</v>
      </c>
      <c r="AP29">
        <v>1747</v>
      </c>
      <c r="AQ29">
        <v>0</v>
      </c>
      <c r="AR29">
        <v>0</v>
      </c>
      <c r="AS29">
        <v>0</v>
      </c>
      <c r="AT29">
        <v>0</v>
      </c>
      <c r="AU29">
        <v>0</v>
      </c>
      <c r="AV29">
        <v>1331</v>
      </c>
      <c r="AW29">
        <v>0</v>
      </c>
      <c r="AX29">
        <v>0</v>
      </c>
      <c r="AY29">
        <v>0</v>
      </c>
      <c r="AZ29">
        <v>0</v>
      </c>
      <c r="BA29">
        <v>0</v>
      </c>
      <c r="BB29">
        <v>0</v>
      </c>
      <c r="BC29">
        <v>0</v>
      </c>
      <c r="BD29">
        <v>0</v>
      </c>
      <c r="BE29">
        <v>0</v>
      </c>
      <c r="BF29">
        <v>0</v>
      </c>
      <c r="BG29">
        <v>0</v>
      </c>
      <c r="BH29">
        <v>0</v>
      </c>
      <c r="BI29"/>
      <c r="BJ29"/>
      <c r="BK29"/>
      <c r="BL29"/>
      <c r="BM29"/>
      <c r="BN29"/>
      <c r="BO29"/>
      <c r="BP29"/>
      <c r="BQ29"/>
      <c r="BR29"/>
      <c r="BS29"/>
      <c r="BT29"/>
    </row>
    <row r="30" spans="1:72">
      <c r="A30" t="s">
        <v>763</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1685</v>
      </c>
      <c r="AP30">
        <v>1747</v>
      </c>
      <c r="AQ30">
        <v>0</v>
      </c>
      <c r="AR30">
        <v>0</v>
      </c>
      <c r="AS30">
        <v>0</v>
      </c>
      <c r="AT30">
        <v>0</v>
      </c>
      <c r="AU30">
        <v>0</v>
      </c>
      <c r="AV30">
        <v>1331</v>
      </c>
      <c r="AW30">
        <v>0</v>
      </c>
      <c r="AX30">
        <v>0</v>
      </c>
      <c r="AY30">
        <v>0</v>
      </c>
      <c r="AZ30">
        <v>0</v>
      </c>
      <c r="BA30">
        <v>0</v>
      </c>
      <c r="BB30">
        <v>0</v>
      </c>
      <c r="BC30">
        <v>0</v>
      </c>
      <c r="BD30">
        <v>0</v>
      </c>
      <c r="BE30">
        <v>0</v>
      </c>
      <c r="BF30">
        <v>0</v>
      </c>
      <c r="BG30">
        <v>0</v>
      </c>
      <c r="BH30">
        <v>0</v>
      </c>
      <c r="BI30"/>
      <c r="BJ30"/>
      <c r="BK30"/>
      <c r="BL30"/>
      <c r="BM30"/>
      <c r="BN30"/>
      <c r="BO30"/>
      <c r="BP30"/>
      <c r="BQ30"/>
      <c r="BR30"/>
      <c r="BS30"/>
      <c r="BT30"/>
    </row>
    <row r="31" spans="1:72">
      <c r="A31" t="s">
        <v>3443</v>
      </c>
      <c r="B31">
        <v>0</v>
      </c>
      <c r="C31">
        <v>0</v>
      </c>
      <c r="D31">
        <v>0</v>
      </c>
      <c r="E31">
        <v>0</v>
      </c>
      <c r="F31">
        <v>0</v>
      </c>
      <c r="G31">
        <v>0</v>
      </c>
      <c r="H31">
        <v>0</v>
      </c>
      <c r="I31">
        <v>335185.15000000002</v>
      </c>
      <c r="J31">
        <v>323941</v>
      </c>
      <c r="K31">
        <v>323941</v>
      </c>
      <c r="L31">
        <v>301609</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c r="BJ31"/>
      <c r="BK31"/>
      <c r="BL31"/>
      <c r="BM31"/>
      <c r="BN31"/>
      <c r="BO31"/>
      <c r="BP31"/>
      <c r="BQ31"/>
      <c r="BR31"/>
      <c r="BS31"/>
      <c r="BT31"/>
    </row>
    <row r="32" spans="1:72">
      <c r="A32" t="s">
        <v>321</v>
      </c>
      <c r="B32">
        <v>27103</v>
      </c>
      <c r="C32">
        <v>27053</v>
      </c>
      <c r="D32">
        <v>29520</v>
      </c>
      <c r="E32">
        <v>33177.620000000003</v>
      </c>
      <c r="F32">
        <v>36034</v>
      </c>
      <c r="G32">
        <v>39083</v>
      </c>
      <c r="H32">
        <v>42036</v>
      </c>
      <c r="I32">
        <v>44546.21</v>
      </c>
      <c r="J32">
        <v>46475</v>
      </c>
      <c r="K32">
        <v>50210</v>
      </c>
      <c r="L32">
        <v>50134</v>
      </c>
      <c r="M32">
        <v>51558.96</v>
      </c>
      <c r="N32">
        <v>52608</v>
      </c>
      <c r="O32">
        <v>50831</v>
      </c>
      <c r="P32">
        <v>32420</v>
      </c>
      <c r="Q32">
        <v>20335.189999999999</v>
      </c>
      <c r="R32">
        <v>24607</v>
      </c>
      <c r="S32">
        <v>27211</v>
      </c>
      <c r="T32">
        <v>23866</v>
      </c>
      <c r="U32">
        <v>19323.900000000001</v>
      </c>
      <c r="V32">
        <v>19336</v>
      </c>
      <c r="W32">
        <v>20798</v>
      </c>
      <c r="X32">
        <v>20280</v>
      </c>
      <c r="Y32">
        <v>21157.94</v>
      </c>
      <c r="Z32">
        <v>18281</v>
      </c>
      <c r="AA32">
        <v>16761</v>
      </c>
      <c r="AB32">
        <v>18983</v>
      </c>
      <c r="AC32">
        <v>21568.51</v>
      </c>
      <c r="AD32">
        <v>17882</v>
      </c>
      <c r="AE32">
        <v>19672</v>
      </c>
      <c r="AF32">
        <v>19136</v>
      </c>
      <c r="AG32">
        <v>21017.3</v>
      </c>
      <c r="AH32">
        <v>20079</v>
      </c>
      <c r="AI32">
        <v>22315</v>
      </c>
      <c r="AJ32">
        <v>24148</v>
      </c>
      <c r="AK32">
        <v>26432.61</v>
      </c>
      <c r="AL32">
        <v>27706</v>
      </c>
      <c r="AM32">
        <v>28685</v>
      </c>
      <c r="AN32">
        <v>28599</v>
      </c>
      <c r="AO32">
        <v>27153</v>
      </c>
      <c r="AP32">
        <v>22159</v>
      </c>
      <c r="AQ32">
        <v>20572</v>
      </c>
      <c r="AR32">
        <v>19577</v>
      </c>
      <c r="AS32">
        <v>12179.07</v>
      </c>
      <c r="AT32">
        <v>11641</v>
      </c>
      <c r="AU32">
        <v>10230</v>
      </c>
      <c r="AV32">
        <v>9213</v>
      </c>
      <c r="AW32">
        <v>10520.27</v>
      </c>
      <c r="AX32">
        <v>10652.67</v>
      </c>
      <c r="AY32">
        <v>11767.08</v>
      </c>
      <c r="AZ32">
        <v>13475</v>
      </c>
      <c r="BA32">
        <v>14723</v>
      </c>
      <c r="BB32">
        <v>15219</v>
      </c>
      <c r="BC32">
        <v>17457</v>
      </c>
      <c r="BD32">
        <v>19139</v>
      </c>
      <c r="BE32">
        <v>21442</v>
      </c>
      <c r="BF32">
        <v>22103</v>
      </c>
      <c r="BG32">
        <v>22096</v>
      </c>
      <c r="BH32">
        <v>23200</v>
      </c>
      <c r="BI32"/>
      <c r="BJ32"/>
      <c r="BK32"/>
      <c r="BL32"/>
      <c r="BM32"/>
      <c r="BN32"/>
      <c r="BO32"/>
      <c r="BP32"/>
      <c r="BQ32"/>
      <c r="BR32"/>
      <c r="BS32"/>
      <c r="BT32"/>
    </row>
    <row r="33" spans="1:72">
      <c r="A33" t="s">
        <v>765</v>
      </c>
      <c r="B33">
        <v>24158</v>
      </c>
      <c r="C33">
        <v>25291</v>
      </c>
      <c r="D33">
        <v>26424</v>
      </c>
      <c r="E33">
        <v>24507.200000000001</v>
      </c>
      <c r="F33">
        <v>25447</v>
      </c>
      <c r="G33">
        <v>26387</v>
      </c>
      <c r="H33">
        <v>27327</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c r="BJ33"/>
      <c r="BK33"/>
      <c r="BL33"/>
      <c r="BM33"/>
      <c r="BN33"/>
      <c r="BO33"/>
      <c r="BP33"/>
      <c r="BQ33"/>
      <c r="BR33"/>
      <c r="BS33"/>
      <c r="BT33"/>
    </row>
    <row r="34" spans="1:72">
      <c r="A34" t="s">
        <v>322</v>
      </c>
      <c r="B34">
        <v>45439</v>
      </c>
      <c r="C34">
        <v>46138</v>
      </c>
      <c r="D34">
        <v>46948</v>
      </c>
      <c r="E34">
        <v>48448.99</v>
      </c>
      <c r="F34">
        <v>50377</v>
      </c>
      <c r="G34">
        <v>42254</v>
      </c>
      <c r="H34">
        <v>40030</v>
      </c>
      <c r="I34">
        <v>38904.03</v>
      </c>
      <c r="J34">
        <v>38650</v>
      </c>
      <c r="K34">
        <v>40344</v>
      </c>
      <c r="L34">
        <v>42550</v>
      </c>
      <c r="M34">
        <v>46462.11</v>
      </c>
      <c r="N34">
        <v>40410</v>
      </c>
      <c r="O34">
        <v>29981</v>
      </c>
      <c r="P34">
        <v>33423</v>
      </c>
      <c r="Q34">
        <v>36358.35</v>
      </c>
      <c r="R34">
        <v>37491</v>
      </c>
      <c r="S34">
        <v>38414</v>
      </c>
      <c r="T34">
        <v>41971</v>
      </c>
      <c r="U34">
        <v>38273.56</v>
      </c>
      <c r="V34">
        <v>40084</v>
      </c>
      <c r="W34">
        <v>40346</v>
      </c>
      <c r="X34">
        <v>42664</v>
      </c>
      <c r="Y34">
        <v>45331.9</v>
      </c>
      <c r="Z34">
        <v>49262</v>
      </c>
      <c r="AA34">
        <v>49232</v>
      </c>
      <c r="AB34">
        <v>57635</v>
      </c>
      <c r="AC34">
        <v>52485.85</v>
      </c>
      <c r="AD34">
        <v>49391</v>
      </c>
      <c r="AE34">
        <v>49413</v>
      </c>
      <c r="AF34">
        <v>41732</v>
      </c>
      <c r="AG34">
        <v>41448.43</v>
      </c>
      <c r="AH34">
        <v>36258</v>
      </c>
      <c r="AI34">
        <v>34578</v>
      </c>
      <c r="AJ34">
        <v>35583</v>
      </c>
      <c r="AK34">
        <v>36058.81</v>
      </c>
      <c r="AL34">
        <v>33362</v>
      </c>
      <c r="AM34">
        <v>27829</v>
      </c>
      <c r="AN34">
        <v>28757</v>
      </c>
      <c r="AO34">
        <v>28195</v>
      </c>
      <c r="AP34">
        <v>18627</v>
      </c>
      <c r="AQ34">
        <v>17777</v>
      </c>
      <c r="AR34">
        <v>16713</v>
      </c>
      <c r="AS34">
        <v>13869.48</v>
      </c>
      <c r="AT34">
        <v>12853</v>
      </c>
      <c r="AU34">
        <v>12133</v>
      </c>
      <c r="AV34">
        <v>12539</v>
      </c>
      <c r="AW34">
        <v>12966.97</v>
      </c>
      <c r="AX34">
        <v>11832.82</v>
      </c>
      <c r="AY34">
        <v>10765.2</v>
      </c>
      <c r="AZ34">
        <v>11706</v>
      </c>
      <c r="BA34">
        <v>12994</v>
      </c>
      <c r="BB34">
        <v>13754</v>
      </c>
      <c r="BC34">
        <v>13466</v>
      </c>
      <c r="BD34">
        <v>14842</v>
      </c>
      <c r="BE34">
        <v>16132</v>
      </c>
      <c r="BF34">
        <v>17176</v>
      </c>
      <c r="BG34">
        <v>18690</v>
      </c>
      <c r="BH34">
        <v>18868</v>
      </c>
      <c r="BI34"/>
      <c r="BJ34"/>
      <c r="BK34"/>
      <c r="BL34"/>
      <c r="BM34"/>
      <c r="BN34"/>
      <c r="BO34"/>
      <c r="BP34"/>
      <c r="BQ34"/>
      <c r="BR34"/>
      <c r="BS34"/>
      <c r="BT34"/>
    </row>
    <row r="35" spans="1:72">
      <c r="A35" t="s">
        <v>993</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70051</v>
      </c>
      <c r="AO35">
        <v>68013</v>
      </c>
      <c r="AP35">
        <v>57036</v>
      </c>
      <c r="AQ35">
        <v>0</v>
      </c>
      <c r="AR35">
        <v>0</v>
      </c>
      <c r="AS35">
        <v>0</v>
      </c>
      <c r="AT35">
        <v>0</v>
      </c>
      <c r="AU35">
        <v>0</v>
      </c>
      <c r="AV35">
        <v>44674</v>
      </c>
      <c r="AW35">
        <v>44409.01</v>
      </c>
      <c r="AX35">
        <v>0</v>
      </c>
      <c r="AY35">
        <v>0</v>
      </c>
      <c r="AZ35">
        <v>0</v>
      </c>
      <c r="BA35">
        <v>0</v>
      </c>
      <c r="BB35">
        <v>0</v>
      </c>
      <c r="BC35">
        <v>0</v>
      </c>
      <c r="BD35">
        <v>0</v>
      </c>
      <c r="BE35">
        <v>0</v>
      </c>
      <c r="BF35">
        <v>0</v>
      </c>
      <c r="BG35">
        <v>0</v>
      </c>
      <c r="BH35">
        <v>0</v>
      </c>
      <c r="BI35"/>
      <c r="BJ35"/>
      <c r="BK35"/>
      <c r="BL35"/>
      <c r="BM35"/>
      <c r="BN35"/>
      <c r="BO35"/>
      <c r="BP35"/>
      <c r="BQ35"/>
      <c r="BR35"/>
      <c r="BS35"/>
      <c r="BT35"/>
    </row>
    <row r="36" spans="1:72">
      <c r="A36" t="s">
        <v>766</v>
      </c>
      <c r="B36">
        <v>45439</v>
      </c>
      <c r="C36">
        <v>46138</v>
      </c>
      <c r="D36">
        <v>46948</v>
      </c>
      <c r="E36">
        <v>48448.99</v>
      </c>
      <c r="F36">
        <v>50377</v>
      </c>
      <c r="G36">
        <v>42254</v>
      </c>
      <c r="H36">
        <v>40030</v>
      </c>
      <c r="I36">
        <v>38904.03</v>
      </c>
      <c r="J36">
        <v>38650</v>
      </c>
      <c r="K36">
        <v>40344</v>
      </c>
      <c r="L36">
        <v>42550</v>
      </c>
      <c r="M36">
        <v>46462.11</v>
      </c>
      <c r="N36">
        <v>40410</v>
      </c>
      <c r="O36">
        <v>29981</v>
      </c>
      <c r="P36">
        <v>33423</v>
      </c>
      <c r="Q36">
        <v>36358.35</v>
      </c>
      <c r="R36">
        <v>37491</v>
      </c>
      <c r="S36">
        <v>38414</v>
      </c>
      <c r="T36">
        <v>41971</v>
      </c>
      <c r="U36">
        <v>38273.56</v>
      </c>
      <c r="V36">
        <v>40084</v>
      </c>
      <c r="W36">
        <v>40346</v>
      </c>
      <c r="X36">
        <v>42664</v>
      </c>
      <c r="Y36">
        <v>45331.9</v>
      </c>
      <c r="Z36">
        <v>49262</v>
      </c>
      <c r="AA36">
        <v>49232</v>
      </c>
      <c r="AB36">
        <v>57635</v>
      </c>
      <c r="AC36">
        <v>52485.85</v>
      </c>
      <c r="AD36">
        <v>49391</v>
      </c>
      <c r="AE36">
        <v>49413</v>
      </c>
      <c r="AF36">
        <v>41732</v>
      </c>
      <c r="AG36">
        <v>41448.43</v>
      </c>
      <c r="AH36">
        <v>36258</v>
      </c>
      <c r="AI36">
        <v>34578</v>
      </c>
      <c r="AJ36">
        <v>35583</v>
      </c>
      <c r="AK36">
        <v>36058.81</v>
      </c>
      <c r="AL36">
        <v>33362</v>
      </c>
      <c r="AM36">
        <v>27829</v>
      </c>
      <c r="AN36">
        <v>-41294</v>
      </c>
      <c r="AO36">
        <v>-39818</v>
      </c>
      <c r="AP36">
        <v>-38409</v>
      </c>
      <c r="AQ36">
        <v>17777</v>
      </c>
      <c r="AR36">
        <v>16713</v>
      </c>
      <c r="AS36">
        <v>13869.48</v>
      </c>
      <c r="AT36">
        <v>12853</v>
      </c>
      <c r="AU36">
        <v>12133</v>
      </c>
      <c r="AV36">
        <v>-32135</v>
      </c>
      <c r="AW36">
        <v>-31442.03</v>
      </c>
      <c r="AX36">
        <v>11832.82</v>
      </c>
      <c r="AY36">
        <v>10765.2</v>
      </c>
      <c r="AZ36">
        <v>11706</v>
      </c>
      <c r="BA36">
        <v>12994</v>
      </c>
      <c r="BB36">
        <v>13754</v>
      </c>
      <c r="BC36">
        <v>13466</v>
      </c>
      <c r="BD36">
        <v>14842</v>
      </c>
      <c r="BE36">
        <v>16132</v>
      </c>
      <c r="BF36">
        <v>17176</v>
      </c>
      <c r="BG36">
        <v>18690</v>
      </c>
      <c r="BH36">
        <v>18868</v>
      </c>
      <c r="BI36"/>
      <c r="BJ36"/>
      <c r="BK36"/>
      <c r="BL36"/>
      <c r="BM36"/>
      <c r="BN36"/>
      <c r="BO36"/>
      <c r="BP36"/>
      <c r="BQ36"/>
      <c r="BR36"/>
      <c r="BS36"/>
      <c r="BT36"/>
    </row>
    <row r="37" spans="1:72">
      <c r="A37" t="s">
        <v>768</v>
      </c>
      <c r="B37">
        <v>834</v>
      </c>
      <c r="C37">
        <v>840</v>
      </c>
      <c r="D37">
        <v>845</v>
      </c>
      <c r="E37">
        <v>852.48</v>
      </c>
      <c r="F37">
        <v>801</v>
      </c>
      <c r="G37">
        <v>882</v>
      </c>
      <c r="H37">
        <v>823</v>
      </c>
      <c r="I37">
        <v>835.31</v>
      </c>
      <c r="J37">
        <v>805</v>
      </c>
      <c r="K37">
        <v>0</v>
      </c>
      <c r="L37">
        <v>0</v>
      </c>
      <c r="M37">
        <v>9889.7999999999993</v>
      </c>
      <c r="N37">
        <v>7679</v>
      </c>
      <c r="O37">
        <v>7768</v>
      </c>
      <c r="P37">
        <v>6661</v>
      </c>
      <c r="Q37">
        <v>7084.87</v>
      </c>
      <c r="R37">
        <v>6716</v>
      </c>
      <c r="S37">
        <v>6478</v>
      </c>
      <c r="T37">
        <v>6407</v>
      </c>
      <c r="U37">
        <v>6629.39</v>
      </c>
      <c r="V37">
        <v>6608</v>
      </c>
      <c r="W37">
        <v>6289</v>
      </c>
      <c r="X37">
        <v>6221</v>
      </c>
      <c r="Y37">
        <v>6190.59</v>
      </c>
      <c r="Z37">
        <v>6405</v>
      </c>
      <c r="AA37">
        <v>6388</v>
      </c>
      <c r="AB37">
        <v>6371</v>
      </c>
      <c r="AC37">
        <v>6353.27</v>
      </c>
      <c r="AD37">
        <v>6411</v>
      </c>
      <c r="AE37">
        <v>6402</v>
      </c>
      <c r="AF37">
        <v>6377</v>
      </c>
      <c r="AG37">
        <v>6427.79</v>
      </c>
      <c r="AH37">
        <v>6379</v>
      </c>
      <c r="AI37">
        <v>6291</v>
      </c>
      <c r="AJ37">
        <v>6282</v>
      </c>
      <c r="AK37">
        <v>6332.08</v>
      </c>
      <c r="AL37">
        <v>7316</v>
      </c>
      <c r="AM37">
        <v>7331</v>
      </c>
      <c r="AN37">
        <v>9251</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c r="BJ37"/>
      <c r="BK37"/>
      <c r="BL37"/>
      <c r="BM37"/>
      <c r="BN37"/>
      <c r="BO37"/>
      <c r="BP37"/>
      <c r="BQ37"/>
      <c r="BR37"/>
      <c r="BS37"/>
      <c r="BT37"/>
    </row>
    <row r="38" spans="1:72">
      <c r="A38" t="s">
        <v>769</v>
      </c>
      <c r="B38">
        <v>4086</v>
      </c>
      <c r="C38">
        <v>4086</v>
      </c>
      <c r="D38">
        <v>4086</v>
      </c>
      <c r="E38">
        <v>2015.98</v>
      </c>
      <c r="F38">
        <v>2015</v>
      </c>
      <c r="G38">
        <v>2017</v>
      </c>
      <c r="H38">
        <v>2084</v>
      </c>
      <c r="I38">
        <v>30304.62</v>
      </c>
      <c r="J38">
        <v>29878</v>
      </c>
      <c r="K38">
        <v>30958</v>
      </c>
      <c r="L38">
        <v>31945</v>
      </c>
      <c r="M38">
        <v>2471.48</v>
      </c>
      <c r="N38">
        <v>2474</v>
      </c>
      <c r="O38">
        <v>4085</v>
      </c>
      <c r="P38">
        <v>3878</v>
      </c>
      <c r="Q38">
        <v>1679.76</v>
      </c>
      <c r="R38">
        <v>1680</v>
      </c>
      <c r="S38">
        <v>1681</v>
      </c>
      <c r="T38">
        <v>1687</v>
      </c>
      <c r="U38">
        <v>1682.76</v>
      </c>
      <c r="V38">
        <v>1678</v>
      </c>
      <c r="W38">
        <v>5043</v>
      </c>
      <c r="X38">
        <v>5112</v>
      </c>
      <c r="Y38">
        <v>5044.8999999999996</v>
      </c>
      <c r="Z38">
        <v>1679</v>
      </c>
      <c r="AA38">
        <v>1820</v>
      </c>
      <c r="AB38">
        <v>2024</v>
      </c>
      <c r="AC38">
        <v>1798.42</v>
      </c>
      <c r="AD38">
        <v>1665</v>
      </c>
      <c r="AE38">
        <v>1560</v>
      </c>
      <c r="AF38">
        <v>1560</v>
      </c>
      <c r="AG38">
        <v>1559.78</v>
      </c>
      <c r="AH38">
        <v>1876</v>
      </c>
      <c r="AI38">
        <v>1597</v>
      </c>
      <c r="AJ38">
        <v>1961</v>
      </c>
      <c r="AK38">
        <v>1595.42</v>
      </c>
      <c r="AL38">
        <v>1862</v>
      </c>
      <c r="AM38">
        <v>1849</v>
      </c>
      <c r="AN38">
        <v>1797</v>
      </c>
      <c r="AO38">
        <v>0</v>
      </c>
      <c r="AP38">
        <v>0</v>
      </c>
      <c r="AQ38">
        <v>1746</v>
      </c>
      <c r="AR38">
        <v>1745</v>
      </c>
      <c r="AS38">
        <v>1334.58</v>
      </c>
      <c r="AT38">
        <v>1362</v>
      </c>
      <c r="AU38">
        <v>1331</v>
      </c>
      <c r="AV38">
        <v>0</v>
      </c>
      <c r="AW38">
        <v>1330.58</v>
      </c>
      <c r="AX38">
        <v>1332.08</v>
      </c>
      <c r="AY38">
        <v>1332.08</v>
      </c>
      <c r="AZ38">
        <v>1332</v>
      </c>
      <c r="BA38">
        <v>1332</v>
      </c>
      <c r="BB38">
        <v>1332</v>
      </c>
      <c r="BC38">
        <v>1332</v>
      </c>
      <c r="BD38">
        <v>17332</v>
      </c>
      <c r="BE38">
        <v>17332</v>
      </c>
      <c r="BF38">
        <v>17332</v>
      </c>
      <c r="BG38">
        <v>12446</v>
      </c>
      <c r="BH38">
        <v>12364</v>
      </c>
      <c r="BI38"/>
      <c r="BJ38"/>
      <c r="BK38"/>
      <c r="BL38"/>
      <c r="BM38"/>
      <c r="BN38"/>
      <c r="BO38"/>
      <c r="BP38"/>
      <c r="BQ38"/>
      <c r="BR38"/>
      <c r="BS38"/>
      <c r="BT38"/>
    </row>
    <row r="39" spans="1:72">
      <c r="A39" t="s">
        <v>770</v>
      </c>
      <c r="B39">
        <v>4086</v>
      </c>
      <c r="C39">
        <v>4086</v>
      </c>
      <c r="D39">
        <v>4086</v>
      </c>
      <c r="E39">
        <v>2015.98</v>
      </c>
      <c r="F39">
        <v>2015</v>
      </c>
      <c r="G39">
        <v>2017</v>
      </c>
      <c r="H39">
        <v>2084</v>
      </c>
      <c r="I39">
        <v>30304.62</v>
      </c>
      <c r="J39">
        <v>29878</v>
      </c>
      <c r="K39">
        <v>30958</v>
      </c>
      <c r="L39">
        <v>31945</v>
      </c>
      <c r="M39">
        <v>2471.48</v>
      </c>
      <c r="N39">
        <v>2474</v>
      </c>
      <c r="O39">
        <v>4085</v>
      </c>
      <c r="P39">
        <v>3878</v>
      </c>
      <c r="Q39">
        <v>1679.76</v>
      </c>
      <c r="R39">
        <v>1680</v>
      </c>
      <c r="S39">
        <v>1681</v>
      </c>
      <c r="T39">
        <v>1687</v>
      </c>
      <c r="U39">
        <v>1682.76</v>
      </c>
      <c r="V39">
        <v>1678</v>
      </c>
      <c r="W39">
        <v>5043</v>
      </c>
      <c r="X39">
        <v>5112</v>
      </c>
      <c r="Y39">
        <v>5044.8999999999996</v>
      </c>
      <c r="Z39">
        <v>1679</v>
      </c>
      <c r="AA39">
        <v>1820</v>
      </c>
      <c r="AB39">
        <v>2024</v>
      </c>
      <c r="AC39">
        <v>1798.42</v>
      </c>
      <c r="AD39">
        <v>1665</v>
      </c>
      <c r="AE39">
        <v>1560</v>
      </c>
      <c r="AF39">
        <v>1560</v>
      </c>
      <c r="AG39">
        <v>1559.78</v>
      </c>
      <c r="AH39">
        <v>1876</v>
      </c>
      <c r="AI39">
        <v>1597</v>
      </c>
      <c r="AJ39">
        <v>1961</v>
      </c>
      <c r="AK39">
        <v>1595.42</v>
      </c>
      <c r="AL39">
        <v>1862</v>
      </c>
      <c r="AM39">
        <v>1849</v>
      </c>
      <c r="AN39">
        <v>1797</v>
      </c>
      <c r="AO39">
        <v>0</v>
      </c>
      <c r="AP39">
        <v>0</v>
      </c>
      <c r="AQ39">
        <v>1746</v>
      </c>
      <c r="AR39">
        <v>1745</v>
      </c>
      <c r="AS39">
        <v>1334.58</v>
      </c>
      <c r="AT39">
        <v>1362</v>
      </c>
      <c r="AU39">
        <v>1331</v>
      </c>
      <c r="AV39">
        <v>0</v>
      </c>
      <c r="AW39">
        <v>1330.58</v>
      </c>
      <c r="AX39">
        <v>1332.08</v>
      </c>
      <c r="AY39">
        <v>1332.08</v>
      </c>
      <c r="AZ39">
        <v>1332</v>
      </c>
      <c r="BA39">
        <v>1332</v>
      </c>
      <c r="BB39">
        <v>1332</v>
      </c>
      <c r="BC39">
        <v>1332</v>
      </c>
      <c r="BD39">
        <v>17332</v>
      </c>
      <c r="BE39">
        <v>17332</v>
      </c>
      <c r="BF39">
        <v>17332</v>
      </c>
      <c r="BG39">
        <v>12446</v>
      </c>
      <c r="BH39">
        <v>12364</v>
      </c>
      <c r="BI39"/>
      <c r="BJ39"/>
      <c r="BK39"/>
      <c r="BL39"/>
      <c r="BM39"/>
      <c r="BN39"/>
      <c r="BO39"/>
      <c r="BP39"/>
      <c r="BQ39"/>
      <c r="BR39"/>
      <c r="BS39"/>
      <c r="BT39"/>
    </row>
    <row r="40" spans="1:72">
      <c r="A40" t="s">
        <v>323</v>
      </c>
      <c r="B40">
        <v>534521</v>
      </c>
      <c r="C40">
        <v>500588</v>
      </c>
      <c r="D40">
        <v>505801</v>
      </c>
      <c r="E40">
        <v>508177.2</v>
      </c>
      <c r="F40">
        <v>515934</v>
      </c>
      <c r="G40">
        <v>511640</v>
      </c>
      <c r="H40">
        <v>504539</v>
      </c>
      <c r="I40">
        <v>506752.65</v>
      </c>
      <c r="J40">
        <v>497767</v>
      </c>
      <c r="K40">
        <v>504170</v>
      </c>
      <c r="L40">
        <v>486889</v>
      </c>
      <c r="M40">
        <v>264175.14</v>
      </c>
      <c r="N40">
        <v>242144</v>
      </c>
      <c r="O40">
        <v>231164</v>
      </c>
      <c r="P40">
        <v>215063</v>
      </c>
      <c r="Q40">
        <v>204057.07</v>
      </c>
      <c r="R40">
        <v>208994</v>
      </c>
      <c r="S40">
        <v>212216</v>
      </c>
      <c r="T40">
        <v>212323</v>
      </c>
      <c r="U40">
        <v>204251.83</v>
      </c>
      <c r="V40">
        <v>209008</v>
      </c>
      <c r="W40">
        <v>201995</v>
      </c>
      <c r="X40">
        <v>203727</v>
      </c>
      <c r="Y40">
        <v>207131.89</v>
      </c>
      <c r="Z40">
        <v>204967</v>
      </c>
      <c r="AA40">
        <v>203515</v>
      </c>
      <c r="AB40">
        <v>214356</v>
      </c>
      <c r="AC40">
        <v>211477.43</v>
      </c>
      <c r="AD40">
        <v>204561</v>
      </c>
      <c r="AE40">
        <v>206198</v>
      </c>
      <c r="AF40">
        <v>197886</v>
      </c>
      <c r="AG40">
        <v>199475.55</v>
      </c>
      <c r="AH40">
        <v>193534</v>
      </c>
      <c r="AI40">
        <v>193691</v>
      </c>
      <c r="AJ40">
        <v>143885</v>
      </c>
      <c r="AK40">
        <v>146098.13</v>
      </c>
      <c r="AL40">
        <v>145852</v>
      </c>
      <c r="AM40">
        <v>141268</v>
      </c>
      <c r="AN40">
        <v>143906</v>
      </c>
      <c r="AO40">
        <v>132503</v>
      </c>
      <c r="AP40">
        <v>117923</v>
      </c>
      <c r="AQ40">
        <v>115468</v>
      </c>
      <c r="AR40">
        <v>110324</v>
      </c>
      <c r="AS40">
        <v>102652.32</v>
      </c>
      <c r="AT40">
        <v>103038</v>
      </c>
      <c r="AU40">
        <v>100847</v>
      </c>
      <c r="AV40">
        <v>103206</v>
      </c>
      <c r="AW40">
        <v>112888.36</v>
      </c>
      <c r="AX40">
        <v>111853.52</v>
      </c>
      <c r="AY40">
        <v>101865.41</v>
      </c>
      <c r="AZ40">
        <v>104493</v>
      </c>
      <c r="BA40">
        <v>102990</v>
      </c>
      <c r="BB40">
        <v>104216</v>
      </c>
      <c r="BC40">
        <v>106119</v>
      </c>
      <c r="BD40">
        <v>109126</v>
      </c>
      <c r="BE40">
        <v>112770</v>
      </c>
      <c r="BF40">
        <v>84475</v>
      </c>
      <c r="BG40">
        <v>81096</v>
      </c>
      <c r="BH40">
        <v>82296</v>
      </c>
      <c r="BI40"/>
      <c r="BJ40"/>
      <c r="BK40"/>
      <c r="BL40"/>
      <c r="BM40"/>
      <c r="BN40"/>
      <c r="BO40"/>
      <c r="BP40"/>
      <c r="BQ40"/>
      <c r="BR40"/>
      <c r="BS40"/>
      <c r="BT40"/>
    </row>
    <row r="41" spans="1:72">
      <c r="A41" t="s">
        <v>324</v>
      </c>
      <c r="B41">
        <v>1101274</v>
      </c>
      <c r="C41">
        <v>1092511</v>
      </c>
      <c r="D41">
        <v>1127096</v>
      </c>
      <c r="E41">
        <v>1045498.75</v>
      </c>
      <c r="F41">
        <v>998463</v>
      </c>
      <c r="G41">
        <v>1061516</v>
      </c>
      <c r="H41">
        <v>1054333</v>
      </c>
      <c r="I41">
        <v>1000077.16</v>
      </c>
      <c r="J41">
        <v>993138</v>
      </c>
      <c r="K41">
        <v>958824</v>
      </c>
      <c r="L41">
        <v>964555</v>
      </c>
      <c r="M41">
        <v>684237.47</v>
      </c>
      <c r="N41">
        <v>743733</v>
      </c>
      <c r="O41">
        <v>674977</v>
      </c>
      <c r="P41">
        <v>726781</v>
      </c>
      <c r="Q41">
        <v>692896.05</v>
      </c>
      <c r="R41">
        <v>684046</v>
      </c>
      <c r="S41">
        <v>660959</v>
      </c>
      <c r="T41">
        <v>673677</v>
      </c>
      <c r="U41">
        <v>641058.42000000004</v>
      </c>
      <c r="V41">
        <v>582217</v>
      </c>
      <c r="W41">
        <v>572457</v>
      </c>
      <c r="X41">
        <v>621577</v>
      </c>
      <c r="Y41">
        <v>578216.57999999996</v>
      </c>
      <c r="Z41">
        <v>544157</v>
      </c>
      <c r="AA41">
        <v>523462</v>
      </c>
      <c r="AB41">
        <v>560662</v>
      </c>
      <c r="AC41">
        <v>538703.30000000005</v>
      </c>
      <c r="AD41">
        <v>486713</v>
      </c>
      <c r="AE41">
        <v>460053</v>
      </c>
      <c r="AF41">
        <v>522530</v>
      </c>
      <c r="AG41">
        <v>534192.19999999995</v>
      </c>
      <c r="AH41">
        <v>497411</v>
      </c>
      <c r="AI41">
        <v>493793</v>
      </c>
      <c r="AJ41">
        <v>496088</v>
      </c>
      <c r="AK41">
        <v>449034.11</v>
      </c>
      <c r="AL41">
        <v>382509</v>
      </c>
      <c r="AM41">
        <v>394884</v>
      </c>
      <c r="AN41">
        <v>445396</v>
      </c>
      <c r="AO41">
        <v>425870</v>
      </c>
      <c r="AP41">
        <v>367979</v>
      </c>
      <c r="AQ41">
        <v>365372</v>
      </c>
      <c r="AR41">
        <v>392830</v>
      </c>
      <c r="AS41">
        <v>389761.12</v>
      </c>
      <c r="AT41">
        <v>327485</v>
      </c>
      <c r="AU41">
        <v>338699</v>
      </c>
      <c r="AV41">
        <v>357646</v>
      </c>
      <c r="AW41">
        <v>327826.58</v>
      </c>
      <c r="AX41">
        <v>284248.08</v>
      </c>
      <c r="AY41">
        <v>287410.18</v>
      </c>
      <c r="AZ41">
        <v>320979</v>
      </c>
      <c r="BA41">
        <v>302226</v>
      </c>
      <c r="BB41">
        <v>263722</v>
      </c>
      <c r="BC41">
        <v>284108</v>
      </c>
      <c r="BD41">
        <v>311740</v>
      </c>
      <c r="BE41">
        <v>300972</v>
      </c>
      <c r="BF41">
        <v>270454</v>
      </c>
      <c r="BG41">
        <v>284367</v>
      </c>
      <c r="BH41">
        <v>337601</v>
      </c>
      <c r="BI41"/>
      <c r="BJ41"/>
      <c r="BK41"/>
      <c r="BL41"/>
      <c r="BM41"/>
      <c r="BN41"/>
      <c r="BO41"/>
      <c r="BP41"/>
      <c r="BQ41"/>
      <c r="BR41"/>
      <c r="BS41"/>
      <c r="BT41"/>
    </row>
    <row r="42" spans="1:72" s="114" customFormat="1">
      <c r="A42" t="s">
        <v>771</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t="s">
        <v>772</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t="s">
        <v>325</v>
      </c>
      <c r="B44">
        <v>0</v>
      </c>
      <c r="C44">
        <v>0</v>
      </c>
      <c r="D44">
        <v>0</v>
      </c>
      <c r="E44">
        <v>0</v>
      </c>
      <c r="F44">
        <v>0</v>
      </c>
      <c r="G44">
        <v>0</v>
      </c>
      <c r="H44">
        <v>0</v>
      </c>
      <c r="I44">
        <v>17000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81767</v>
      </c>
      <c r="AJ44">
        <v>30816</v>
      </c>
      <c r="AK44">
        <v>30816</v>
      </c>
      <c r="AL44">
        <v>0</v>
      </c>
      <c r="AM44">
        <v>0</v>
      </c>
      <c r="AN44">
        <v>21369</v>
      </c>
      <c r="AO44">
        <v>36369</v>
      </c>
      <c r="AP44">
        <v>27257</v>
      </c>
      <c r="AQ44">
        <v>0</v>
      </c>
      <c r="AR44">
        <v>0</v>
      </c>
      <c r="AS44">
        <v>0</v>
      </c>
      <c r="AT44">
        <v>0</v>
      </c>
      <c r="AU44">
        <v>0</v>
      </c>
      <c r="AV44">
        <v>0</v>
      </c>
      <c r="AW44">
        <v>0</v>
      </c>
      <c r="AX44">
        <v>0</v>
      </c>
      <c r="AY44">
        <v>0</v>
      </c>
      <c r="AZ44">
        <v>0</v>
      </c>
      <c r="BA44">
        <v>0</v>
      </c>
      <c r="BB44">
        <v>0</v>
      </c>
      <c r="BC44">
        <v>0</v>
      </c>
      <c r="BD44">
        <v>0</v>
      </c>
      <c r="BE44">
        <v>0</v>
      </c>
      <c r="BF44">
        <v>0</v>
      </c>
      <c r="BG44">
        <v>0</v>
      </c>
      <c r="BH44">
        <v>0</v>
      </c>
      <c r="BI44"/>
      <c r="BJ44"/>
      <c r="BK44"/>
      <c r="BL44"/>
      <c r="BM44"/>
      <c r="BN44"/>
      <c r="BO44"/>
      <c r="BP44"/>
      <c r="BQ44"/>
      <c r="BR44"/>
      <c r="BS44"/>
      <c r="BT44"/>
    </row>
    <row r="45" spans="1:72">
      <c r="A45" t="s">
        <v>326</v>
      </c>
      <c r="B45">
        <v>241947</v>
      </c>
      <c r="C45">
        <v>206081</v>
      </c>
      <c r="D45">
        <v>197345</v>
      </c>
      <c r="E45">
        <v>192222.4</v>
      </c>
      <c r="F45">
        <v>180497</v>
      </c>
      <c r="G45">
        <v>229975</v>
      </c>
      <c r="H45">
        <v>172725</v>
      </c>
      <c r="I45">
        <v>161579.51999999999</v>
      </c>
      <c r="J45">
        <v>215307</v>
      </c>
      <c r="K45">
        <v>172519</v>
      </c>
      <c r="L45">
        <v>145141</v>
      </c>
      <c r="M45">
        <v>143627.6</v>
      </c>
      <c r="N45">
        <v>180164</v>
      </c>
      <c r="O45">
        <v>145206</v>
      </c>
      <c r="P45">
        <v>133316</v>
      </c>
      <c r="Q45">
        <v>109861</v>
      </c>
      <c r="R45">
        <v>127745</v>
      </c>
      <c r="S45">
        <v>135779</v>
      </c>
      <c r="T45">
        <v>117064</v>
      </c>
      <c r="U45">
        <v>103442.72</v>
      </c>
      <c r="V45">
        <v>32165</v>
      </c>
      <c r="W45">
        <v>27721</v>
      </c>
      <c r="X45">
        <v>38214</v>
      </c>
      <c r="Y45">
        <v>33607.32</v>
      </c>
      <c r="Z45">
        <v>49998</v>
      </c>
      <c r="AA45">
        <v>44722</v>
      </c>
      <c r="AB45">
        <v>47576</v>
      </c>
      <c r="AC45">
        <v>44787.32</v>
      </c>
      <c r="AD45">
        <v>32660</v>
      </c>
      <c r="AE45">
        <v>33099</v>
      </c>
      <c r="AF45">
        <v>45405</v>
      </c>
      <c r="AG45">
        <v>97562.53</v>
      </c>
      <c r="AH45">
        <v>35855</v>
      </c>
      <c r="AI45">
        <v>34155</v>
      </c>
      <c r="AJ45">
        <v>57699</v>
      </c>
      <c r="AK45">
        <v>33328.589999999997</v>
      </c>
      <c r="AL45">
        <v>41373</v>
      </c>
      <c r="AM45">
        <v>41795</v>
      </c>
      <c r="AN45">
        <v>26642</v>
      </c>
      <c r="AO45">
        <v>22739</v>
      </c>
      <c r="AP45">
        <v>25515</v>
      </c>
      <c r="AQ45">
        <v>30560</v>
      </c>
      <c r="AR45">
        <v>37040</v>
      </c>
      <c r="AS45">
        <v>49207.8</v>
      </c>
      <c r="AT45">
        <v>12210</v>
      </c>
      <c r="AU45">
        <v>4733</v>
      </c>
      <c r="AV45">
        <v>10350</v>
      </c>
      <c r="AW45">
        <v>10718.59</v>
      </c>
      <c r="AX45">
        <v>3384.61</v>
      </c>
      <c r="AY45">
        <v>3939.91</v>
      </c>
      <c r="AZ45">
        <v>7258</v>
      </c>
      <c r="BA45">
        <v>7038</v>
      </c>
      <c r="BB45">
        <v>5836</v>
      </c>
      <c r="BC45">
        <v>4822</v>
      </c>
      <c r="BD45">
        <v>7238</v>
      </c>
      <c r="BE45">
        <v>7474</v>
      </c>
      <c r="BF45">
        <v>11030</v>
      </c>
      <c r="BG45">
        <v>6203</v>
      </c>
      <c r="BH45">
        <v>5753</v>
      </c>
      <c r="BI45"/>
      <c r="BJ45"/>
      <c r="BK45"/>
      <c r="BL45"/>
      <c r="BM45"/>
      <c r="BN45"/>
      <c r="BO45"/>
      <c r="BP45"/>
      <c r="BQ45"/>
      <c r="BR45"/>
      <c r="BS45"/>
      <c r="BT45"/>
    </row>
    <row r="46" spans="1:72" s="114" customFormat="1">
      <c r="A46" t="s">
        <v>746</v>
      </c>
      <c r="B46">
        <v>0</v>
      </c>
      <c r="C46">
        <v>0</v>
      </c>
      <c r="D46">
        <v>0</v>
      </c>
      <c r="E46">
        <v>0</v>
      </c>
      <c r="F46">
        <v>0</v>
      </c>
      <c r="G46">
        <v>0</v>
      </c>
      <c r="H46">
        <v>0</v>
      </c>
      <c r="I46">
        <v>161579.51999999999</v>
      </c>
      <c r="J46">
        <v>215307</v>
      </c>
      <c r="K46">
        <v>172519</v>
      </c>
      <c r="L46">
        <v>145141</v>
      </c>
      <c r="M46">
        <v>143627.6</v>
      </c>
      <c r="N46">
        <v>180164</v>
      </c>
      <c r="O46">
        <v>145206</v>
      </c>
      <c r="P46">
        <v>133316</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3445</v>
      </c>
      <c r="AO46">
        <v>16743</v>
      </c>
      <c r="AP46">
        <v>23311</v>
      </c>
      <c r="AQ46">
        <v>0</v>
      </c>
      <c r="AR46">
        <v>0</v>
      </c>
      <c r="AS46">
        <v>0</v>
      </c>
      <c r="AT46">
        <v>10493</v>
      </c>
      <c r="AU46">
        <v>2170</v>
      </c>
      <c r="AV46">
        <v>4258</v>
      </c>
      <c r="AW46">
        <v>4061.96</v>
      </c>
      <c r="AX46">
        <v>893.96</v>
      </c>
      <c r="AY46">
        <v>1839.14</v>
      </c>
      <c r="AZ46">
        <v>1228</v>
      </c>
      <c r="BA46">
        <v>1472</v>
      </c>
      <c r="BB46">
        <v>3773</v>
      </c>
      <c r="BC46">
        <v>2774</v>
      </c>
      <c r="BD46">
        <v>1887</v>
      </c>
      <c r="BE46">
        <v>6235</v>
      </c>
      <c r="BF46">
        <v>5659</v>
      </c>
      <c r="BG46">
        <v>3924</v>
      </c>
      <c r="BH46">
        <v>1223</v>
      </c>
      <c r="BI46"/>
      <c r="BJ46"/>
      <c r="BK46"/>
      <c r="BL46"/>
      <c r="BM46"/>
      <c r="BN46"/>
      <c r="BO46"/>
      <c r="BP46"/>
      <c r="BQ46"/>
      <c r="BR46"/>
      <c r="BS46"/>
      <c r="BT46"/>
    </row>
    <row r="47" spans="1:72">
      <c r="A47" t="s">
        <v>774</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23197</v>
      </c>
      <c r="AO47">
        <v>5996</v>
      </c>
      <c r="AP47">
        <v>2204</v>
      </c>
      <c r="AQ47">
        <v>0</v>
      </c>
      <c r="AR47">
        <v>0</v>
      </c>
      <c r="AS47">
        <v>0</v>
      </c>
      <c r="AT47">
        <v>1717</v>
      </c>
      <c r="AU47">
        <v>2563</v>
      </c>
      <c r="AV47">
        <v>6092</v>
      </c>
      <c r="AW47">
        <v>6656.62</v>
      </c>
      <c r="AX47">
        <v>2490.65</v>
      </c>
      <c r="AY47">
        <v>2100.77</v>
      </c>
      <c r="AZ47">
        <v>6030</v>
      </c>
      <c r="BA47">
        <v>5566</v>
      </c>
      <c r="BB47">
        <v>2063</v>
      </c>
      <c r="BC47">
        <v>2048</v>
      </c>
      <c r="BD47">
        <v>5351</v>
      </c>
      <c r="BE47">
        <v>1239</v>
      </c>
      <c r="BF47">
        <v>5371</v>
      </c>
      <c r="BG47">
        <v>2279</v>
      </c>
      <c r="BH47">
        <v>4530</v>
      </c>
      <c r="BI47"/>
      <c r="BJ47"/>
      <c r="BK47"/>
      <c r="BL47"/>
      <c r="BM47"/>
      <c r="BN47"/>
      <c r="BO47"/>
      <c r="BP47"/>
      <c r="BQ47"/>
      <c r="BR47"/>
      <c r="BS47"/>
      <c r="BT47"/>
    </row>
    <row r="48" spans="1:72">
      <c r="A48" t="s">
        <v>773</v>
      </c>
      <c r="B48">
        <v>0</v>
      </c>
      <c r="C48">
        <v>0</v>
      </c>
      <c r="D48">
        <v>0</v>
      </c>
      <c r="E48">
        <v>0</v>
      </c>
      <c r="F48">
        <v>0</v>
      </c>
      <c r="G48">
        <v>0</v>
      </c>
      <c r="H48">
        <v>0</v>
      </c>
      <c r="I48">
        <v>0</v>
      </c>
      <c r="J48">
        <v>0</v>
      </c>
      <c r="K48">
        <v>0</v>
      </c>
      <c r="L48">
        <v>0</v>
      </c>
      <c r="M48">
        <v>0</v>
      </c>
      <c r="N48">
        <v>0</v>
      </c>
      <c r="O48">
        <v>0</v>
      </c>
      <c r="P48">
        <v>0</v>
      </c>
      <c r="Q48">
        <v>109861</v>
      </c>
      <c r="R48">
        <v>127745</v>
      </c>
      <c r="S48">
        <v>135779</v>
      </c>
      <c r="T48">
        <v>117064</v>
      </c>
      <c r="U48">
        <v>103442.72</v>
      </c>
      <c r="V48">
        <v>32165</v>
      </c>
      <c r="W48">
        <v>27721</v>
      </c>
      <c r="X48">
        <v>38214</v>
      </c>
      <c r="Y48">
        <v>33607.32</v>
      </c>
      <c r="Z48">
        <v>49998</v>
      </c>
      <c r="AA48">
        <v>44722</v>
      </c>
      <c r="AB48">
        <v>47576</v>
      </c>
      <c r="AC48">
        <v>44787.32</v>
      </c>
      <c r="AD48">
        <v>32660</v>
      </c>
      <c r="AE48">
        <v>33099</v>
      </c>
      <c r="AF48">
        <v>45405</v>
      </c>
      <c r="AG48">
        <v>97562.53</v>
      </c>
      <c r="AH48">
        <v>35855</v>
      </c>
      <c r="AI48">
        <v>34155</v>
      </c>
      <c r="AJ48">
        <v>57699</v>
      </c>
      <c r="AK48">
        <v>33328.589999999997</v>
      </c>
      <c r="AL48">
        <v>41373</v>
      </c>
      <c r="AM48">
        <v>41795</v>
      </c>
      <c r="AN48">
        <v>0</v>
      </c>
      <c r="AO48">
        <v>0</v>
      </c>
      <c r="AP48">
        <v>0</v>
      </c>
      <c r="AQ48">
        <v>30560</v>
      </c>
      <c r="AR48">
        <v>37040</v>
      </c>
      <c r="AS48">
        <v>49207.8</v>
      </c>
      <c r="AT48">
        <v>0</v>
      </c>
      <c r="AU48">
        <v>0</v>
      </c>
      <c r="AV48">
        <v>0</v>
      </c>
      <c r="AW48">
        <v>0</v>
      </c>
      <c r="AX48">
        <v>0</v>
      </c>
      <c r="AY48">
        <v>0</v>
      </c>
      <c r="AZ48">
        <v>0</v>
      </c>
      <c r="BA48">
        <v>0</v>
      </c>
      <c r="BB48">
        <v>0</v>
      </c>
      <c r="BC48">
        <v>0</v>
      </c>
      <c r="BD48">
        <v>0</v>
      </c>
      <c r="BE48">
        <v>0</v>
      </c>
      <c r="BF48">
        <v>0</v>
      </c>
      <c r="BG48">
        <v>0</v>
      </c>
      <c r="BH48">
        <v>0</v>
      </c>
      <c r="BI48"/>
      <c r="BJ48"/>
      <c r="BK48"/>
      <c r="BL48"/>
      <c r="BM48"/>
      <c r="BN48"/>
      <c r="BO48"/>
      <c r="BP48"/>
      <c r="BQ48"/>
      <c r="BR48"/>
      <c r="BS48"/>
      <c r="BT48"/>
    </row>
    <row r="49" spans="1:72" s="114" customFormat="1">
      <c r="A49" t="s">
        <v>994</v>
      </c>
      <c r="B49">
        <v>0</v>
      </c>
      <c r="C49">
        <v>0</v>
      </c>
      <c r="D49">
        <v>0</v>
      </c>
      <c r="E49">
        <v>0</v>
      </c>
      <c r="F49">
        <v>0</v>
      </c>
      <c r="G49">
        <v>0</v>
      </c>
      <c r="H49">
        <v>111803</v>
      </c>
      <c r="I49">
        <v>16991.18</v>
      </c>
      <c r="J49">
        <v>13128</v>
      </c>
      <c r="K49">
        <v>8866</v>
      </c>
      <c r="L49">
        <v>21150</v>
      </c>
      <c r="M49">
        <v>16717.59</v>
      </c>
      <c r="N49">
        <v>16860</v>
      </c>
      <c r="O49">
        <v>10855</v>
      </c>
      <c r="P49">
        <v>21574</v>
      </c>
      <c r="Q49">
        <v>15907.96</v>
      </c>
      <c r="R49">
        <v>12370</v>
      </c>
      <c r="S49">
        <v>21716</v>
      </c>
      <c r="T49">
        <v>18005</v>
      </c>
      <c r="U49">
        <v>14758.85</v>
      </c>
      <c r="V49">
        <v>11223</v>
      </c>
      <c r="W49">
        <v>7915</v>
      </c>
      <c r="X49">
        <v>28677</v>
      </c>
      <c r="Y49">
        <v>14741.64</v>
      </c>
      <c r="Z49">
        <v>11527</v>
      </c>
      <c r="AA49">
        <v>8111</v>
      </c>
      <c r="AB49">
        <v>29419</v>
      </c>
      <c r="AC49">
        <v>25000</v>
      </c>
      <c r="AD49">
        <v>18750</v>
      </c>
      <c r="AE49">
        <v>12500</v>
      </c>
      <c r="AF49">
        <v>26250</v>
      </c>
      <c r="AG49">
        <v>20000</v>
      </c>
      <c r="AH49">
        <v>15000</v>
      </c>
      <c r="AI49">
        <v>10000</v>
      </c>
      <c r="AJ49">
        <v>20000</v>
      </c>
      <c r="AK49">
        <v>15000</v>
      </c>
      <c r="AL49">
        <v>11250</v>
      </c>
      <c r="AM49">
        <v>7500</v>
      </c>
      <c r="AN49">
        <v>15497</v>
      </c>
      <c r="AO49">
        <v>9132</v>
      </c>
      <c r="AP49">
        <v>7235</v>
      </c>
      <c r="AQ49">
        <v>5488</v>
      </c>
      <c r="AR49">
        <v>14064</v>
      </c>
      <c r="AS49">
        <v>11564.19</v>
      </c>
      <c r="AT49">
        <v>38920</v>
      </c>
      <c r="AU49">
        <v>43859</v>
      </c>
      <c r="AV49">
        <v>0</v>
      </c>
      <c r="AW49">
        <v>0</v>
      </c>
      <c r="AX49">
        <v>7151.89</v>
      </c>
      <c r="AY49">
        <v>4580.21</v>
      </c>
      <c r="AZ49">
        <v>12224</v>
      </c>
      <c r="BA49">
        <v>10281</v>
      </c>
      <c r="BB49">
        <v>6635</v>
      </c>
      <c r="BC49">
        <v>4334</v>
      </c>
      <c r="BD49">
        <v>0</v>
      </c>
      <c r="BE49">
        <v>0</v>
      </c>
      <c r="BF49">
        <v>0</v>
      </c>
      <c r="BG49">
        <v>0</v>
      </c>
      <c r="BH49">
        <v>0</v>
      </c>
      <c r="BI49"/>
      <c r="BJ49"/>
      <c r="BK49"/>
      <c r="BL49"/>
      <c r="BM49"/>
      <c r="BN49"/>
      <c r="BO49"/>
      <c r="BP49"/>
      <c r="BQ49"/>
      <c r="BR49"/>
      <c r="BS49"/>
      <c r="BT49"/>
    </row>
    <row r="50" spans="1:72">
      <c r="A50" t="s">
        <v>328</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20000</v>
      </c>
      <c r="AG50">
        <v>0</v>
      </c>
      <c r="AH50">
        <v>60000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c r="BJ50"/>
      <c r="BK50"/>
      <c r="BL50"/>
      <c r="BM50"/>
      <c r="BN50"/>
      <c r="BO50"/>
      <c r="BP50"/>
      <c r="BQ50"/>
      <c r="BR50"/>
      <c r="BS50"/>
      <c r="BT50"/>
    </row>
    <row r="51" spans="1:72">
      <c r="A51" t="s">
        <v>776</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20000</v>
      </c>
      <c r="AG51">
        <v>0</v>
      </c>
      <c r="AH51">
        <v>60000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c r="BJ51"/>
      <c r="BK51"/>
      <c r="BL51"/>
      <c r="BM51"/>
      <c r="BN51"/>
      <c r="BO51"/>
      <c r="BP51"/>
      <c r="BQ51"/>
      <c r="BR51"/>
      <c r="BS51"/>
      <c r="BT51"/>
    </row>
    <row r="52" spans="1:72">
      <c r="A52" t="s">
        <v>3444</v>
      </c>
      <c r="B52">
        <v>0</v>
      </c>
      <c r="C52">
        <v>0</v>
      </c>
      <c r="D52">
        <v>0</v>
      </c>
      <c r="E52">
        <v>0</v>
      </c>
      <c r="F52">
        <v>0</v>
      </c>
      <c r="G52">
        <v>0</v>
      </c>
      <c r="H52">
        <v>0</v>
      </c>
      <c r="I52">
        <v>0</v>
      </c>
      <c r="J52">
        <v>577</v>
      </c>
      <c r="K52">
        <v>475</v>
      </c>
      <c r="L52">
        <v>74267</v>
      </c>
      <c r="M52">
        <v>0</v>
      </c>
      <c r="N52">
        <v>0</v>
      </c>
      <c r="O52">
        <v>0</v>
      </c>
      <c r="P52">
        <v>0</v>
      </c>
      <c r="Q52">
        <v>0</v>
      </c>
      <c r="R52">
        <v>380</v>
      </c>
      <c r="S52">
        <v>456</v>
      </c>
      <c r="T52">
        <v>65962</v>
      </c>
      <c r="U52">
        <v>0</v>
      </c>
      <c r="V52">
        <v>0</v>
      </c>
      <c r="W52">
        <v>0</v>
      </c>
      <c r="X52">
        <v>55957</v>
      </c>
      <c r="Y52">
        <v>0</v>
      </c>
      <c r="Z52">
        <v>0</v>
      </c>
      <c r="AA52">
        <v>300</v>
      </c>
      <c r="AB52">
        <v>47893</v>
      </c>
      <c r="AC52">
        <v>0</v>
      </c>
      <c r="AD52">
        <v>0</v>
      </c>
      <c r="AE52">
        <v>0</v>
      </c>
      <c r="AF52">
        <v>0</v>
      </c>
      <c r="AG52">
        <v>0</v>
      </c>
      <c r="AH52">
        <v>234</v>
      </c>
      <c r="AI52">
        <v>234</v>
      </c>
      <c r="AJ52">
        <v>39590</v>
      </c>
      <c r="AK52">
        <v>0</v>
      </c>
      <c r="AL52">
        <v>268</v>
      </c>
      <c r="AM52">
        <v>195</v>
      </c>
      <c r="AN52">
        <v>39555</v>
      </c>
      <c r="AO52">
        <v>11748</v>
      </c>
      <c r="AP52">
        <v>0</v>
      </c>
      <c r="AQ52">
        <v>0</v>
      </c>
      <c r="AR52">
        <v>39405</v>
      </c>
      <c r="AS52">
        <v>0</v>
      </c>
      <c r="AT52">
        <v>0</v>
      </c>
      <c r="AU52">
        <v>0</v>
      </c>
      <c r="AV52">
        <v>13222</v>
      </c>
      <c r="AW52">
        <v>10707.58</v>
      </c>
      <c r="AX52">
        <v>112.18</v>
      </c>
      <c r="AY52">
        <v>81.62</v>
      </c>
      <c r="AZ52">
        <v>73</v>
      </c>
      <c r="BA52">
        <v>74</v>
      </c>
      <c r="BB52">
        <v>0</v>
      </c>
      <c r="BC52">
        <v>0</v>
      </c>
      <c r="BD52">
        <v>0</v>
      </c>
      <c r="BE52">
        <v>0</v>
      </c>
      <c r="BF52">
        <v>0</v>
      </c>
      <c r="BG52">
        <v>0</v>
      </c>
      <c r="BH52">
        <v>0</v>
      </c>
      <c r="BI52"/>
      <c r="BJ52"/>
      <c r="BK52"/>
      <c r="BL52"/>
      <c r="BM52"/>
      <c r="BN52"/>
      <c r="BO52"/>
      <c r="BP52"/>
      <c r="BQ52"/>
      <c r="BR52"/>
      <c r="BS52"/>
      <c r="BT52"/>
    </row>
    <row r="53" spans="1:72">
      <c r="A53" t="s">
        <v>3445</v>
      </c>
      <c r="B53">
        <v>0</v>
      </c>
      <c r="C53">
        <v>0</v>
      </c>
      <c r="D53">
        <v>0</v>
      </c>
      <c r="E53">
        <v>0</v>
      </c>
      <c r="F53">
        <v>0</v>
      </c>
      <c r="G53">
        <v>0</v>
      </c>
      <c r="H53">
        <v>0</v>
      </c>
      <c r="I53">
        <v>0</v>
      </c>
      <c r="J53">
        <v>577</v>
      </c>
      <c r="K53">
        <v>475</v>
      </c>
      <c r="L53">
        <v>74267</v>
      </c>
      <c r="M53">
        <v>0</v>
      </c>
      <c r="N53">
        <v>0</v>
      </c>
      <c r="O53">
        <v>0</v>
      </c>
      <c r="P53">
        <v>0</v>
      </c>
      <c r="Q53">
        <v>0</v>
      </c>
      <c r="R53">
        <v>380</v>
      </c>
      <c r="S53">
        <v>456</v>
      </c>
      <c r="T53">
        <v>65962</v>
      </c>
      <c r="U53">
        <v>0</v>
      </c>
      <c r="V53">
        <v>0</v>
      </c>
      <c r="W53">
        <v>0</v>
      </c>
      <c r="X53">
        <v>55957</v>
      </c>
      <c r="Y53">
        <v>0</v>
      </c>
      <c r="Z53">
        <v>0</v>
      </c>
      <c r="AA53">
        <v>300</v>
      </c>
      <c r="AB53">
        <v>47893</v>
      </c>
      <c r="AC53">
        <v>0</v>
      </c>
      <c r="AD53">
        <v>0</v>
      </c>
      <c r="AE53">
        <v>0</v>
      </c>
      <c r="AF53">
        <v>0</v>
      </c>
      <c r="AG53">
        <v>0</v>
      </c>
      <c r="AH53">
        <v>234</v>
      </c>
      <c r="AI53">
        <v>234</v>
      </c>
      <c r="AJ53">
        <v>39590</v>
      </c>
      <c r="AK53">
        <v>0</v>
      </c>
      <c r="AL53">
        <v>268</v>
      </c>
      <c r="AM53">
        <v>195</v>
      </c>
      <c r="AN53">
        <v>39555</v>
      </c>
      <c r="AO53">
        <v>11748</v>
      </c>
      <c r="AP53">
        <v>0</v>
      </c>
      <c r="AQ53">
        <v>0</v>
      </c>
      <c r="AR53">
        <v>39405</v>
      </c>
      <c r="AS53">
        <v>0</v>
      </c>
      <c r="AT53">
        <v>0</v>
      </c>
      <c r="AU53">
        <v>0</v>
      </c>
      <c r="AV53">
        <v>13222</v>
      </c>
      <c r="AW53">
        <v>10707.58</v>
      </c>
      <c r="AX53">
        <v>112.18</v>
      </c>
      <c r="AY53">
        <v>81.62</v>
      </c>
      <c r="AZ53">
        <v>73</v>
      </c>
      <c r="BA53">
        <v>74</v>
      </c>
      <c r="BB53">
        <v>0</v>
      </c>
      <c r="BC53">
        <v>0</v>
      </c>
      <c r="BD53">
        <v>0</v>
      </c>
      <c r="BE53">
        <v>0</v>
      </c>
      <c r="BF53">
        <v>0</v>
      </c>
      <c r="BG53">
        <v>0</v>
      </c>
      <c r="BH53">
        <v>0</v>
      </c>
      <c r="BI53"/>
      <c r="BJ53"/>
      <c r="BK53"/>
      <c r="BL53"/>
      <c r="BM53"/>
      <c r="BN53"/>
      <c r="BO53"/>
      <c r="BP53"/>
      <c r="BQ53"/>
      <c r="BR53"/>
      <c r="BS53"/>
      <c r="BT53"/>
    </row>
    <row r="54" spans="1:72">
      <c r="A54" t="s">
        <v>779</v>
      </c>
      <c r="B54">
        <v>0</v>
      </c>
      <c r="C54">
        <v>0</v>
      </c>
      <c r="D54">
        <v>0</v>
      </c>
      <c r="E54">
        <v>0</v>
      </c>
      <c r="F54">
        <v>0</v>
      </c>
      <c r="G54">
        <v>0</v>
      </c>
      <c r="H54">
        <v>0</v>
      </c>
      <c r="I54">
        <v>0</v>
      </c>
      <c r="J54">
        <v>0</v>
      </c>
      <c r="K54">
        <v>0</v>
      </c>
      <c r="L54">
        <v>0</v>
      </c>
      <c r="M54">
        <v>0</v>
      </c>
      <c r="N54">
        <v>0</v>
      </c>
      <c r="O54">
        <v>0</v>
      </c>
      <c r="P54">
        <v>0</v>
      </c>
      <c r="Q54">
        <v>0</v>
      </c>
      <c r="R54">
        <v>0</v>
      </c>
      <c r="S54">
        <v>0</v>
      </c>
      <c r="T54">
        <v>0</v>
      </c>
      <c r="U54">
        <v>0</v>
      </c>
      <c r="V54">
        <v>80762</v>
      </c>
      <c r="W54">
        <v>94914</v>
      </c>
      <c r="X54">
        <v>89286</v>
      </c>
      <c r="Y54">
        <v>79068.899999999994</v>
      </c>
      <c r="Z54">
        <v>72634</v>
      </c>
      <c r="AA54">
        <v>75983</v>
      </c>
      <c r="AB54">
        <v>73858</v>
      </c>
      <c r="AC54">
        <v>72157.06</v>
      </c>
      <c r="AD54">
        <v>55784</v>
      </c>
      <c r="AE54">
        <v>49126</v>
      </c>
      <c r="AF54">
        <v>53344</v>
      </c>
      <c r="AG54">
        <v>48906.75</v>
      </c>
      <c r="AH54">
        <v>47798</v>
      </c>
      <c r="AI54">
        <v>51165</v>
      </c>
      <c r="AJ54">
        <v>49829</v>
      </c>
      <c r="AK54">
        <v>47751.28</v>
      </c>
      <c r="AL54">
        <v>43961</v>
      </c>
      <c r="AM54">
        <v>47493</v>
      </c>
      <c r="AN54">
        <v>56756</v>
      </c>
      <c r="AO54">
        <v>41813</v>
      </c>
      <c r="AP54">
        <v>40569</v>
      </c>
      <c r="AQ54">
        <v>43926</v>
      </c>
      <c r="AR54">
        <v>44742</v>
      </c>
      <c r="AS54">
        <v>38617.46</v>
      </c>
      <c r="AT54">
        <v>41610</v>
      </c>
      <c r="AU54">
        <v>45491</v>
      </c>
      <c r="AV54">
        <v>45371</v>
      </c>
      <c r="AW54">
        <v>36358.769999999997</v>
      </c>
      <c r="AX54">
        <v>39809.879999999997</v>
      </c>
      <c r="AY54">
        <v>43230.91</v>
      </c>
      <c r="AZ54">
        <v>50856</v>
      </c>
      <c r="BA54">
        <v>35873</v>
      </c>
      <c r="BB54">
        <v>38041</v>
      </c>
      <c r="BC54">
        <v>43548</v>
      </c>
      <c r="BD54">
        <v>44639</v>
      </c>
      <c r="BE54">
        <v>41264</v>
      </c>
      <c r="BF54">
        <v>40795</v>
      </c>
      <c r="BG54">
        <v>43038</v>
      </c>
      <c r="BH54">
        <v>0</v>
      </c>
      <c r="BI54"/>
      <c r="BJ54"/>
      <c r="BK54"/>
      <c r="BL54"/>
      <c r="BM54"/>
      <c r="BN54"/>
      <c r="BO54"/>
      <c r="BP54"/>
      <c r="BQ54"/>
      <c r="BR54"/>
      <c r="BS54"/>
      <c r="BT54"/>
    </row>
    <row r="55" spans="1:72">
      <c r="A55" t="s">
        <v>3446</v>
      </c>
      <c r="B55">
        <v>0</v>
      </c>
      <c r="C55">
        <v>0</v>
      </c>
      <c r="D55">
        <v>0</v>
      </c>
      <c r="E55">
        <v>0</v>
      </c>
      <c r="F55">
        <v>0</v>
      </c>
      <c r="G55">
        <v>0</v>
      </c>
      <c r="H55">
        <v>0</v>
      </c>
      <c r="I55">
        <v>0</v>
      </c>
      <c r="J55">
        <v>0</v>
      </c>
      <c r="K55">
        <v>0</v>
      </c>
      <c r="L55">
        <v>0</v>
      </c>
      <c r="M55">
        <v>0</v>
      </c>
      <c r="N55">
        <v>0</v>
      </c>
      <c r="O55">
        <v>0</v>
      </c>
      <c r="P55">
        <v>0</v>
      </c>
      <c r="Q55">
        <v>0</v>
      </c>
      <c r="R55">
        <v>0</v>
      </c>
      <c r="S55">
        <v>0</v>
      </c>
      <c r="T55">
        <v>0</v>
      </c>
      <c r="U55">
        <v>0</v>
      </c>
      <c r="V55">
        <v>80762</v>
      </c>
      <c r="W55">
        <v>0</v>
      </c>
      <c r="X55">
        <v>89286</v>
      </c>
      <c r="Y55">
        <v>0</v>
      </c>
      <c r="Z55">
        <v>72634</v>
      </c>
      <c r="AA55">
        <v>75983</v>
      </c>
      <c r="AB55">
        <v>73858</v>
      </c>
      <c r="AC55">
        <v>72157.06</v>
      </c>
      <c r="AD55">
        <v>55784</v>
      </c>
      <c r="AE55">
        <v>49126</v>
      </c>
      <c r="AF55">
        <v>53344</v>
      </c>
      <c r="AG55">
        <v>48906.75</v>
      </c>
      <c r="AH55">
        <v>47798</v>
      </c>
      <c r="AI55">
        <v>51165</v>
      </c>
      <c r="AJ55">
        <v>49829</v>
      </c>
      <c r="AK55">
        <v>47751.28</v>
      </c>
      <c r="AL55">
        <v>43961</v>
      </c>
      <c r="AM55">
        <v>47493</v>
      </c>
      <c r="AN55">
        <v>56756</v>
      </c>
      <c r="AO55">
        <v>41813</v>
      </c>
      <c r="AP55">
        <v>40569</v>
      </c>
      <c r="AQ55">
        <v>43926</v>
      </c>
      <c r="AR55">
        <v>44742</v>
      </c>
      <c r="AS55">
        <v>38617.46</v>
      </c>
      <c r="AT55">
        <v>41610</v>
      </c>
      <c r="AU55">
        <v>45491</v>
      </c>
      <c r="AV55">
        <v>45371</v>
      </c>
      <c r="AW55">
        <v>36358.769999999997</v>
      </c>
      <c r="AX55">
        <v>39809.879999999997</v>
      </c>
      <c r="AY55">
        <v>43230.91</v>
      </c>
      <c r="AZ55">
        <v>50856</v>
      </c>
      <c r="BA55">
        <v>35873</v>
      </c>
      <c r="BB55">
        <v>38041</v>
      </c>
      <c r="BC55">
        <v>43548</v>
      </c>
      <c r="BD55">
        <v>0</v>
      </c>
      <c r="BE55">
        <v>0</v>
      </c>
      <c r="BF55">
        <v>0</v>
      </c>
      <c r="BG55">
        <v>0</v>
      </c>
      <c r="BH55">
        <v>0</v>
      </c>
      <c r="BI55"/>
      <c r="BJ55"/>
      <c r="BK55"/>
      <c r="BL55"/>
      <c r="BM55"/>
      <c r="BN55"/>
      <c r="BO55"/>
      <c r="BP55"/>
      <c r="BQ55"/>
      <c r="BR55"/>
      <c r="BS55"/>
      <c r="BT55"/>
    </row>
    <row r="56" spans="1:72">
      <c r="A56" t="s">
        <v>780</v>
      </c>
      <c r="B56">
        <v>0</v>
      </c>
      <c r="C56">
        <v>0</v>
      </c>
      <c r="D56">
        <v>0</v>
      </c>
      <c r="E56">
        <v>0</v>
      </c>
      <c r="F56">
        <v>0</v>
      </c>
      <c r="G56">
        <v>0</v>
      </c>
      <c r="H56">
        <v>0</v>
      </c>
      <c r="I56">
        <v>0</v>
      </c>
      <c r="J56">
        <v>0</v>
      </c>
      <c r="K56">
        <v>0</v>
      </c>
      <c r="L56">
        <v>0</v>
      </c>
      <c r="M56">
        <v>0</v>
      </c>
      <c r="N56">
        <v>0</v>
      </c>
      <c r="O56">
        <v>0</v>
      </c>
      <c r="P56">
        <v>0</v>
      </c>
      <c r="Q56">
        <v>0</v>
      </c>
      <c r="R56">
        <v>0</v>
      </c>
      <c r="S56">
        <v>0</v>
      </c>
      <c r="T56">
        <v>0</v>
      </c>
      <c r="U56">
        <v>0</v>
      </c>
      <c r="V56">
        <v>0</v>
      </c>
      <c r="W56">
        <v>94914</v>
      </c>
      <c r="X56">
        <v>0</v>
      </c>
      <c r="Y56">
        <v>79068.899999999994</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44639</v>
      </c>
      <c r="BE56">
        <v>41264</v>
      </c>
      <c r="BF56">
        <v>40795</v>
      </c>
      <c r="BG56">
        <v>43038</v>
      </c>
      <c r="BH56">
        <v>0</v>
      </c>
      <c r="BI56"/>
      <c r="BJ56"/>
      <c r="BK56"/>
      <c r="BL56"/>
      <c r="BM56"/>
      <c r="BN56"/>
      <c r="BO56"/>
      <c r="BP56"/>
      <c r="BQ56"/>
      <c r="BR56"/>
      <c r="BS56"/>
      <c r="BT56"/>
    </row>
    <row r="57" spans="1:72">
      <c r="A57" t="s">
        <v>781</v>
      </c>
      <c r="B57">
        <v>3358</v>
      </c>
      <c r="C57">
        <v>3307</v>
      </c>
      <c r="D57">
        <v>3301</v>
      </c>
      <c r="E57">
        <v>3066.38</v>
      </c>
      <c r="F57">
        <v>3010</v>
      </c>
      <c r="G57">
        <v>2954</v>
      </c>
      <c r="H57">
        <v>2902</v>
      </c>
      <c r="I57">
        <v>2849.99</v>
      </c>
      <c r="J57">
        <v>2808</v>
      </c>
      <c r="K57">
        <v>2561</v>
      </c>
      <c r="L57">
        <v>2465</v>
      </c>
      <c r="M57">
        <v>0</v>
      </c>
      <c r="N57">
        <v>0</v>
      </c>
      <c r="O57">
        <v>0</v>
      </c>
      <c r="P57">
        <v>0</v>
      </c>
      <c r="Q57">
        <v>0</v>
      </c>
      <c r="R57">
        <v>0</v>
      </c>
      <c r="S57">
        <v>0</v>
      </c>
      <c r="T57">
        <v>0</v>
      </c>
      <c r="U57">
        <v>0</v>
      </c>
      <c r="V57">
        <v>0</v>
      </c>
      <c r="W57">
        <v>0</v>
      </c>
      <c r="X57">
        <v>0</v>
      </c>
      <c r="Y57">
        <v>0</v>
      </c>
      <c r="Z57">
        <v>0</v>
      </c>
      <c r="AA57">
        <v>0</v>
      </c>
      <c r="AB57">
        <v>0</v>
      </c>
      <c r="AC57">
        <v>0</v>
      </c>
      <c r="AD57">
        <v>0</v>
      </c>
      <c r="AE57">
        <v>391</v>
      </c>
      <c r="AF57">
        <v>777</v>
      </c>
      <c r="AG57">
        <v>1156.92</v>
      </c>
      <c r="AH57">
        <v>1532</v>
      </c>
      <c r="AI57">
        <v>1510</v>
      </c>
      <c r="AJ57">
        <v>1488</v>
      </c>
      <c r="AK57">
        <v>1466.76</v>
      </c>
      <c r="AL57">
        <v>1446</v>
      </c>
      <c r="AM57">
        <v>1425</v>
      </c>
      <c r="AN57">
        <v>1405</v>
      </c>
      <c r="AO57">
        <v>2528</v>
      </c>
      <c r="AP57">
        <v>1124</v>
      </c>
      <c r="AQ57">
        <v>1105</v>
      </c>
      <c r="AR57">
        <v>0</v>
      </c>
      <c r="AS57">
        <v>0</v>
      </c>
      <c r="AT57">
        <v>0</v>
      </c>
      <c r="AU57">
        <v>0</v>
      </c>
      <c r="AV57">
        <v>0</v>
      </c>
      <c r="AW57">
        <v>0</v>
      </c>
      <c r="AX57">
        <v>0</v>
      </c>
      <c r="AY57">
        <v>0</v>
      </c>
      <c r="AZ57">
        <v>0</v>
      </c>
      <c r="BA57">
        <v>0</v>
      </c>
      <c r="BB57">
        <v>0</v>
      </c>
      <c r="BC57">
        <v>0</v>
      </c>
      <c r="BD57">
        <v>0</v>
      </c>
      <c r="BE57">
        <v>0</v>
      </c>
      <c r="BF57">
        <v>0</v>
      </c>
      <c r="BG57">
        <v>0</v>
      </c>
      <c r="BH57">
        <v>0</v>
      </c>
      <c r="BI57"/>
      <c r="BJ57"/>
      <c r="BK57"/>
      <c r="BL57"/>
      <c r="BM57"/>
      <c r="BN57"/>
      <c r="BO57"/>
      <c r="BP57"/>
      <c r="BQ57"/>
      <c r="BR57"/>
      <c r="BS57"/>
      <c r="BT57"/>
    </row>
    <row r="58" spans="1:72">
      <c r="A58" t="s">
        <v>3447</v>
      </c>
      <c r="B58">
        <v>0</v>
      </c>
      <c r="C58">
        <v>0</v>
      </c>
      <c r="D58">
        <v>0</v>
      </c>
      <c r="E58">
        <v>0</v>
      </c>
      <c r="F58">
        <v>0</v>
      </c>
      <c r="G58">
        <v>0</v>
      </c>
      <c r="H58">
        <v>0</v>
      </c>
      <c r="I58">
        <v>0</v>
      </c>
      <c r="J58">
        <v>0</v>
      </c>
      <c r="K58">
        <v>0</v>
      </c>
      <c r="L58">
        <v>5777</v>
      </c>
      <c r="M58">
        <v>1200</v>
      </c>
      <c r="N58">
        <v>37544</v>
      </c>
      <c r="O58">
        <v>14979</v>
      </c>
      <c r="P58">
        <v>14979</v>
      </c>
      <c r="Q58">
        <v>26200</v>
      </c>
      <c r="R58">
        <v>25000</v>
      </c>
      <c r="S58">
        <v>25000</v>
      </c>
      <c r="T58">
        <v>25000</v>
      </c>
      <c r="U58">
        <v>25000</v>
      </c>
      <c r="V58">
        <v>23165</v>
      </c>
      <c r="W58">
        <v>23165</v>
      </c>
      <c r="X58">
        <v>23165</v>
      </c>
      <c r="Y58">
        <v>23165.17</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c r="BJ58"/>
      <c r="BK58"/>
      <c r="BL58"/>
      <c r="BM58"/>
      <c r="BN58"/>
      <c r="BO58"/>
      <c r="BP58"/>
      <c r="BQ58"/>
      <c r="BR58"/>
      <c r="BS58"/>
      <c r="BT58"/>
    </row>
    <row r="59" spans="1:72">
      <c r="A59" t="s">
        <v>782</v>
      </c>
      <c r="B59">
        <v>11146</v>
      </c>
      <c r="C59">
        <v>17982</v>
      </c>
      <c r="D59">
        <v>20378</v>
      </c>
      <c r="E59">
        <v>11015.5</v>
      </c>
      <c r="F59">
        <v>8804</v>
      </c>
      <c r="G59">
        <v>14933</v>
      </c>
      <c r="H59">
        <v>17140</v>
      </c>
      <c r="I59">
        <v>9571.11</v>
      </c>
      <c r="J59">
        <v>4270</v>
      </c>
      <c r="K59">
        <v>11601</v>
      </c>
      <c r="L59">
        <v>7185</v>
      </c>
      <c r="M59">
        <v>329.83</v>
      </c>
      <c r="N59">
        <v>0</v>
      </c>
      <c r="O59">
        <v>4987</v>
      </c>
      <c r="P59">
        <v>3960</v>
      </c>
      <c r="Q59">
        <v>3374.85</v>
      </c>
      <c r="R59">
        <v>3475</v>
      </c>
      <c r="S59">
        <v>2928</v>
      </c>
      <c r="T59">
        <v>6186</v>
      </c>
      <c r="U59">
        <v>4257.32</v>
      </c>
      <c r="V59">
        <v>1535</v>
      </c>
      <c r="W59">
        <v>2197</v>
      </c>
      <c r="X59">
        <v>3139</v>
      </c>
      <c r="Y59">
        <v>1899.37</v>
      </c>
      <c r="Z59">
        <v>1626</v>
      </c>
      <c r="AA59">
        <v>3480</v>
      </c>
      <c r="AB59">
        <v>2116</v>
      </c>
      <c r="AC59">
        <v>382.24</v>
      </c>
      <c r="AD59">
        <v>402</v>
      </c>
      <c r="AE59">
        <v>1264</v>
      </c>
      <c r="AF59">
        <v>5688</v>
      </c>
      <c r="AG59">
        <v>4989.24</v>
      </c>
      <c r="AH59">
        <v>1402</v>
      </c>
      <c r="AI59">
        <v>3010</v>
      </c>
      <c r="AJ59">
        <v>8077</v>
      </c>
      <c r="AK59">
        <v>5629.1</v>
      </c>
      <c r="AL59">
        <v>688</v>
      </c>
      <c r="AM59">
        <v>4108</v>
      </c>
      <c r="AN59">
        <v>12589</v>
      </c>
      <c r="AO59">
        <v>11596</v>
      </c>
      <c r="AP59">
        <v>1602</v>
      </c>
      <c r="AQ59">
        <v>6846</v>
      </c>
      <c r="AR59">
        <v>17480</v>
      </c>
      <c r="AS59">
        <v>14857.06</v>
      </c>
      <c r="AT59">
        <v>3661</v>
      </c>
      <c r="AU59">
        <v>8512</v>
      </c>
      <c r="AV59">
        <v>16880</v>
      </c>
      <c r="AW59">
        <v>13932.96</v>
      </c>
      <c r="AX59">
        <v>2715.79</v>
      </c>
      <c r="AY59">
        <v>6157.89</v>
      </c>
      <c r="AZ59">
        <v>7296</v>
      </c>
      <c r="BA59">
        <v>6876</v>
      </c>
      <c r="BB59">
        <v>2109</v>
      </c>
      <c r="BC59">
        <v>4718</v>
      </c>
      <c r="BD59">
        <v>0</v>
      </c>
      <c r="BE59">
        <v>0</v>
      </c>
      <c r="BF59">
        <v>0</v>
      </c>
      <c r="BG59">
        <v>0</v>
      </c>
      <c r="BH59">
        <v>0</v>
      </c>
      <c r="BI59"/>
      <c r="BJ59"/>
      <c r="BK59"/>
      <c r="BL59"/>
      <c r="BM59"/>
      <c r="BN59"/>
      <c r="BO59"/>
      <c r="BP59"/>
      <c r="BQ59"/>
      <c r="BR59"/>
      <c r="BS59"/>
      <c r="BT59"/>
    </row>
    <row r="60" spans="1:72">
      <c r="A60" t="s">
        <v>3448</v>
      </c>
      <c r="B60">
        <v>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3882</v>
      </c>
      <c r="AO60">
        <v>8305</v>
      </c>
      <c r="AP60">
        <v>8751</v>
      </c>
      <c r="AQ60">
        <v>0</v>
      </c>
      <c r="AR60">
        <v>0</v>
      </c>
      <c r="AS60">
        <v>0</v>
      </c>
      <c r="AT60">
        <v>7487</v>
      </c>
      <c r="AU60">
        <v>0</v>
      </c>
      <c r="AV60">
        <v>3726</v>
      </c>
      <c r="AW60">
        <v>2131.88</v>
      </c>
      <c r="AX60">
        <v>6404.2</v>
      </c>
      <c r="AY60">
        <v>4273.08</v>
      </c>
      <c r="AZ60">
        <v>3345</v>
      </c>
      <c r="BA60">
        <v>3632</v>
      </c>
      <c r="BB60">
        <v>5254</v>
      </c>
      <c r="BC60">
        <v>2894</v>
      </c>
      <c r="BD60">
        <v>0</v>
      </c>
      <c r="BE60">
        <v>0</v>
      </c>
      <c r="BF60">
        <v>0</v>
      </c>
      <c r="BG60">
        <v>0</v>
      </c>
      <c r="BH60">
        <v>0</v>
      </c>
      <c r="BI60"/>
      <c r="BJ60"/>
      <c r="BK60"/>
      <c r="BL60"/>
      <c r="BM60"/>
      <c r="BN60"/>
      <c r="BO60"/>
      <c r="BP60"/>
      <c r="BQ60"/>
      <c r="BR60"/>
      <c r="BS60"/>
      <c r="BT60"/>
    </row>
    <row r="61" spans="1:72">
      <c r="A61" t="s">
        <v>3449</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3882</v>
      </c>
      <c r="AO61">
        <v>8305</v>
      </c>
      <c r="AP61">
        <v>8751</v>
      </c>
      <c r="AQ61">
        <v>0</v>
      </c>
      <c r="AR61">
        <v>0</v>
      </c>
      <c r="AS61">
        <v>0</v>
      </c>
      <c r="AT61">
        <v>7487</v>
      </c>
      <c r="AU61">
        <v>0</v>
      </c>
      <c r="AV61">
        <v>3726</v>
      </c>
      <c r="AW61">
        <v>2131.88</v>
      </c>
      <c r="AX61">
        <v>6404.2</v>
      </c>
      <c r="AY61">
        <v>4273.08</v>
      </c>
      <c r="AZ61">
        <v>3345</v>
      </c>
      <c r="BA61">
        <v>3632</v>
      </c>
      <c r="BB61">
        <v>5254</v>
      </c>
      <c r="BC61">
        <v>2894</v>
      </c>
      <c r="BD61">
        <v>0</v>
      </c>
      <c r="BE61">
        <v>0</v>
      </c>
      <c r="BF61">
        <v>0</v>
      </c>
      <c r="BG61">
        <v>0</v>
      </c>
      <c r="BH61">
        <v>0</v>
      </c>
      <c r="BI61"/>
      <c r="BJ61"/>
      <c r="BK61"/>
      <c r="BL61"/>
      <c r="BM61"/>
      <c r="BN61"/>
      <c r="BO61"/>
      <c r="BP61"/>
      <c r="BQ61"/>
      <c r="BR61"/>
      <c r="BS61"/>
      <c r="BT61"/>
    </row>
    <row r="62" spans="1:72" s="114" customFormat="1">
      <c r="A62" t="s">
        <v>783</v>
      </c>
      <c r="B62">
        <v>4705</v>
      </c>
      <c r="C62">
        <v>7737</v>
      </c>
      <c r="D62">
        <v>125736</v>
      </c>
      <c r="E62">
        <v>4526.1400000000003</v>
      </c>
      <c r="F62">
        <v>8039</v>
      </c>
      <c r="G62">
        <v>2109</v>
      </c>
      <c r="H62">
        <v>3460</v>
      </c>
      <c r="I62">
        <v>4723.43</v>
      </c>
      <c r="J62">
        <v>4634</v>
      </c>
      <c r="K62">
        <v>6923</v>
      </c>
      <c r="L62">
        <v>2557</v>
      </c>
      <c r="M62">
        <v>3284.75</v>
      </c>
      <c r="N62">
        <v>12355</v>
      </c>
      <c r="O62">
        <v>4951</v>
      </c>
      <c r="P62">
        <v>3802</v>
      </c>
      <c r="Q62">
        <v>19506.45</v>
      </c>
      <c r="R62">
        <v>10394</v>
      </c>
      <c r="S62">
        <v>8577</v>
      </c>
      <c r="T62">
        <v>6614</v>
      </c>
      <c r="U62">
        <v>13356.3</v>
      </c>
      <c r="V62">
        <v>11286</v>
      </c>
      <c r="W62">
        <v>10667</v>
      </c>
      <c r="X62">
        <v>6962</v>
      </c>
      <c r="Y62">
        <v>13129.39</v>
      </c>
      <c r="Z62">
        <v>12397</v>
      </c>
      <c r="AA62">
        <v>10306</v>
      </c>
      <c r="AB62">
        <v>6786</v>
      </c>
      <c r="AC62">
        <v>13530.05</v>
      </c>
      <c r="AD62">
        <v>10670</v>
      </c>
      <c r="AE62">
        <v>8912</v>
      </c>
      <c r="AF62">
        <v>9422</v>
      </c>
      <c r="AG62">
        <v>15089.8</v>
      </c>
      <c r="AH62">
        <v>9917</v>
      </c>
      <c r="AI62">
        <v>9061</v>
      </c>
      <c r="AJ62">
        <v>6257</v>
      </c>
      <c r="AK62">
        <v>10582.84</v>
      </c>
      <c r="AL62">
        <v>15063</v>
      </c>
      <c r="AM62">
        <v>10030</v>
      </c>
      <c r="AN62">
        <v>3480</v>
      </c>
      <c r="AO62">
        <v>534</v>
      </c>
      <c r="AP62">
        <v>7833</v>
      </c>
      <c r="AQ62">
        <v>12489</v>
      </c>
      <c r="AR62">
        <v>6049</v>
      </c>
      <c r="AS62">
        <v>15919.4</v>
      </c>
      <c r="AT62">
        <v>7603</v>
      </c>
      <c r="AU62">
        <v>6015</v>
      </c>
      <c r="AV62">
        <v>23870</v>
      </c>
      <c r="AW62">
        <v>19713.71</v>
      </c>
      <c r="AX62">
        <v>23537.64</v>
      </c>
      <c r="AY62">
        <v>8109.91</v>
      </c>
      <c r="AZ62">
        <v>10125</v>
      </c>
      <c r="BA62">
        <v>17152</v>
      </c>
      <c r="BB62">
        <v>11447</v>
      </c>
      <c r="BC62">
        <v>8220</v>
      </c>
      <c r="BD62">
        <v>72960</v>
      </c>
      <c r="BE62">
        <v>30889</v>
      </c>
      <c r="BF62">
        <v>29541</v>
      </c>
      <c r="BG62">
        <v>25645</v>
      </c>
      <c r="BH62">
        <v>94620</v>
      </c>
      <c r="BI62"/>
      <c r="BJ62"/>
      <c r="BK62"/>
      <c r="BL62"/>
      <c r="BM62"/>
      <c r="BN62"/>
      <c r="BO62"/>
      <c r="BP62"/>
      <c r="BQ62"/>
      <c r="BR62"/>
      <c r="BS62"/>
      <c r="BT62"/>
    </row>
    <row r="63" spans="1:72">
      <c r="A63" t="s">
        <v>329</v>
      </c>
      <c r="B63">
        <v>261156</v>
      </c>
      <c r="C63">
        <v>235107</v>
      </c>
      <c r="D63">
        <v>346760</v>
      </c>
      <c r="E63">
        <v>210830.42</v>
      </c>
      <c r="F63">
        <v>200350</v>
      </c>
      <c r="G63">
        <v>249971</v>
      </c>
      <c r="H63">
        <v>308030</v>
      </c>
      <c r="I63">
        <v>212715.23</v>
      </c>
      <c r="J63">
        <v>240724</v>
      </c>
      <c r="K63">
        <v>202945</v>
      </c>
      <c r="L63">
        <v>258542</v>
      </c>
      <c r="M63">
        <v>165159.76</v>
      </c>
      <c r="N63">
        <v>246923</v>
      </c>
      <c r="O63">
        <v>180978</v>
      </c>
      <c r="P63">
        <v>177631</v>
      </c>
      <c r="Q63">
        <v>174850.26</v>
      </c>
      <c r="R63">
        <v>179364</v>
      </c>
      <c r="S63">
        <v>194456</v>
      </c>
      <c r="T63">
        <v>238831</v>
      </c>
      <c r="U63">
        <v>160815.18</v>
      </c>
      <c r="V63">
        <v>160136</v>
      </c>
      <c r="W63">
        <v>166579</v>
      </c>
      <c r="X63">
        <v>245400</v>
      </c>
      <c r="Y63">
        <v>165611.78</v>
      </c>
      <c r="Z63">
        <v>148182</v>
      </c>
      <c r="AA63">
        <v>142902</v>
      </c>
      <c r="AB63">
        <v>207648</v>
      </c>
      <c r="AC63">
        <v>155856.67000000001</v>
      </c>
      <c r="AD63">
        <v>118266</v>
      </c>
      <c r="AE63">
        <v>105292</v>
      </c>
      <c r="AF63">
        <v>160886</v>
      </c>
      <c r="AG63">
        <v>187705.24</v>
      </c>
      <c r="AH63">
        <v>171738</v>
      </c>
      <c r="AI63">
        <v>190902</v>
      </c>
      <c r="AJ63">
        <v>213756</v>
      </c>
      <c r="AK63">
        <v>144574.56</v>
      </c>
      <c r="AL63">
        <v>114049</v>
      </c>
      <c r="AM63">
        <v>112546</v>
      </c>
      <c r="AN63">
        <v>181175</v>
      </c>
      <c r="AO63">
        <v>144764</v>
      </c>
      <c r="AP63">
        <v>119886</v>
      </c>
      <c r="AQ63">
        <v>100414</v>
      </c>
      <c r="AR63">
        <v>158780</v>
      </c>
      <c r="AS63">
        <v>130165.91</v>
      </c>
      <c r="AT63">
        <v>111491</v>
      </c>
      <c r="AU63">
        <v>108610</v>
      </c>
      <c r="AV63">
        <v>113419</v>
      </c>
      <c r="AW63">
        <v>93563.49</v>
      </c>
      <c r="AX63">
        <v>83116.19</v>
      </c>
      <c r="AY63">
        <v>70373.539999999994</v>
      </c>
      <c r="AZ63">
        <v>91177</v>
      </c>
      <c r="BA63">
        <v>80926</v>
      </c>
      <c r="BB63">
        <v>69322</v>
      </c>
      <c r="BC63">
        <v>68536</v>
      </c>
      <c r="BD63">
        <v>124837</v>
      </c>
      <c r="BE63">
        <v>79627</v>
      </c>
      <c r="BF63">
        <v>81366</v>
      </c>
      <c r="BG63">
        <v>74886</v>
      </c>
      <c r="BH63">
        <v>100373</v>
      </c>
      <c r="BI63"/>
      <c r="BJ63"/>
      <c r="BK63"/>
      <c r="BL63"/>
      <c r="BM63"/>
      <c r="BN63"/>
      <c r="BO63"/>
      <c r="BP63"/>
      <c r="BQ63"/>
      <c r="BR63"/>
      <c r="BS63"/>
      <c r="BT63"/>
    </row>
    <row r="64" spans="1:72">
      <c r="A64" t="s">
        <v>784</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t="s">
        <v>786</v>
      </c>
      <c r="B65">
        <v>20866</v>
      </c>
      <c r="C65">
        <v>21722</v>
      </c>
      <c r="D65">
        <v>22522</v>
      </c>
      <c r="E65">
        <v>18928.419999999998</v>
      </c>
      <c r="F65">
        <v>19711</v>
      </c>
      <c r="G65">
        <v>20484</v>
      </c>
      <c r="H65">
        <v>21241</v>
      </c>
      <c r="I65">
        <v>21989.66</v>
      </c>
      <c r="J65">
        <v>22715</v>
      </c>
      <c r="K65">
        <v>26791</v>
      </c>
      <c r="L65">
        <v>27447</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391</v>
      </c>
      <c r="AJ65">
        <v>777</v>
      </c>
      <c r="AK65">
        <v>1156.92</v>
      </c>
      <c r="AL65">
        <v>1531</v>
      </c>
      <c r="AM65">
        <v>1901</v>
      </c>
      <c r="AN65">
        <v>2265</v>
      </c>
      <c r="AO65">
        <v>4273</v>
      </c>
      <c r="AP65">
        <v>1942</v>
      </c>
      <c r="AQ65">
        <v>2230</v>
      </c>
      <c r="AR65">
        <v>0</v>
      </c>
      <c r="AS65">
        <v>0</v>
      </c>
      <c r="AT65">
        <v>0</v>
      </c>
      <c r="AU65">
        <v>0</v>
      </c>
      <c r="AV65">
        <v>0</v>
      </c>
      <c r="AW65">
        <v>0</v>
      </c>
      <c r="AX65">
        <v>0</v>
      </c>
      <c r="AY65">
        <v>0</v>
      </c>
      <c r="AZ65">
        <v>0</v>
      </c>
      <c r="BA65">
        <v>0</v>
      </c>
      <c r="BB65">
        <v>0</v>
      </c>
      <c r="BC65">
        <v>0</v>
      </c>
      <c r="BD65">
        <v>0</v>
      </c>
      <c r="BE65">
        <v>0</v>
      </c>
      <c r="BF65">
        <v>0</v>
      </c>
      <c r="BG65">
        <v>0</v>
      </c>
      <c r="BH65">
        <v>0</v>
      </c>
      <c r="BI65"/>
      <c r="BJ65"/>
      <c r="BK65"/>
      <c r="BL65"/>
      <c r="BM65"/>
      <c r="BN65"/>
      <c r="BO65"/>
      <c r="BP65"/>
      <c r="BQ65"/>
      <c r="BR65"/>
      <c r="BS65"/>
      <c r="BT65"/>
    </row>
    <row r="66" spans="1:72">
      <c r="A66" t="s">
        <v>997</v>
      </c>
      <c r="B66">
        <v>0</v>
      </c>
      <c r="C66">
        <v>0</v>
      </c>
      <c r="D66">
        <v>0</v>
      </c>
      <c r="E66">
        <v>0</v>
      </c>
      <c r="F66">
        <v>0</v>
      </c>
      <c r="G66">
        <v>0</v>
      </c>
      <c r="H66">
        <v>3313</v>
      </c>
      <c r="I66">
        <v>3262.71</v>
      </c>
      <c r="J66">
        <v>3216</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c r="BJ66"/>
      <c r="BK66"/>
      <c r="BL66"/>
      <c r="BM66"/>
      <c r="BN66"/>
      <c r="BO66"/>
      <c r="BP66"/>
      <c r="BQ66"/>
      <c r="BR66"/>
      <c r="BS66"/>
      <c r="BT66"/>
    </row>
    <row r="67" spans="1:72">
      <c r="A67" t="s">
        <v>789</v>
      </c>
      <c r="B67">
        <v>23269</v>
      </c>
      <c r="C67">
        <v>22736</v>
      </c>
      <c r="D67">
        <v>22204</v>
      </c>
      <c r="E67">
        <v>21670.71</v>
      </c>
      <c r="F67">
        <v>18043</v>
      </c>
      <c r="G67">
        <v>17459</v>
      </c>
      <c r="H67">
        <v>20799</v>
      </c>
      <c r="I67">
        <v>20220.62</v>
      </c>
      <c r="J67">
        <v>19700</v>
      </c>
      <c r="K67">
        <v>19178</v>
      </c>
      <c r="L67">
        <v>18657</v>
      </c>
      <c r="M67">
        <v>18136.29</v>
      </c>
      <c r="N67">
        <v>17635</v>
      </c>
      <c r="O67">
        <v>17134</v>
      </c>
      <c r="P67">
        <v>13188</v>
      </c>
      <c r="Q67">
        <v>12804.79</v>
      </c>
      <c r="R67">
        <v>12824</v>
      </c>
      <c r="S67">
        <v>12373</v>
      </c>
      <c r="T67">
        <v>11922</v>
      </c>
      <c r="U67">
        <v>11472.02</v>
      </c>
      <c r="V67">
        <v>10982</v>
      </c>
      <c r="W67">
        <v>10292</v>
      </c>
      <c r="X67">
        <v>9894</v>
      </c>
      <c r="Y67">
        <v>9495.3700000000008</v>
      </c>
      <c r="Z67">
        <v>9982</v>
      </c>
      <c r="AA67">
        <v>9655</v>
      </c>
      <c r="AB67">
        <v>9329</v>
      </c>
      <c r="AC67">
        <v>9002.08</v>
      </c>
      <c r="AD67">
        <v>8716</v>
      </c>
      <c r="AE67">
        <v>8429</v>
      </c>
      <c r="AF67">
        <v>8143</v>
      </c>
      <c r="AG67">
        <v>0</v>
      </c>
      <c r="AH67">
        <v>7873</v>
      </c>
      <c r="AI67">
        <v>7592</v>
      </c>
      <c r="AJ67">
        <v>7307</v>
      </c>
      <c r="AK67">
        <v>7021.65</v>
      </c>
      <c r="AL67">
        <v>8420</v>
      </c>
      <c r="AM67">
        <v>8183</v>
      </c>
      <c r="AN67">
        <v>7947</v>
      </c>
      <c r="AO67">
        <v>7711</v>
      </c>
      <c r="AP67">
        <v>7475</v>
      </c>
      <c r="AQ67">
        <v>7238</v>
      </c>
      <c r="AR67">
        <v>7002</v>
      </c>
      <c r="AS67">
        <v>6765.97</v>
      </c>
      <c r="AT67">
        <v>6548</v>
      </c>
      <c r="AU67">
        <v>6330</v>
      </c>
      <c r="AV67">
        <v>6112</v>
      </c>
      <c r="AW67">
        <v>0</v>
      </c>
      <c r="AX67">
        <v>0</v>
      </c>
      <c r="AY67">
        <v>0</v>
      </c>
      <c r="AZ67">
        <v>0</v>
      </c>
      <c r="BA67">
        <v>0</v>
      </c>
      <c r="BB67">
        <v>0</v>
      </c>
      <c r="BC67">
        <v>0</v>
      </c>
      <c r="BD67">
        <v>0</v>
      </c>
      <c r="BE67">
        <v>0</v>
      </c>
      <c r="BF67">
        <v>0</v>
      </c>
      <c r="BG67">
        <v>0</v>
      </c>
      <c r="BH67">
        <v>0</v>
      </c>
      <c r="BI67"/>
      <c r="BJ67"/>
      <c r="BK67"/>
      <c r="BL67"/>
      <c r="BM67"/>
      <c r="BN67"/>
      <c r="BO67"/>
      <c r="BP67"/>
      <c r="BQ67"/>
      <c r="BR67"/>
      <c r="BS67"/>
      <c r="BT67"/>
    </row>
    <row r="68" spans="1:72">
      <c r="A68" t="s">
        <v>790</v>
      </c>
      <c r="B68">
        <v>31683</v>
      </c>
      <c r="C68">
        <v>31741</v>
      </c>
      <c r="D68">
        <v>32182</v>
      </c>
      <c r="E68">
        <v>32536.9</v>
      </c>
      <c r="F68">
        <v>33207</v>
      </c>
      <c r="G68">
        <v>33357</v>
      </c>
      <c r="H68">
        <v>31701</v>
      </c>
      <c r="I68">
        <v>31389.19</v>
      </c>
      <c r="J68">
        <v>30410</v>
      </c>
      <c r="K68">
        <v>29966</v>
      </c>
      <c r="L68">
        <v>30479</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c r="BJ68"/>
      <c r="BK68"/>
      <c r="BL68"/>
      <c r="BM68"/>
      <c r="BN68"/>
      <c r="BO68"/>
      <c r="BP68"/>
      <c r="BQ68"/>
      <c r="BR68"/>
      <c r="BS68"/>
      <c r="BT68"/>
    </row>
    <row r="69" spans="1:72">
      <c r="A69" t="s">
        <v>791</v>
      </c>
      <c r="B69">
        <v>3625</v>
      </c>
      <c r="C69">
        <v>3571</v>
      </c>
      <c r="D69">
        <v>3519</v>
      </c>
      <c r="E69">
        <v>3465.5</v>
      </c>
      <c r="F69">
        <v>3414</v>
      </c>
      <c r="G69">
        <v>3363</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c r="BJ69"/>
      <c r="BK69"/>
      <c r="BL69"/>
      <c r="BM69"/>
      <c r="BN69"/>
      <c r="BO69"/>
      <c r="BP69"/>
      <c r="BQ69"/>
      <c r="BR69"/>
      <c r="BS69"/>
      <c r="BT69"/>
    </row>
    <row r="70" spans="1:72">
      <c r="A70" t="s">
        <v>331</v>
      </c>
      <c r="B70">
        <v>79443</v>
      </c>
      <c r="C70">
        <v>79770</v>
      </c>
      <c r="D70">
        <v>80427</v>
      </c>
      <c r="E70">
        <v>76601.53</v>
      </c>
      <c r="F70">
        <v>74375</v>
      </c>
      <c r="G70">
        <v>74663</v>
      </c>
      <c r="H70">
        <v>77054</v>
      </c>
      <c r="I70">
        <v>76862.17</v>
      </c>
      <c r="J70">
        <v>76041</v>
      </c>
      <c r="K70">
        <v>75935</v>
      </c>
      <c r="L70">
        <v>76583</v>
      </c>
      <c r="M70">
        <v>18136.29</v>
      </c>
      <c r="N70">
        <v>17635</v>
      </c>
      <c r="O70">
        <v>17134</v>
      </c>
      <c r="P70">
        <v>13188</v>
      </c>
      <c r="Q70">
        <v>12804.79</v>
      </c>
      <c r="R70">
        <v>12824</v>
      </c>
      <c r="S70">
        <v>12373</v>
      </c>
      <c r="T70">
        <v>11922</v>
      </c>
      <c r="U70">
        <v>11472.02</v>
      </c>
      <c r="V70">
        <v>10982</v>
      </c>
      <c r="W70">
        <v>10292</v>
      </c>
      <c r="X70">
        <v>9894</v>
      </c>
      <c r="Y70">
        <v>9495.3700000000008</v>
      </c>
      <c r="Z70">
        <v>9982</v>
      </c>
      <c r="AA70">
        <v>9655</v>
      </c>
      <c r="AB70">
        <v>9329</v>
      </c>
      <c r="AC70">
        <v>9002.08</v>
      </c>
      <c r="AD70">
        <v>8716</v>
      </c>
      <c r="AE70">
        <v>8429</v>
      </c>
      <c r="AF70">
        <v>8143</v>
      </c>
      <c r="AG70">
        <v>8157.23</v>
      </c>
      <c r="AH70">
        <v>7873</v>
      </c>
      <c r="AI70">
        <v>7983</v>
      </c>
      <c r="AJ70">
        <v>8084</v>
      </c>
      <c r="AK70">
        <v>8178.57</v>
      </c>
      <c r="AL70">
        <v>9951</v>
      </c>
      <c r="AM70">
        <v>10084</v>
      </c>
      <c r="AN70">
        <v>10212</v>
      </c>
      <c r="AO70">
        <v>11984</v>
      </c>
      <c r="AP70">
        <v>9417</v>
      </c>
      <c r="AQ70">
        <v>9468</v>
      </c>
      <c r="AR70">
        <v>7002</v>
      </c>
      <c r="AS70">
        <v>6765.97</v>
      </c>
      <c r="AT70">
        <v>6548</v>
      </c>
      <c r="AU70">
        <v>6330</v>
      </c>
      <c r="AV70">
        <v>6112</v>
      </c>
      <c r="AW70">
        <v>0</v>
      </c>
      <c r="AX70">
        <v>0</v>
      </c>
      <c r="AY70">
        <v>0</v>
      </c>
      <c r="AZ70">
        <v>0</v>
      </c>
      <c r="BA70">
        <v>0</v>
      </c>
      <c r="BB70">
        <v>0</v>
      </c>
      <c r="BC70">
        <v>0</v>
      </c>
      <c r="BD70">
        <v>0</v>
      </c>
      <c r="BE70">
        <v>0</v>
      </c>
      <c r="BF70">
        <v>0</v>
      </c>
      <c r="BG70">
        <v>0</v>
      </c>
      <c r="BH70">
        <v>0</v>
      </c>
      <c r="BI70"/>
      <c r="BJ70"/>
      <c r="BK70"/>
      <c r="BL70"/>
      <c r="BM70"/>
      <c r="BN70"/>
      <c r="BO70"/>
      <c r="BP70"/>
      <c r="BQ70"/>
      <c r="BR70"/>
      <c r="BS70"/>
      <c r="BT70"/>
    </row>
    <row r="71" spans="1:72">
      <c r="A71" t="s">
        <v>332</v>
      </c>
      <c r="B71">
        <v>340599</v>
      </c>
      <c r="C71">
        <v>314877</v>
      </c>
      <c r="D71">
        <v>427187</v>
      </c>
      <c r="E71">
        <v>287431.95</v>
      </c>
      <c r="F71">
        <v>274725</v>
      </c>
      <c r="G71">
        <v>324634</v>
      </c>
      <c r="H71">
        <v>385084</v>
      </c>
      <c r="I71">
        <v>289577.40000000002</v>
      </c>
      <c r="J71">
        <v>316765</v>
      </c>
      <c r="K71">
        <v>278880</v>
      </c>
      <c r="L71">
        <v>335125</v>
      </c>
      <c r="M71">
        <v>183296.05</v>
      </c>
      <c r="N71">
        <v>264558</v>
      </c>
      <c r="O71">
        <v>198112</v>
      </c>
      <c r="P71">
        <v>190819</v>
      </c>
      <c r="Q71">
        <v>187655.04000000001</v>
      </c>
      <c r="R71">
        <v>192188</v>
      </c>
      <c r="S71">
        <v>206829</v>
      </c>
      <c r="T71">
        <v>250753</v>
      </c>
      <c r="U71">
        <v>172287.2</v>
      </c>
      <c r="V71">
        <v>171118</v>
      </c>
      <c r="W71">
        <v>176871</v>
      </c>
      <c r="X71">
        <v>255294</v>
      </c>
      <c r="Y71">
        <v>175107.15</v>
      </c>
      <c r="Z71">
        <v>158164</v>
      </c>
      <c r="AA71">
        <v>152557</v>
      </c>
      <c r="AB71">
        <v>216977</v>
      </c>
      <c r="AC71">
        <v>164858.76</v>
      </c>
      <c r="AD71">
        <v>126982</v>
      </c>
      <c r="AE71">
        <v>113721</v>
      </c>
      <c r="AF71">
        <v>169029</v>
      </c>
      <c r="AG71">
        <v>195862.47</v>
      </c>
      <c r="AH71">
        <v>179611</v>
      </c>
      <c r="AI71">
        <v>198885</v>
      </c>
      <c r="AJ71">
        <v>221840</v>
      </c>
      <c r="AK71">
        <v>152753.13</v>
      </c>
      <c r="AL71">
        <v>124000</v>
      </c>
      <c r="AM71">
        <v>122630</v>
      </c>
      <c r="AN71">
        <v>191387</v>
      </c>
      <c r="AO71">
        <v>156748</v>
      </c>
      <c r="AP71">
        <v>129303</v>
      </c>
      <c r="AQ71">
        <v>109882</v>
      </c>
      <c r="AR71">
        <v>165782</v>
      </c>
      <c r="AS71">
        <v>136931.88</v>
      </c>
      <c r="AT71">
        <v>118039</v>
      </c>
      <c r="AU71">
        <v>114940</v>
      </c>
      <c r="AV71">
        <v>119531</v>
      </c>
      <c r="AW71">
        <v>93563.49</v>
      </c>
      <c r="AX71">
        <v>83116.19</v>
      </c>
      <c r="AY71">
        <v>70373.539999999994</v>
      </c>
      <c r="AZ71">
        <v>91177</v>
      </c>
      <c r="BA71">
        <v>80926</v>
      </c>
      <c r="BB71">
        <v>69322</v>
      </c>
      <c r="BC71">
        <v>68536</v>
      </c>
      <c r="BD71">
        <v>124837</v>
      </c>
      <c r="BE71">
        <v>79627</v>
      </c>
      <c r="BF71">
        <v>81366</v>
      </c>
      <c r="BG71">
        <v>74886</v>
      </c>
      <c r="BH71">
        <v>100373</v>
      </c>
      <c r="BI71"/>
      <c r="BJ71"/>
      <c r="BK71"/>
      <c r="BL71"/>
      <c r="BM71"/>
      <c r="BN71"/>
      <c r="BO71"/>
      <c r="BP71"/>
      <c r="BQ71"/>
      <c r="BR71"/>
      <c r="BS71"/>
      <c r="BT71"/>
    </row>
    <row r="72" spans="1:72">
      <c r="A72" t="s">
        <v>792</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t="s">
        <v>793</v>
      </c>
      <c r="B73">
        <v>82051</v>
      </c>
      <c r="C73">
        <v>82051</v>
      </c>
      <c r="D73">
        <v>82051</v>
      </c>
      <c r="E73">
        <v>82050.55</v>
      </c>
      <c r="F73">
        <v>82051</v>
      </c>
      <c r="G73">
        <v>82051</v>
      </c>
      <c r="H73">
        <v>82051</v>
      </c>
      <c r="I73">
        <v>82050.55</v>
      </c>
      <c r="J73">
        <v>82051</v>
      </c>
      <c r="K73">
        <v>82051</v>
      </c>
      <c r="L73">
        <v>82051</v>
      </c>
      <c r="M73">
        <v>82050.55</v>
      </c>
      <c r="N73">
        <v>82051</v>
      </c>
      <c r="O73">
        <v>82051</v>
      </c>
      <c r="P73">
        <v>82051</v>
      </c>
      <c r="Q73">
        <v>82050.55</v>
      </c>
      <c r="R73">
        <v>82051</v>
      </c>
      <c r="S73">
        <v>82051</v>
      </c>
      <c r="T73">
        <v>82600</v>
      </c>
      <c r="U73">
        <v>82600</v>
      </c>
      <c r="V73">
        <v>82600</v>
      </c>
      <c r="W73">
        <v>82600</v>
      </c>
      <c r="X73">
        <v>82600</v>
      </c>
      <c r="Y73">
        <v>82600</v>
      </c>
      <c r="Z73">
        <v>82600</v>
      </c>
      <c r="AA73">
        <v>82600</v>
      </c>
      <c r="AB73">
        <v>82600</v>
      </c>
      <c r="AC73">
        <v>82600</v>
      </c>
      <c r="AD73">
        <v>82600</v>
      </c>
      <c r="AE73">
        <v>82600</v>
      </c>
      <c r="AF73">
        <v>82600</v>
      </c>
      <c r="AG73">
        <v>82600</v>
      </c>
      <c r="AH73">
        <v>82600</v>
      </c>
      <c r="AI73">
        <v>82600</v>
      </c>
      <c r="AJ73">
        <v>78750</v>
      </c>
      <c r="AK73">
        <v>78750</v>
      </c>
      <c r="AL73">
        <v>78750</v>
      </c>
      <c r="AM73">
        <v>78750</v>
      </c>
      <c r="AN73">
        <v>78750</v>
      </c>
      <c r="AO73">
        <v>78750</v>
      </c>
      <c r="AP73">
        <v>78750</v>
      </c>
      <c r="AQ73">
        <v>78750</v>
      </c>
      <c r="AR73">
        <v>78750</v>
      </c>
      <c r="AS73">
        <v>78750</v>
      </c>
      <c r="AT73">
        <v>78750</v>
      </c>
      <c r="AU73">
        <v>78750</v>
      </c>
      <c r="AV73">
        <v>78750</v>
      </c>
      <c r="AW73">
        <v>78750</v>
      </c>
      <c r="AX73">
        <v>78750</v>
      </c>
      <c r="AY73">
        <v>78750</v>
      </c>
      <c r="AZ73">
        <v>78750</v>
      </c>
      <c r="BA73">
        <v>78750</v>
      </c>
      <c r="BB73">
        <v>78750</v>
      </c>
      <c r="BC73">
        <v>78750</v>
      </c>
      <c r="BD73">
        <v>78750</v>
      </c>
      <c r="BE73">
        <v>78750</v>
      </c>
      <c r="BF73">
        <v>78750</v>
      </c>
      <c r="BG73">
        <v>78750</v>
      </c>
      <c r="BH73">
        <v>78750</v>
      </c>
      <c r="BI73"/>
      <c r="BJ73"/>
      <c r="BK73"/>
      <c r="BL73"/>
      <c r="BM73"/>
      <c r="BN73"/>
      <c r="BO73"/>
      <c r="BP73"/>
      <c r="BQ73"/>
      <c r="BR73"/>
      <c r="BS73"/>
      <c r="BT73"/>
    </row>
    <row r="74" spans="1:72">
      <c r="A74" t="s">
        <v>794</v>
      </c>
      <c r="B74">
        <v>82051</v>
      </c>
      <c r="C74">
        <v>82051</v>
      </c>
      <c r="D74">
        <v>82051</v>
      </c>
      <c r="E74">
        <v>82050.55</v>
      </c>
      <c r="F74">
        <v>82051</v>
      </c>
      <c r="G74">
        <v>82051</v>
      </c>
      <c r="H74">
        <v>82051</v>
      </c>
      <c r="I74">
        <v>82050.55</v>
      </c>
      <c r="J74">
        <v>82051</v>
      </c>
      <c r="K74">
        <v>82051</v>
      </c>
      <c r="L74">
        <v>82051</v>
      </c>
      <c r="M74">
        <v>82050.55</v>
      </c>
      <c r="N74">
        <v>82051</v>
      </c>
      <c r="O74">
        <v>82051</v>
      </c>
      <c r="P74">
        <v>82051</v>
      </c>
      <c r="Q74">
        <v>82050.55</v>
      </c>
      <c r="R74">
        <v>82051</v>
      </c>
      <c r="S74">
        <v>82051</v>
      </c>
      <c r="T74">
        <v>82600</v>
      </c>
      <c r="U74">
        <v>82600</v>
      </c>
      <c r="V74">
        <v>82600</v>
      </c>
      <c r="W74">
        <v>82600</v>
      </c>
      <c r="X74">
        <v>82600</v>
      </c>
      <c r="Y74">
        <v>82600</v>
      </c>
      <c r="Z74">
        <v>82600</v>
      </c>
      <c r="AA74">
        <v>82600</v>
      </c>
      <c r="AB74">
        <v>82600</v>
      </c>
      <c r="AC74">
        <v>82600</v>
      </c>
      <c r="AD74">
        <v>82600</v>
      </c>
      <c r="AE74">
        <v>82600</v>
      </c>
      <c r="AF74">
        <v>82600</v>
      </c>
      <c r="AG74">
        <v>82600</v>
      </c>
      <c r="AH74">
        <v>82600</v>
      </c>
      <c r="AI74">
        <v>82600</v>
      </c>
      <c r="AJ74">
        <v>78750</v>
      </c>
      <c r="AK74">
        <v>78750</v>
      </c>
      <c r="AL74">
        <v>78750</v>
      </c>
      <c r="AM74">
        <v>78750</v>
      </c>
      <c r="AN74">
        <v>78750</v>
      </c>
      <c r="AO74">
        <v>78750</v>
      </c>
      <c r="AP74">
        <v>78750</v>
      </c>
      <c r="AQ74">
        <v>78750</v>
      </c>
      <c r="AR74">
        <v>78750</v>
      </c>
      <c r="AS74">
        <v>78750</v>
      </c>
      <c r="AT74">
        <v>78750</v>
      </c>
      <c r="AU74">
        <v>78750</v>
      </c>
      <c r="AV74">
        <v>78750</v>
      </c>
      <c r="AW74">
        <v>78750</v>
      </c>
      <c r="AX74">
        <v>78750</v>
      </c>
      <c r="AY74">
        <v>78750</v>
      </c>
      <c r="AZ74">
        <v>78750</v>
      </c>
      <c r="BA74">
        <v>78750</v>
      </c>
      <c r="BB74">
        <v>78750</v>
      </c>
      <c r="BC74">
        <v>78750</v>
      </c>
      <c r="BD74">
        <v>78750</v>
      </c>
      <c r="BE74">
        <v>78750</v>
      </c>
      <c r="BF74">
        <v>78750</v>
      </c>
      <c r="BG74">
        <v>78750</v>
      </c>
      <c r="BH74">
        <v>78750</v>
      </c>
      <c r="BI74"/>
      <c r="BJ74"/>
      <c r="BK74"/>
      <c r="BL74"/>
      <c r="BM74"/>
      <c r="BN74"/>
      <c r="BO74"/>
      <c r="BP74"/>
      <c r="BQ74"/>
      <c r="BR74"/>
      <c r="BS74"/>
      <c r="BT74"/>
    </row>
    <row r="75" spans="1:72">
      <c r="A75" t="s">
        <v>795</v>
      </c>
      <c r="B75">
        <v>82051</v>
      </c>
      <c r="C75">
        <v>82051</v>
      </c>
      <c r="D75">
        <v>82051</v>
      </c>
      <c r="E75">
        <v>82050.55</v>
      </c>
      <c r="F75">
        <v>82051</v>
      </c>
      <c r="G75">
        <v>82051</v>
      </c>
      <c r="H75">
        <v>82051</v>
      </c>
      <c r="I75">
        <v>82050.55</v>
      </c>
      <c r="J75">
        <v>82051</v>
      </c>
      <c r="K75">
        <v>82051</v>
      </c>
      <c r="L75">
        <v>82051</v>
      </c>
      <c r="M75">
        <v>82050.55</v>
      </c>
      <c r="N75">
        <v>82051</v>
      </c>
      <c r="O75">
        <v>82051</v>
      </c>
      <c r="P75">
        <v>82051</v>
      </c>
      <c r="Q75">
        <v>82050.55</v>
      </c>
      <c r="R75">
        <v>82051</v>
      </c>
      <c r="S75">
        <v>82051</v>
      </c>
      <c r="T75">
        <v>82051</v>
      </c>
      <c r="U75">
        <v>82050.55</v>
      </c>
      <c r="V75">
        <v>79591</v>
      </c>
      <c r="W75">
        <v>79591</v>
      </c>
      <c r="X75">
        <v>79523</v>
      </c>
      <c r="Y75">
        <v>79522.98</v>
      </c>
      <c r="Z75">
        <v>79523</v>
      </c>
      <c r="AA75">
        <v>79523</v>
      </c>
      <c r="AB75">
        <v>79399</v>
      </c>
      <c r="AC75">
        <v>79399.33</v>
      </c>
      <c r="AD75">
        <v>79290</v>
      </c>
      <c r="AE75">
        <v>79290</v>
      </c>
      <c r="AF75">
        <v>78750</v>
      </c>
      <c r="AG75">
        <v>78750</v>
      </c>
      <c r="AH75">
        <v>78750</v>
      </c>
      <c r="AI75">
        <v>78750</v>
      </c>
      <c r="AJ75">
        <v>78750</v>
      </c>
      <c r="AK75">
        <v>78750</v>
      </c>
      <c r="AL75">
        <v>78750</v>
      </c>
      <c r="AM75">
        <v>78750</v>
      </c>
      <c r="AN75">
        <v>78750</v>
      </c>
      <c r="AO75">
        <v>78750</v>
      </c>
      <c r="AP75">
        <v>78750</v>
      </c>
      <c r="AQ75">
        <v>78750</v>
      </c>
      <c r="AR75">
        <v>78509</v>
      </c>
      <c r="AS75">
        <v>78509.47</v>
      </c>
      <c r="AT75">
        <v>77431</v>
      </c>
      <c r="AU75">
        <v>77431</v>
      </c>
      <c r="AV75">
        <v>77355</v>
      </c>
      <c r="AW75">
        <v>77355</v>
      </c>
      <c r="AX75">
        <v>76639.75</v>
      </c>
      <c r="AY75">
        <v>76639.75</v>
      </c>
      <c r="AZ75">
        <v>76535</v>
      </c>
      <c r="BA75">
        <v>76535</v>
      </c>
      <c r="BB75">
        <v>75826</v>
      </c>
      <c r="BC75">
        <v>75827</v>
      </c>
      <c r="BD75">
        <v>75764</v>
      </c>
      <c r="BE75">
        <v>75764</v>
      </c>
      <c r="BF75">
        <v>75000</v>
      </c>
      <c r="BG75">
        <v>75000</v>
      </c>
      <c r="BH75">
        <v>75000</v>
      </c>
      <c r="BI75"/>
      <c r="BJ75"/>
      <c r="BK75"/>
      <c r="BL75"/>
      <c r="BM75"/>
      <c r="BN75"/>
      <c r="BO75"/>
      <c r="BP75"/>
      <c r="BQ75"/>
      <c r="BR75"/>
      <c r="BS75"/>
      <c r="BT75"/>
    </row>
    <row r="76" spans="1:72">
      <c r="A76" t="s">
        <v>796</v>
      </c>
      <c r="B76">
        <v>82051</v>
      </c>
      <c r="C76">
        <v>82051</v>
      </c>
      <c r="D76">
        <v>82051</v>
      </c>
      <c r="E76">
        <v>82050.55</v>
      </c>
      <c r="F76">
        <v>82051</v>
      </c>
      <c r="G76">
        <v>82051</v>
      </c>
      <c r="H76">
        <v>82051</v>
      </c>
      <c r="I76">
        <v>82050.55</v>
      </c>
      <c r="J76">
        <v>82051</v>
      </c>
      <c r="K76">
        <v>82051</v>
      </c>
      <c r="L76">
        <v>82051</v>
      </c>
      <c r="M76">
        <v>82050.55</v>
      </c>
      <c r="N76">
        <v>82051</v>
      </c>
      <c r="O76">
        <v>82051</v>
      </c>
      <c r="P76">
        <v>82051</v>
      </c>
      <c r="Q76">
        <v>82050.55</v>
      </c>
      <c r="R76">
        <v>82051</v>
      </c>
      <c r="S76">
        <v>82051</v>
      </c>
      <c r="T76">
        <v>82051</v>
      </c>
      <c r="U76">
        <v>82050.55</v>
      </c>
      <c r="V76">
        <v>79591</v>
      </c>
      <c r="W76">
        <v>79591</v>
      </c>
      <c r="X76">
        <v>79523</v>
      </c>
      <c r="Y76">
        <v>79522.98</v>
      </c>
      <c r="Z76">
        <v>79523</v>
      </c>
      <c r="AA76">
        <v>79523</v>
      </c>
      <c r="AB76">
        <v>79399</v>
      </c>
      <c r="AC76">
        <v>79399.33</v>
      </c>
      <c r="AD76">
        <v>79290</v>
      </c>
      <c r="AE76">
        <v>79290</v>
      </c>
      <c r="AF76">
        <v>78750</v>
      </c>
      <c r="AG76">
        <v>78750</v>
      </c>
      <c r="AH76">
        <v>78750</v>
      </c>
      <c r="AI76">
        <v>78750</v>
      </c>
      <c r="AJ76">
        <v>78750</v>
      </c>
      <c r="AK76">
        <v>78750</v>
      </c>
      <c r="AL76">
        <v>78750</v>
      </c>
      <c r="AM76">
        <v>78750</v>
      </c>
      <c r="AN76">
        <v>78750</v>
      </c>
      <c r="AO76">
        <v>78750</v>
      </c>
      <c r="AP76">
        <v>78750</v>
      </c>
      <c r="AQ76">
        <v>78750</v>
      </c>
      <c r="AR76">
        <v>78509</v>
      </c>
      <c r="AS76">
        <v>78509.47</v>
      </c>
      <c r="AT76">
        <v>77431</v>
      </c>
      <c r="AU76">
        <v>77431</v>
      </c>
      <c r="AV76">
        <v>77355</v>
      </c>
      <c r="AW76">
        <v>77355</v>
      </c>
      <c r="AX76">
        <v>76639.75</v>
      </c>
      <c r="AY76">
        <v>76639.75</v>
      </c>
      <c r="AZ76">
        <v>76535</v>
      </c>
      <c r="BA76">
        <v>76535</v>
      </c>
      <c r="BB76">
        <v>75826</v>
      </c>
      <c r="BC76">
        <v>75827</v>
      </c>
      <c r="BD76">
        <v>75764</v>
      </c>
      <c r="BE76">
        <v>75764</v>
      </c>
      <c r="BF76">
        <v>75000</v>
      </c>
      <c r="BG76">
        <v>75000</v>
      </c>
      <c r="BH76">
        <v>75000</v>
      </c>
      <c r="BI76"/>
      <c r="BJ76"/>
      <c r="BK76"/>
      <c r="BL76"/>
      <c r="BM76"/>
      <c r="BN76"/>
      <c r="BO76"/>
      <c r="BP76"/>
      <c r="BQ76"/>
      <c r="BR76"/>
      <c r="BS76"/>
      <c r="BT76"/>
    </row>
    <row r="77" spans="1:72">
      <c r="A77" t="s">
        <v>797</v>
      </c>
      <c r="B77">
        <v>139271</v>
      </c>
      <c r="C77">
        <v>139271</v>
      </c>
      <c r="D77">
        <v>139271</v>
      </c>
      <c r="E77">
        <v>139271.19</v>
      </c>
      <c r="F77">
        <v>139271</v>
      </c>
      <c r="G77">
        <v>139271</v>
      </c>
      <c r="H77">
        <v>139271</v>
      </c>
      <c r="I77">
        <v>139271.19</v>
      </c>
      <c r="J77">
        <v>139271</v>
      </c>
      <c r="K77">
        <v>139271</v>
      </c>
      <c r="L77">
        <v>139271</v>
      </c>
      <c r="M77">
        <v>139271.19</v>
      </c>
      <c r="N77">
        <v>139271</v>
      </c>
      <c r="O77">
        <v>139271</v>
      </c>
      <c r="P77">
        <v>139271</v>
      </c>
      <c r="Q77">
        <v>139271.19</v>
      </c>
      <c r="R77">
        <v>139271</v>
      </c>
      <c r="S77">
        <v>139271</v>
      </c>
      <c r="T77">
        <v>139271</v>
      </c>
      <c r="U77">
        <v>139271.19</v>
      </c>
      <c r="V77">
        <v>92340</v>
      </c>
      <c r="W77">
        <v>92340</v>
      </c>
      <c r="X77">
        <v>91096</v>
      </c>
      <c r="Y77">
        <v>91095.7</v>
      </c>
      <c r="Z77">
        <v>91096</v>
      </c>
      <c r="AA77">
        <v>91096</v>
      </c>
      <c r="AB77">
        <v>88868</v>
      </c>
      <c r="AC77">
        <v>88867.51</v>
      </c>
      <c r="AD77">
        <v>86907</v>
      </c>
      <c r="AE77">
        <v>86907</v>
      </c>
      <c r="AF77">
        <v>77150</v>
      </c>
      <c r="AG77">
        <v>77149.67</v>
      </c>
      <c r="AH77">
        <v>77150</v>
      </c>
      <c r="AI77">
        <v>77150</v>
      </c>
      <c r="AJ77">
        <v>77150</v>
      </c>
      <c r="AK77">
        <v>77149.67</v>
      </c>
      <c r="AL77">
        <v>77150</v>
      </c>
      <c r="AM77">
        <v>77150</v>
      </c>
      <c r="AN77">
        <v>77150</v>
      </c>
      <c r="AO77">
        <v>77150</v>
      </c>
      <c r="AP77">
        <v>77150</v>
      </c>
      <c r="AQ77">
        <v>77150</v>
      </c>
      <c r="AR77">
        <v>75750</v>
      </c>
      <c r="AS77">
        <v>75749.789999999994</v>
      </c>
      <c r="AT77">
        <v>69473</v>
      </c>
      <c r="AU77">
        <v>69473</v>
      </c>
      <c r="AV77">
        <v>69031</v>
      </c>
      <c r="AW77">
        <v>69030.77</v>
      </c>
      <c r="AX77">
        <v>64832.25</v>
      </c>
      <c r="AY77">
        <v>64832.25</v>
      </c>
      <c r="AZ77">
        <v>64218</v>
      </c>
      <c r="BA77">
        <v>64218</v>
      </c>
      <c r="BB77">
        <v>60023</v>
      </c>
      <c r="BC77">
        <v>60023</v>
      </c>
      <c r="BD77">
        <v>59654</v>
      </c>
      <c r="BE77">
        <v>59655</v>
      </c>
      <c r="BF77">
        <v>55069</v>
      </c>
      <c r="BG77">
        <v>55069</v>
      </c>
      <c r="BH77">
        <v>55069</v>
      </c>
      <c r="BI77"/>
      <c r="BJ77"/>
      <c r="BK77"/>
      <c r="BL77"/>
      <c r="BM77"/>
      <c r="BN77"/>
      <c r="BO77"/>
      <c r="BP77"/>
      <c r="BQ77"/>
      <c r="BR77"/>
      <c r="BS77"/>
      <c r="BT77"/>
    </row>
    <row r="78" spans="1:72">
      <c r="A78" t="s">
        <v>798</v>
      </c>
      <c r="B78">
        <v>139271</v>
      </c>
      <c r="C78">
        <v>139271</v>
      </c>
      <c r="D78">
        <v>139271</v>
      </c>
      <c r="E78">
        <v>139271.19</v>
      </c>
      <c r="F78">
        <v>139271</v>
      </c>
      <c r="G78">
        <v>139271</v>
      </c>
      <c r="H78">
        <v>139271</v>
      </c>
      <c r="I78">
        <v>139271.19</v>
      </c>
      <c r="J78">
        <v>139271</v>
      </c>
      <c r="K78">
        <v>139271</v>
      </c>
      <c r="L78">
        <v>139271</v>
      </c>
      <c r="M78">
        <v>139271.19</v>
      </c>
      <c r="N78">
        <v>139271</v>
      </c>
      <c r="O78">
        <v>139271</v>
      </c>
      <c r="P78">
        <v>139271</v>
      </c>
      <c r="Q78">
        <v>139271.19</v>
      </c>
      <c r="R78">
        <v>139271</v>
      </c>
      <c r="S78">
        <v>139271</v>
      </c>
      <c r="T78">
        <v>139271</v>
      </c>
      <c r="U78">
        <v>139271.19</v>
      </c>
      <c r="V78">
        <v>92340</v>
      </c>
      <c r="W78">
        <v>92340</v>
      </c>
      <c r="X78">
        <v>91096</v>
      </c>
      <c r="Y78">
        <v>91095.7</v>
      </c>
      <c r="Z78">
        <v>91096</v>
      </c>
      <c r="AA78">
        <v>91096</v>
      </c>
      <c r="AB78">
        <v>88868</v>
      </c>
      <c r="AC78">
        <v>88867.51</v>
      </c>
      <c r="AD78">
        <v>86907</v>
      </c>
      <c r="AE78">
        <v>86907</v>
      </c>
      <c r="AF78">
        <v>77150</v>
      </c>
      <c r="AG78">
        <v>77149.67</v>
      </c>
      <c r="AH78">
        <v>77150</v>
      </c>
      <c r="AI78">
        <v>77150</v>
      </c>
      <c r="AJ78">
        <v>77150</v>
      </c>
      <c r="AK78">
        <v>77149.67</v>
      </c>
      <c r="AL78">
        <v>77150</v>
      </c>
      <c r="AM78">
        <v>77150</v>
      </c>
      <c r="AN78">
        <v>77150</v>
      </c>
      <c r="AO78">
        <v>77150</v>
      </c>
      <c r="AP78">
        <v>77150</v>
      </c>
      <c r="AQ78">
        <v>77150</v>
      </c>
      <c r="AR78">
        <v>75750</v>
      </c>
      <c r="AS78">
        <v>75749.789999999994</v>
      </c>
      <c r="AT78">
        <v>69473</v>
      </c>
      <c r="AU78">
        <v>69473</v>
      </c>
      <c r="AV78">
        <v>69031</v>
      </c>
      <c r="AW78">
        <v>69030.77</v>
      </c>
      <c r="AX78">
        <v>64832.25</v>
      </c>
      <c r="AY78">
        <v>64832.25</v>
      </c>
      <c r="AZ78">
        <v>64218</v>
      </c>
      <c r="BA78">
        <v>64218</v>
      </c>
      <c r="BB78">
        <v>60023</v>
      </c>
      <c r="BC78">
        <v>60023</v>
      </c>
      <c r="BD78">
        <v>59654</v>
      </c>
      <c r="BE78">
        <v>59655</v>
      </c>
      <c r="BF78">
        <v>55069</v>
      </c>
      <c r="BG78">
        <v>55069</v>
      </c>
      <c r="BH78">
        <v>55069</v>
      </c>
      <c r="BI78"/>
      <c r="BJ78"/>
      <c r="BK78"/>
      <c r="BL78"/>
      <c r="BM78"/>
      <c r="BN78"/>
      <c r="BO78"/>
      <c r="BP78"/>
      <c r="BQ78"/>
      <c r="BR78"/>
      <c r="BS78"/>
      <c r="BT78"/>
    </row>
    <row r="79" spans="1:72">
      <c r="A79" t="s">
        <v>800</v>
      </c>
      <c r="B79">
        <v>368989</v>
      </c>
      <c r="C79">
        <v>386265</v>
      </c>
      <c r="D79">
        <v>308606</v>
      </c>
      <c r="E79">
        <v>366232.25</v>
      </c>
      <c r="F79">
        <v>331158</v>
      </c>
      <c r="G79">
        <v>344991</v>
      </c>
      <c r="H79">
        <v>277359</v>
      </c>
      <c r="I79">
        <v>319151.25</v>
      </c>
      <c r="J79">
        <v>293378</v>
      </c>
      <c r="K79">
        <v>297308</v>
      </c>
      <c r="L79">
        <v>246247</v>
      </c>
      <c r="M79">
        <v>280140.03999999998</v>
      </c>
      <c r="N79">
        <v>257853</v>
      </c>
      <c r="O79">
        <v>255543</v>
      </c>
      <c r="P79">
        <v>314640</v>
      </c>
      <c r="Q79">
        <v>283919.27</v>
      </c>
      <c r="R79">
        <v>270536</v>
      </c>
      <c r="S79">
        <v>232808</v>
      </c>
      <c r="T79">
        <v>201602</v>
      </c>
      <c r="U79">
        <v>247449.48</v>
      </c>
      <c r="V79">
        <v>232813</v>
      </c>
      <c r="W79">
        <v>217437</v>
      </c>
      <c r="X79">
        <v>189600</v>
      </c>
      <c r="Y79">
        <v>226692.47</v>
      </c>
      <c r="Z79">
        <v>209848</v>
      </c>
      <c r="AA79">
        <v>195159</v>
      </c>
      <c r="AB79">
        <v>170622</v>
      </c>
      <c r="AC79">
        <v>201301.35</v>
      </c>
      <c r="AD79">
        <v>189635</v>
      </c>
      <c r="AE79">
        <v>177063</v>
      </c>
      <c r="AF79">
        <v>194495</v>
      </c>
      <c r="AG79">
        <v>180133.47</v>
      </c>
      <c r="AH79">
        <v>160431</v>
      </c>
      <c r="AI79">
        <v>139008</v>
      </c>
      <c r="AJ79">
        <v>118348</v>
      </c>
      <c r="AK79">
        <v>140381.28</v>
      </c>
      <c r="AL79">
        <v>102609</v>
      </c>
      <c r="AM79">
        <v>116354</v>
      </c>
      <c r="AN79">
        <v>98109</v>
      </c>
      <c r="AO79">
        <v>113222</v>
      </c>
      <c r="AP79">
        <v>82776</v>
      </c>
      <c r="AQ79">
        <v>99590</v>
      </c>
      <c r="AR79">
        <v>72789</v>
      </c>
      <c r="AS79">
        <v>98569.94</v>
      </c>
      <c r="AT79">
        <v>62542</v>
      </c>
      <c r="AU79">
        <v>76855</v>
      </c>
      <c r="AV79">
        <v>91729</v>
      </c>
      <c r="AW79">
        <v>87877.27</v>
      </c>
      <c r="AX79">
        <v>59659.839999999997</v>
      </c>
      <c r="AY79">
        <v>75564.59</v>
      </c>
      <c r="AZ79">
        <v>89049</v>
      </c>
      <c r="BA79">
        <v>80547</v>
      </c>
      <c r="BB79">
        <v>58551</v>
      </c>
      <c r="BC79">
        <v>79722</v>
      </c>
      <c r="BD79">
        <v>51485</v>
      </c>
      <c r="BE79">
        <v>85926</v>
      </c>
      <c r="BF79">
        <v>59019</v>
      </c>
      <c r="BG79">
        <v>79412</v>
      </c>
      <c r="BH79">
        <v>107159</v>
      </c>
      <c r="BI79"/>
      <c r="BJ79"/>
      <c r="BK79"/>
      <c r="BL79"/>
      <c r="BM79"/>
      <c r="BN79"/>
      <c r="BO79"/>
      <c r="BP79"/>
      <c r="BQ79"/>
      <c r="BR79"/>
      <c r="BS79"/>
      <c r="BT79"/>
    </row>
    <row r="80" spans="1:72">
      <c r="A80" t="s">
        <v>801</v>
      </c>
      <c r="B80">
        <v>8260</v>
      </c>
      <c r="C80">
        <v>8260</v>
      </c>
      <c r="D80">
        <v>8260</v>
      </c>
      <c r="E80">
        <v>8260</v>
      </c>
      <c r="F80">
        <v>8260</v>
      </c>
      <c r="G80">
        <v>8260</v>
      </c>
      <c r="H80">
        <v>8260</v>
      </c>
      <c r="I80">
        <v>8260</v>
      </c>
      <c r="J80">
        <v>8260</v>
      </c>
      <c r="K80">
        <v>8260</v>
      </c>
      <c r="L80">
        <v>8260</v>
      </c>
      <c r="M80">
        <v>8260</v>
      </c>
      <c r="N80">
        <v>8260</v>
      </c>
      <c r="O80">
        <v>8260</v>
      </c>
      <c r="P80">
        <v>8260</v>
      </c>
      <c r="Q80">
        <v>8260</v>
      </c>
      <c r="R80">
        <v>8260</v>
      </c>
      <c r="S80">
        <v>8260</v>
      </c>
      <c r="T80">
        <v>8260</v>
      </c>
      <c r="U80">
        <v>8260</v>
      </c>
      <c r="V80">
        <v>8260</v>
      </c>
      <c r="W80">
        <v>8260</v>
      </c>
      <c r="X80">
        <v>8260</v>
      </c>
      <c r="Y80">
        <v>8260</v>
      </c>
      <c r="Z80">
        <v>8260</v>
      </c>
      <c r="AA80">
        <v>8260</v>
      </c>
      <c r="AB80">
        <v>8260</v>
      </c>
      <c r="AC80">
        <v>8260</v>
      </c>
      <c r="AD80">
        <v>8260</v>
      </c>
      <c r="AE80">
        <v>8260</v>
      </c>
      <c r="AF80">
        <v>7875</v>
      </c>
      <c r="AG80">
        <v>7875</v>
      </c>
      <c r="AH80">
        <v>7875</v>
      </c>
      <c r="AI80">
        <v>7875</v>
      </c>
      <c r="AJ80">
        <v>7875</v>
      </c>
      <c r="AK80">
        <v>7875</v>
      </c>
      <c r="AL80">
        <v>7875</v>
      </c>
      <c r="AM80">
        <v>7875</v>
      </c>
      <c r="AN80">
        <v>7875</v>
      </c>
      <c r="AO80">
        <v>7875</v>
      </c>
      <c r="AP80">
        <v>7875</v>
      </c>
      <c r="AQ80">
        <v>7875</v>
      </c>
      <c r="AR80">
        <v>7875</v>
      </c>
      <c r="AS80">
        <v>7875</v>
      </c>
      <c r="AT80">
        <v>7875</v>
      </c>
      <c r="AU80">
        <v>7875</v>
      </c>
      <c r="AV80">
        <v>7875</v>
      </c>
      <c r="AW80">
        <v>7875</v>
      </c>
      <c r="AX80">
        <v>7875</v>
      </c>
      <c r="AY80">
        <v>7875</v>
      </c>
      <c r="AZ80">
        <v>7875</v>
      </c>
      <c r="BA80">
        <v>7875</v>
      </c>
      <c r="BB80">
        <v>7875</v>
      </c>
      <c r="BC80">
        <v>7875</v>
      </c>
      <c r="BD80">
        <v>7875</v>
      </c>
      <c r="BE80">
        <v>7875</v>
      </c>
      <c r="BF80">
        <v>7875</v>
      </c>
      <c r="BG80">
        <v>7800</v>
      </c>
      <c r="BH80">
        <v>4750</v>
      </c>
      <c r="BI80"/>
      <c r="BJ80"/>
      <c r="BK80"/>
      <c r="BL80"/>
      <c r="BM80"/>
      <c r="BN80"/>
      <c r="BO80"/>
      <c r="BP80"/>
      <c r="BQ80"/>
      <c r="BR80"/>
      <c r="BS80"/>
      <c r="BT80"/>
    </row>
    <row r="81" spans="1:72">
      <c r="A81" t="s">
        <v>802</v>
      </c>
      <c r="B81">
        <v>8260</v>
      </c>
      <c r="C81">
        <v>8260</v>
      </c>
      <c r="D81">
        <v>8260</v>
      </c>
      <c r="E81">
        <v>8260</v>
      </c>
      <c r="F81">
        <v>8260</v>
      </c>
      <c r="G81">
        <v>8260</v>
      </c>
      <c r="H81">
        <v>8260</v>
      </c>
      <c r="I81">
        <v>8260</v>
      </c>
      <c r="J81">
        <v>8260</v>
      </c>
      <c r="K81">
        <v>8260</v>
      </c>
      <c r="L81">
        <v>8260</v>
      </c>
      <c r="M81">
        <v>8260</v>
      </c>
      <c r="N81">
        <v>8260</v>
      </c>
      <c r="O81">
        <v>8260</v>
      </c>
      <c r="P81">
        <v>8260</v>
      </c>
      <c r="Q81">
        <v>8260</v>
      </c>
      <c r="R81">
        <v>8260</v>
      </c>
      <c r="S81">
        <v>8260</v>
      </c>
      <c r="T81">
        <v>8260</v>
      </c>
      <c r="U81">
        <v>8260</v>
      </c>
      <c r="V81">
        <v>8260</v>
      </c>
      <c r="W81">
        <v>8260</v>
      </c>
      <c r="X81">
        <v>8260</v>
      </c>
      <c r="Y81">
        <v>8260</v>
      </c>
      <c r="Z81">
        <v>8260</v>
      </c>
      <c r="AA81">
        <v>8260</v>
      </c>
      <c r="AB81">
        <v>8260</v>
      </c>
      <c r="AC81">
        <v>8260</v>
      </c>
      <c r="AD81">
        <v>8260</v>
      </c>
      <c r="AE81">
        <v>8260</v>
      </c>
      <c r="AF81">
        <v>7875</v>
      </c>
      <c r="AG81">
        <v>7875</v>
      </c>
      <c r="AH81">
        <v>7875</v>
      </c>
      <c r="AI81">
        <v>7875</v>
      </c>
      <c r="AJ81">
        <v>7875</v>
      </c>
      <c r="AK81">
        <v>7875</v>
      </c>
      <c r="AL81">
        <v>7875</v>
      </c>
      <c r="AM81">
        <v>7875</v>
      </c>
      <c r="AN81">
        <v>7875</v>
      </c>
      <c r="AO81">
        <v>7875</v>
      </c>
      <c r="AP81">
        <v>7875</v>
      </c>
      <c r="AQ81">
        <v>7875</v>
      </c>
      <c r="AR81">
        <v>7875</v>
      </c>
      <c r="AS81">
        <v>7875</v>
      </c>
      <c r="AT81">
        <v>7875</v>
      </c>
      <c r="AU81">
        <v>7875</v>
      </c>
      <c r="AV81">
        <v>7875</v>
      </c>
      <c r="AW81">
        <v>7875</v>
      </c>
      <c r="AX81">
        <v>7875</v>
      </c>
      <c r="AY81">
        <v>7875</v>
      </c>
      <c r="AZ81">
        <v>7875</v>
      </c>
      <c r="BA81">
        <v>7875</v>
      </c>
      <c r="BB81">
        <v>7875</v>
      </c>
      <c r="BC81">
        <v>7875</v>
      </c>
      <c r="BD81">
        <v>7875</v>
      </c>
      <c r="BE81">
        <v>7875</v>
      </c>
      <c r="BF81">
        <v>7875</v>
      </c>
      <c r="BG81">
        <v>7800</v>
      </c>
      <c r="BH81">
        <v>4750</v>
      </c>
      <c r="BI81"/>
      <c r="BJ81"/>
      <c r="BK81"/>
      <c r="BL81"/>
      <c r="BM81"/>
      <c r="BN81"/>
      <c r="BO81"/>
      <c r="BP81"/>
      <c r="BQ81"/>
      <c r="BR81"/>
      <c r="BS81"/>
      <c r="BT81"/>
    </row>
    <row r="82" spans="1:72">
      <c r="A82" t="s">
        <v>333</v>
      </c>
      <c r="B82">
        <v>360729</v>
      </c>
      <c r="C82">
        <v>378005</v>
      </c>
      <c r="D82">
        <v>300346</v>
      </c>
      <c r="E82">
        <v>357972.25</v>
      </c>
      <c r="F82">
        <v>322898</v>
      </c>
      <c r="G82">
        <v>336731</v>
      </c>
      <c r="H82">
        <v>269099</v>
      </c>
      <c r="I82">
        <v>310891.25</v>
      </c>
      <c r="J82">
        <v>285118</v>
      </c>
      <c r="K82">
        <v>289048</v>
      </c>
      <c r="L82">
        <v>237987</v>
      </c>
      <c r="M82">
        <v>271880.03999999998</v>
      </c>
      <c r="N82">
        <v>249593</v>
      </c>
      <c r="O82">
        <v>247283</v>
      </c>
      <c r="P82">
        <v>306380</v>
      </c>
      <c r="Q82">
        <v>275659.27</v>
      </c>
      <c r="R82">
        <v>262276</v>
      </c>
      <c r="S82">
        <v>224548</v>
      </c>
      <c r="T82">
        <v>193342</v>
      </c>
      <c r="U82">
        <v>239189.48</v>
      </c>
      <c r="V82">
        <v>224553</v>
      </c>
      <c r="W82">
        <v>209177</v>
      </c>
      <c r="X82">
        <v>181340</v>
      </c>
      <c r="Y82">
        <v>218432.47</v>
      </c>
      <c r="Z82">
        <v>201588</v>
      </c>
      <c r="AA82">
        <v>186899</v>
      </c>
      <c r="AB82">
        <v>162362</v>
      </c>
      <c r="AC82">
        <v>193041.35</v>
      </c>
      <c r="AD82">
        <v>181375</v>
      </c>
      <c r="AE82">
        <v>168803</v>
      </c>
      <c r="AF82">
        <v>186620</v>
      </c>
      <c r="AG82">
        <v>172258.47</v>
      </c>
      <c r="AH82">
        <v>152556</v>
      </c>
      <c r="AI82">
        <v>131133</v>
      </c>
      <c r="AJ82">
        <v>110473</v>
      </c>
      <c r="AK82">
        <v>132506.28</v>
      </c>
      <c r="AL82">
        <v>94734</v>
      </c>
      <c r="AM82">
        <v>108479</v>
      </c>
      <c r="AN82">
        <v>90234</v>
      </c>
      <c r="AO82">
        <v>105347</v>
      </c>
      <c r="AP82">
        <v>74901</v>
      </c>
      <c r="AQ82">
        <v>91715</v>
      </c>
      <c r="AR82">
        <v>64914</v>
      </c>
      <c r="AS82">
        <v>90694.94</v>
      </c>
      <c r="AT82">
        <v>54667</v>
      </c>
      <c r="AU82">
        <v>68980</v>
      </c>
      <c r="AV82">
        <v>83854</v>
      </c>
      <c r="AW82">
        <v>80002.27</v>
      </c>
      <c r="AX82">
        <v>51784.84</v>
      </c>
      <c r="AY82">
        <v>67689.59</v>
      </c>
      <c r="AZ82">
        <v>81174</v>
      </c>
      <c r="BA82">
        <v>72672</v>
      </c>
      <c r="BB82">
        <v>50676</v>
      </c>
      <c r="BC82">
        <v>71847</v>
      </c>
      <c r="BD82">
        <v>43610</v>
      </c>
      <c r="BE82">
        <v>78051</v>
      </c>
      <c r="BF82">
        <v>51144</v>
      </c>
      <c r="BG82">
        <v>71612</v>
      </c>
      <c r="BH82">
        <v>102409</v>
      </c>
      <c r="BI82"/>
      <c r="BJ82"/>
      <c r="BK82"/>
      <c r="BL82"/>
      <c r="BM82"/>
      <c r="BN82"/>
      <c r="BO82"/>
      <c r="BP82"/>
      <c r="BQ82"/>
      <c r="BR82"/>
      <c r="BS82"/>
      <c r="BT82"/>
    </row>
    <row r="83" spans="1:72">
      <c r="A83" t="s">
        <v>803</v>
      </c>
      <c r="B83">
        <v>170364</v>
      </c>
      <c r="C83">
        <v>170047</v>
      </c>
      <c r="D83">
        <v>169981</v>
      </c>
      <c r="E83">
        <v>170512.81</v>
      </c>
      <c r="F83">
        <v>171258</v>
      </c>
      <c r="G83">
        <v>170569</v>
      </c>
      <c r="H83">
        <v>170568</v>
      </c>
      <c r="I83">
        <v>170026.77</v>
      </c>
      <c r="J83">
        <v>161673</v>
      </c>
      <c r="K83">
        <v>161314</v>
      </c>
      <c r="L83">
        <v>161861</v>
      </c>
      <c r="M83">
        <v>-520.35</v>
      </c>
      <c r="N83">
        <v>0</v>
      </c>
      <c r="O83">
        <v>0</v>
      </c>
      <c r="P83">
        <v>0</v>
      </c>
      <c r="Q83">
        <v>0</v>
      </c>
      <c r="R83">
        <v>0</v>
      </c>
      <c r="S83">
        <v>0</v>
      </c>
      <c r="T83">
        <v>0</v>
      </c>
      <c r="U83">
        <v>0</v>
      </c>
      <c r="V83">
        <v>6355</v>
      </c>
      <c r="W83">
        <v>6218</v>
      </c>
      <c r="X83">
        <v>6064</v>
      </c>
      <c r="Y83">
        <v>5798.29</v>
      </c>
      <c r="Z83">
        <v>5526</v>
      </c>
      <c r="AA83">
        <v>5127</v>
      </c>
      <c r="AB83">
        <v>4796</v>
      </c>
      <c r="AC83">
        <v>4276.33</v>
      </c>
      <c r="AD83">
        <v>3899</v>
      </c>
      <c r="AE83">
        <v>3072</v>
      </c>
      <c r="AF83">
        <v>3106</v>
      </c>
      <c r="AG83">
        <v>2296.56</v>
      </c>
      <c r="AH83">
        <v>1469</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c r="BJ83"/>
      <c r="BK83"/>
      <c r="BL83"/>
      <c r="BM83"/>
      <c r="BN83"/>
      <c r="BO83"/>
      <c r="BP83"/>
      <c r="BQ83"/>
      <c r="BR83"/>
      <c r="BS83"/>
      <c r="BT83"/>
    </row>
    <row r="84" spans="1:72">
      <c r="A84" t="s">
        <v>804</v>
      </c>
      <c r="B84">
        <v>0</v>
      </c>
      <c r="C84">
        <v>0</v>
      </c>
      <c r="D84">
        <v>0</v>
      </c>
      <c r="E84">
        <v>0</v>
      </c>
      <c r="F84">
        <v>0</v>
      </c>
      <c r="G84">
        <v>0</v>
      </c>
      <c r="H84">
        <v>0</v>
      </c>
      <c r="I84">
        <v>0</v>
      </c>
      <c r="J84">
        <v>0</v>
      </c>
      <c r="K84">
        <v>0</v>
      </c>
      <c r="L84">
        <v>0</v>
      </c>
      <c r="M84">
        <v>0</v>
      </c>
      <c r="N84">
        <v>0</v>
      </c>
      <c r="O84">
        <v>0</v>
      </c>
      <c r="P84">
        <v>0</v>
      </c>
      <c r="Q84">
        <v>0</v>
      </c>
      <c r="R84">
        <v>0</v>
      </c>
      <c r="S84">
        <v>0</v>
      </c>
      <c r="T84">
        <v>0</v>
      </c>
      <c r="U84">
        <v>0</v>
      </c>
      <c r="V84">
        <v>6355</v>
      </c>
      <c r="W84">
        <v>6218</v>
      </c>
      <c r="X84">
        <v>6064</v>
      </c>
      <c r="Y84">
        <v>5798.29</v>
      </c>
      <c r="Z84">
        <v>5526</v>
      </c>
      <c r="AA84">
        <v>5127</v>
      </c>
      <c r="AB84">
        <v>4796</v>
      </c>
      <c r="AC84">
        <v>4276.33</v>
      </c>
      <c r="AD84">
        <v>3899</v>
      </c>
      <c r="AE84">
        <v>3072</v>
      </c>
      <c r="AF84">
        <v>3106</v>
      </c>
      <c r="AG84">
        <v>2296.56</v>
      </c>
      <c r="AH84">
        <v>1469</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c r="BJ84"/>
      <c r="BK84"/>
      <c r="BL84"/>
      <c r="BM84"/>
      <c r="BN84"/>
      <c r="BO84"/>
      <c r="BP84"/>
      <c r="BQ84"/>
      <c r="BR84"/>
      <c r="BS84"/>
      <c r="BT84"/>
    </row>
    <row r="85" spans="1:72">
      <c r="A85" t="s">
        <v>807</v>
      </c>
      <c r="B85">
        <v>0</v>
      </c>
      <c r="C85">
        <v>0</v>
      </c>
      <c r="D85">
        <v>0</v>
      </c>
      <c r="E85">
        <v>0</v>
      </c>
      <c r="F85">
        <v>0</v>
      </c>
      <c r="G85">
        <v>0</v>
      </c>
      <c r="H85">
        <v>0</v>
      </c>
      <c r="I85">
        <v>0</v>
      </c>
      <c r="J85">
        <v>0</v>
      </c>
      <c r="K85">
        <v>0</v>
      </c>
      <c r="L85">
        <v>0</v>
      </c>
      <c r="M85">
        <v>0</v>
      </c>
      <c r="N85">
        <v>0</v>
      </c>
      <c r="O85">
        <v>0</v>
      </c>
      <c r="P85">
        <v>0</v>
      </c>
      <c r="Q85">
        <v>0</v>
      </c>
      <c r="R85">
        <v>0</v>
      </c>
      <c r="S85">
        <v>0</v>
      </c>
      <c r="T85">
        <v>0</v>
      </c>
      <c r="U85">
        <v>0</v>
      </c>
      <c r="V85">
        <v>6355</v>
      </c>
      <c r="W85">
        <v>6218</v>
      </c>
      <c r="X85">
        <v>6064</v>
      </c>
      <c r="Y85">
        <v>5798.29</v>
      </c>
      <c r="Z85">
        <v>5526</v>
      </c>
      <c r="AA85">
        <v>5127</v>
      </c>
      <c r="AB85">
        <v>4796</v>
      </c>
      <c r="AC85">
        <v>4276.33</v>
      </c>
      <c r="AD85">
        <v>3899</v>
      </c>
      <c r="AE85">
        <v>3072</v>
      </c>
      <c r="AF85">
        <v>3106</v>
      </c>
      <c r="AG85">
        <v>2296.56</v>
      </c>
      <c r="AH85">
        <v>1469</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c r="BJ85"/>
      <c r="BK85"/>
      <c r="BL85"/>
      <c r="BM85"/>
      <c r="BN85"/>
      <c r="BO85"/>
      <c r="BP85"/>
      <c r="BQ85"/>
      <c r="BR85"/>
      <c r="BS85"/>
      <c r="BT85"/>
    </row>
    <row r="86" spans="1:72">
      <c r="A86" t="s">
        <v>809</v>
      </c>
      <c r="B86">
        <v>170364</v>
      </c>
      <c r="C86">
        <v>170047</v>
      </c>
      <c r="D86">
        <v>169981</v>
      </c>
      <c r="E86">
        <v>170512.81</v>
      </c>
      <c r="F86">
        <v>171258</v>
      </c>
      <c r="G86">
        <v>170569</v>
      </c>
      <c r="H86">
        <v>170568</v>
      </c>
      <c r="I86">
        <v>170026.77</v>
      </c>
      <c r="J86">
        <v>161673</v>
      </c>
      <c r="K86">
        <v>161314</v>
      </c>
      <c r="L86">
        <v>161861</v>
      </c>
      <c r="M86">
        <v>-520.35</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c r="BJ86"/>
      <c r="BK86"/>
      <c r="BL86"/>
      <c r="BM86"/>
      <c r="BN86"/>
      <c r="BO86"/>
      <c r="BP86"/>
      <c r="BQ86"/>
      <c r="BR86"/>
      <c r="BS86"/>
      <c r="BT86"/>
    </row>
    <row r="87" spans="1:72">
      <c r="A87" t="s">
        <v>334</v>
      </c>
      <c r="B87">
        <v>760675</v>
      </c>
      <c r="C87">
        <v>777634</v>
      </c>
      <c r="D87">
        <v>699909</v>
      </c>
      <c r="E87">
        <v>758066.8</v>
      </c>
      <c r="F87">
        <v>723738</v>
      </c>
      <c r="G87">
        <v>736882</v>
      </c>
      <c r="H87">
        <v>669249</v>
      </c>
      <c r="I87">
        <v>710499.76</v>
      </c>
      <c r="J87">
        <v>676373</v>
      </c>
      <c r="K87">
        <v>679944</v>
      </c>
      <c r="L87">
        <v>629430</v>
      </c>
      <c r="M87">
        <v>500941.42</v>
      </c>
      <c r="N87">
        <v>479175</v>
      </c>
      <c r="O87">
        <v>476865</v>
      </c>
      <c r="P87">
        <v>535962</v>
      </c>
      <c r="Q87">
        <v>505241.01</v>
      </c>
      <c r="R87">
        <v>491858</v>
      </c>
      <c r="S87">
        <v>454130</v>
      </c>
      <c r="T87">
        <v>422924</v>
      </c>
      <c r="U87">
        <v>468771.22</v>
      </c>
      <c r="V87">
        <v>411099</v>
      </c>
      <c r="W87">
        <v>395586</v>
      </c>
      <c r="X87">
        <v>366283</v>
      </c>
      <c r="Y87">
        <v>403109.43</v>
      </c>
      <c r="Z87">
        <v>385993</v>
      </c>
      <c r="AA87">
        <v>370905</v>
      </c>
      <c r="AB87">
        <v>343685</v>
      </c>
      <c r="AC87">
        <v>373844.52</v>
      </c>
      <c r="AD87">
        <v>359731</v>
      </c>
      <c r="AE87">
        <v>346332</v>
      </c>
      <c r="AF87">
        <v>353501</v>
      </c>
      <c r="AG87">
        <v>338329.7</v>
      </c>
      <c r="AH87">
        <v>317800</v>
      </c>
      <c r="AI87">
        <v>294908</v>
      </c>
      <c r="AJ87">
        <v>274248</v>
      </c>
      <c r="AK87">
        <v>296280.95</v>
      </c>
      <c r="AL87">
        <v>258509</v>
      </c>
      <c r="AM87">
        <v>272254</v>
      </c>
      <c r="AN87">
        <v>254009</v>
      </c>
      <c r="AO87">
        <v>269122</v>
      </c>
      <c r="AP87">
        <v>238676</v>
      </c>
      <c r="AQ87">
        <v>255490</v>
      </c>
      <c r="AR87">
        <v>227048</v>
      </c>
      <c r="AS87">
        <v>252829.19</v>
      </c>
      <c r="AT87">
        <v>209446</v>
      </c>
      <c r="AU87">
        <v>223759</v>
      </c>
      <c r="AV87">
        <v>238115</v>
      </c>
      <c r="AW87">
        <v>234263.04000000001</v>
      </c>
      <c r="AX87">
        <v>201131.84</v>
      </c>
      <c r="AY87">
        <v>217036.59</v>
      </c>
      <c r="AZ87">
        <v>229802</v>
      </c>
      <c r="BA87">
        <v>221300</v>
      </c>
      <c r="BB87">
        <v>194400</v>
      </c>
      <c r="BC87">
        <v>215572</v>
      </c>
      <c r="BD87">
        <v>186903</v>
      </c>
      <c r="BE87">
        <v>221345</v>
      </c>
      <c r="BF87">
        <v>189088</v>
      </c>
      <c r="BG87">
        <v>209481</v>
      </c>
      <c r="BH87">
        <v>237228</v>
      </c>
      <c r="BI87"/>
      <c r="BJ87"/>
      <c r="BK87"/>
      <c r="BL87"/>
      <c r="BM87"/>
      <c r="BN87"/>
      <c r="BO87"/>
      <c r="BP87"/>
      <c r="BQ87"/>
      <c r="BR87"/>
      <c r="BS87"/>
      <c r="BT87"/>
    </row>
    <row r="88" spans="1:72">
      <c r="A88" t="s">
        <v>810</v>
      </c>
      <c r="B88">
        <v>0</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0.02</v>
      </c>
      <c r="AD88">
        <v>0</v>
      </c>
      <c r="AE88">
        <v>0</v>
      </c>
      <c r="AF88">
        <v>0</v>
      </c>
      <c r="AG88">
        <v>0.03</v>
      </c>
      <c r="AH88">
        <v>0</v>
      </c>
      <c r="AI88">
        <v>0</v>
      </c>
      <c r="AJ88">
        <v>0</v>
      </c>
      <c r="AK88">
        <v>0.03</v>
      </c>
      <c r="AL88">
        <v>0</v>
      </c>
      <c r="AM88">
        <v>0</v>
      </c>
      <c r="AN88">
        <v>0</v>
      </c>
      <c r="AO88">
        <v>0</v>
      </c>
      <c r="AP88">
        <v>0</v>
      </c>
      <c r="AQ88">
        <v>0</v>
      </c>
      <c r="AR88">
        <v>0</v>
      </c>
      <c r="AS88">
        <v>0.04</v>
      </c>
      <c r="AT88">
        <v>0</v>
      </c>
      <c r="AU88">
        <v>0</v>
      </c>
      <c r="AV88">
        <v>0</v>
      </c>
      <c r="AW88">
        <v>0.05</v>
      </c>
      <c r="AX88">
        <v>0.05</v>
      </c>
      <c r="AY88">
        <v>0.05</v>
      </c>
      <c r="AZ88">
        <v>0</v>
      </c>
      <c r="BA88">
        <v>0</v>
      </c>
      <c r="BB88">
        <v>0</v>
      </c>
      <c r="BC88">
        <v>0</v>
      </c>
      <c r="BD88">
        <v>0</v>
      </c>
      <c r="BE88">
        <v>0</v>
      </c>
      <c r="BF88">
        <v>0</v>
      </c>
      <c r="BG88">
        <v>0</v>
      </c>
      <c r="BH88">
        <v>0</v>
      </c>
      <c r="BI88"/>
      <c r="BJ88"/>
      <c r="BK88"/>
      <c r="BL88"/>
      <c r="BM88"/>
      <c r="BN88"/>
      <c r="BO88"/>
      <c r="BP88"/>
      <c r="BQ88"/>
      <c r="BR88"/>
      <c r="BS88"/>
      <c r="BT88"/>
    </row>
    <row r="89" spans="1:72">
      <c r="A89" t="s">
        <v>811</v>
      </c>
      <c r="B89">
        <v>760675</v>
      </c>
      <c r="C89">
        <v>777634</v>
      </c>
      <c r="D89">
        <v>699909</v>
      </c>
      <c r="E89">
        <v>758066.8</v>
      </c>
      <c r="F89">
        <v>723738</v>
      </c>
      <c r="G89">
        <v>736882</v>
      </c>
      <c r="H89">
        <v>669249</v>
      </c>
      <c r="I89">
        <v>710499.76</v>
      </c>
      <c r="J89">
        <v>676373</v>
      </c>
      <c r="K89">
        <v>679944</v>
      </c>
      <c r="L89">
        <v>629430</v>
      </c>
      <c r="M89">
        <v>500941.42</v>
      </c>
      <c r="N89">
        <v>479175</v>
      </c>
      <c r="O89">
        <v>476865</v>
      </c>
      <c r="P89">
        <v>535962</v>
      </c>
      <c r="Q89">
        <v>505241.01</v>
      </c>
      <c r="R89">
        <v>491858</v>
      </c>
      <c r="S89">
        <v>454130</v>
      </c>
      <c r="T89">
        <v>422924</v>
      </c>
      <c r="U89">
        <v>468771.22</v>
      </c>
      <c r="V89">
        <v>411099</v>
      </c>
      <c r="W89">
        <v>395586</v>
      </c>
      <c r="X89">
        <v>366283</v>
      </c>
      <c r="Y89">
        <v>403109.43</v>
      </c>
      <c r="Z89">
        <v>385993</v>
      </c>
      <c r="AA89">
        <v>370905</v>
      </c>
      <c r="AB89">
        <v>343685</v>
      </c>
      <c r="AC89">
        <v>373844.54</v>
      </c>
      <c r="AD89">
        <v>359731</v>
      </c>
      <c r="AE89">
        <v>346332</v>
      </c>
      <c r="AF89">
        <v>353501</v>
      </c>
      <c r="AG89">
        <v>338329.73</v>
      </c>
      <c r="AH89">
        <v>317800</v>
      </c>
      <c r="AI89">
        <v>294908</v>
      </c>
      <c r="AJ89">
        <v>274248</v>
      </c>
      <c r="AK89">
        <v>296280.98</v>
      </c>
      <c r="AL89">
        <v>258509</v>
      </c>
      <c r="AM89">
        <v>272254</v>
      </c>
      <c r="AN89">
        <v>254009</v>
      </c>
      <c r="AO89">
        <v>269122</v>
      </c>
      <c r="AP89">
        <v>238676</v>
      </c>
      <c r="AQ89">
        <v>255490</v>
      </c>
      <c r="AR89">
        <v>227048</v>
      </c>
      <c r="AS89">
        <v>252829.23</v>
      </c>
      <c r="AT89">
        <v>209446</v>
      </c>
      <c r="AU89">
        <v>223759</v>
      </c>
      <c r="AV89">
        <v>238115</v>
      </c>
      <c r="AW89">
        <v>234263.09</v>
      </c>
      <c r="AX89">
        <v>201131.89</v>
      </c>
      <c r="AY89">
        <v>217036.64</v>
      </c>
      <c r="AZ89">
        <v>229802</v>
      </c>
      <c r="BA89">
        <v>221300</v>
      </c>
      <c r="BB89">
        <v>194400</v>
      </c>
      <c r="BC89">
        <v>215572</v>
      </c>
      <c r="BD89">
        <v>186903</v>
      </c>
      <c r="BE89">
        <v>221345</v>
      </c>
      <c r="BF89">
        <v>189088</v>
      </c>
      <c r="BG89">
        <v>209481</v>
      </c>
      <c r="BH89">
        <v>237228</v>
      </c>
      <c r="BI89"/>
      <c r="BJ89"/>
      <c r="BK89"/>
      <c r="BL89"/>
      <c r="BM89"/>
      <c r="BN89"/>
      <c r="BO89"/>
      <c r="BP89"/>
      <c r="BQ89"/>
      <c r="BR89"/>
      <c r="BS89"/>
      <c r="BT89"/>
    </row>
    <row r="90" spans="1:72">
      <c r="A90" t="s">
        <v>812</v>
      </c>
      <c r="B90">
        <v>1101274</v>
      </c>
      <c r="C90">
        <v>1092511</v>
      </c>
      <c r="D90">
        <v>1127096</v>
      </c>
      <c r="E90">
        <v>1045498.75</v>
      </c>
      <c r="F90">
        <v>998463</v>
      </c>
      <c r="G90">
        <v>1061516</v>
      </c>
      <c r="H90">
        <v>1054333</v>
      </c>
      <c r="I90">
        <v>1000077.16</v>
      </c>
      <c r="J90">
        <v>993138</v>
      </c>
      <c r="K90">
        <v>958824</v>
      </c>
      <c r="L90">
        <v>964555</v>
      </c>
      <c r="M90">
        <v>684237.47</v>
      </c>
      <c r="N90">
        <v>743733</v>
      </c>
      <c r="O90">
        <v>674977</v>
      </c>
      <c r="P90">
        <v>726781</v>
      </c>
      <c r="Q90">
        <v>692896.05</v>
      </c>
      <c r="R90">
        <v>684046</v>
      </c>
      <c r="S90">
        <v>660959</v>
      </c>
      <c r="T90">
        <v>673677</v>
      </c>
      <c r="U90">
        <v>641058.42000000004</v>
      </c>
      <c r="V90">
        <v>582217</v>
      </c>
      <c r="W90">
        <v>572457</v>
      </c>
      <c r="X90">
        <v>621577</v>
      </c>
      <c r="Y90">
        <v>578216.57999999996</v>
      </c>
      <c r="Z90">
        <v>544157</v>
      </c>
      <c r="AA90">
        <v>523462</v>
      </c>
      <c r="AB90">
        <v>560662</v>
      </c>
      <c r="AC90">
        <v>538703.30000000005</v>
      </c>
      <c r="AD90">
        <v>486713</v>
      </c>
      <c r="AE90">
        <v>460053</v>
      </c>
      <c r="AF90">
        <v>522530</v>
      </c>
      <c r="AG90">
        <v>534192.19999999995</v>
      </c>
      <c r="AH90">
        <v>497411</v>
      </c>
      <c r="AI90">
        <v>493793</v>
      </c>
      <c r="AJ90">
        <v>496088</v>
      </c>
      <c r="AK90">
        <v>449034.11</v>
      </c>
      <c r="AL90">
        <v>382509</v>
      </c>
      <c r="AM90">
        <v>394884</v>
      </c>
      <c r="AN90">
        <v>445396</v>
      </c>
      <c r="AO90">
        <v>425870</v>
      </c>
      <c r="AP90">
        <v>367979</v>
      </c>
      <c r="AQ90">
        <v>365372</v>
      </c>
      <c r="AR90">
        <v>392830</v>
      </c>
      <c r="AS90">
        <v>389761.12</v>
      </c>
      <c r="AT90">
        <v>327485</v>
      </c>
      <c r="AU90">
        <v>338699</v>
      </c>
      <c r="AV90">
        <v>357646</v>
      </c>
      <c r="AW90">
        <v>327826.58</v>
      </c>
      <c r="AX90">
        <v>284248.08</v>
      </c>
      <c r="AY90">
        <v>287410.18</v>
      </c>
      <c r="AZ90">
        <v>320979</v>
      </c>
      <c r="BA90">
        <v>302226</v>
      </c>
      <c r="BB90">
        <v>263722</v>
      </c>
      <c r="BC90">
        <v>284108</v>
      </c>
      <c r="BD90">
        <v>311740</v>
      </c>
      <c r="BE90">
        <v>300972</v>
      </c>
      <c r="BF90">
        <v>270454</v>
      </c>
      <c r="BG90">
        <v>284367</v>
      </c>
      <c r="BH90">
        <v>337601</v>
      </c>
      <c r="BI90"/>
      <c r="BJ90"/>
      <c r="BK90"/>
      <c r="BL90"/>
      <c r="BM90"/>
      <c r="BN90"/>
      <c r="BO90"/>
      <c r="BP90"/>
      <c r="BQ90"/>
      <c r="BR90"/>
      <c r="BS90"/>
      <c r="BT90"/>
    </row>
    <row r="91" spans="1:72">
      <c r="A91" t="s">
        <v>928</v>
      </c>
      <c r="B91" t="s">
        <v>3450</v>
      </c>
      <c r="C91" t="s">
        <v>3451</v>
      </c>
      <c r="D91" t="s">
        <v>3095</v>
      </c>
      <c r="E91" t="s">
        <v>3096</v>
      </c>
      <c r="F91" t="s">
        <v>3097</v>
      </c>
      <c r="G91" t="s">
        <v>1191</v>
      </c>
      <c r="H91" t="s">
        <v>929</v>
      </c>
      <c r="I91" t="s">
        <v>930</v>
      </c>
      <c r="J91" t="s">
        <v>931</v>
      </c>
      <c r="K91" t="s">
        <v>932</v>
      </c>
      <c r="L91" t="s">
        <v>933</v>
      </c>
      <c r="M91" t="s">
        <v>934</v>
      </c>
      <c r="N91" t="s">
        <v>935</v>
      </c>
      <c r="O91" t="s">
        <v>936</v>
      </c>
      <c r="P91" t="s">
        <v>937</v>
      </c>
      <c r="Q91" t="s">
        <v>938</v>
      </c>
      <c r="R91" t="s">
        <v>939</v>
      </c>
      <c r="S91" t="s">
        <v>940</v>
      </c>
      <c r="T91" t="s">
        <v>941</v>
      </c>
      <c r="U91" t="s">
        <v>942</v>
      </c>
      <c r="V91" t="s">
        <v>943</v>
      </c>
      <c r="W91" t="s">
        <v>944</v>
      </c>
      <c r="X91" t="s">
        <v>945</v>
      </c>
      <c r="Y91" t="s">
        <v>946</v>
      </c>
      <c r="Z91" t="s">
        <v>947</v>
      </c>
      <c r="AA91" t="s">
        <v>948</v>
      </c>
      <c r="AB91" t="s">
        <v>949</v>
      </c>
      <c r="AC91" t="s">
        <v>950</v>
      </c>
      <c r="AD91" t="s">
        <v>951</v>
      </c>
      <c r="AE91" t="s">
        <v>952</v>
      </c>
      <c r="AF91" t="s">
        <v>953</v>
      </c>
      <c r="AG91" t="s">
        <v>954</v>
      </c>
      <c r="AH91" t="s">
        <v>955</v>
      </c>
      <c r="AI91" t="s">
        <v>956</v>
      </c>
      <c r="AJ91" t="s">
        <v>957</v>
      </c>
      <c r="AK91" t="s">
        <v>958</v>
      </c>
      <c r="AL91" t="s">
        <v>959</v>
      </c>
      <c r="AM91" t="s">
        <v>960</v>
      </c>
      <c r="AN91" t="s">
        <v>961</v>
      </c>
      <c r="AO91" t="s">
        <v>962</v>
      </c>
      <c r="AP91" t="s">
        <v>963</v>
      </c>
      <c r="AQ91" t="s">
        <v>964</v>
      </c>
      <c r="AR91" t="s">
        <v>965</v>
      </c>
      <c r="AS91" t="s">
        <v>966</v>
      </c>
      <c r="AT91" t="s">
        <v>967</v>
      </c>
      <c r="AU91" t="s">
        <v>968</v>
      </c>
      <c r="AV91" t="s">
        <v>969</v>
      </c>
      <c r="AW91" t="s">
        <v>970</v>
      </c>
      <c r="AX91" t="s">
        <v>971</v>
      </c>
      <c r="AY91" t="s">
        <v>972</v>
      </c>
      <c r="AZ91" t="s">
        <v>973</v>
      </c>
      <c r="BA91" t="s">
        <v>974</v>
      </c>
      <c r="BB91" t="s">
        <v>975</v>
      </c>
      <c r="BC91" t="s">
        <v>976</v>
      </c>
      <c r="BD91" t="s">
        <v>977</v>
      </c>
      <c r="BE91" t="s">
        <v>978</v>
      </c>
      <c r="BF91" t="s">
        <v>979</v>
      </c>
      <c r="BG91" t="s">
        <v>980</v>
      </c>
      <c r="BH91" t="s">
        <v>981</v>
      </c>
      <c r="BI91"/>
      <c r="BJ91"/>
      <c r="BK91"/>
      <c r="BL91"/>
      <c r="BM91"/>
      <c r="BN91"/>
      <c r="BO91"/>
      <c r="BP91"/>
      <c r="BQ91"/>
      <c r="BR91"/>
      <c r="BS91"/>
      <c r="BT91"/>
    </row>
    <row r="92" spans="1:72">
      <c r="A92" t="s">
        <v>982</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t="s">
        <v>3098</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t="s">
        <v>984</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325</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17000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81767</v>
      </c>
      <c r="AJ119" s="131">
        <f t="shared" si="0"/>
        <v>30816</v>
      </c>
      <c r="AK119" s="131">
        <f t="shared" si="0"/>
        <v>30816</v>
      </c>
      <c r="AL119" s="131">
        <f t="shared" si="0"/>
        <v>0</v>
      </c>
      <c r="AM119" s="131">
        <f t="shared" si="0"/>
        <v>0</v>
      </c>
      <c r="AN119" s="131">
        <f t="shared" si="0"/>
        <v>21369</v>
      </c>
      <c r="AO119" s="131">
        <f t="shared" si="0"/>
        <v>36369</v>
      </c>
      <c r="AP119" s="131">
        <f t="shared" si="0"/>
        <v>27257</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327</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328</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20000</v>
      </c>
      <c r="AG121" s="131">
        <f t="shared" si="2"/>
        <v>0</v>
      </c>
      <c r="AH121" s="131">
        <f t="shared" si="2"/>
        <v>60000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330</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17000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20000</v>
      </c>
      <c r="AG123" s="80">
        <f t="shared" si="3"/>
        <v>0</v>
      </c>
      <c r="AH123" s="80">
        <f t="shared" si="3"/>
        <v>60000</v>
      </c>
      <c r="AI123" s="80">
        <f t="shared" si="3"/>
        <v>81767</v>
      </c>
      <c r="AJ123" s="80">
        <f t="shared" si="3"/>
        <v>30816</v>
      </c>
      <c r="AK123" s="80">
        <f t="shared" si="3"/>
        <v>30816</v>
      </c>
      <c r="AL123" s="80">
        <f t="shared" si="3"/>
        <v>0</v>
      </c>
      <c r="AM123" s="80">
        <f t="shared" si="3"/>
        <v>0</v>
      </c>
      <c r="AN123" s="80">
        <f t="shared" si="3"/>
        <v>21369</v>
      </c>
      <c r="AO123" s="80">
        <f t="shared" si="3"/>
        <v>36369</v>
      </c>
      <c r="AP123" s="80">
        <f t="shared" si="3"/>
        <v>27257</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7108</v>
      </c>
      <c r="BD123" s="80">
        <f t="shared" si="4"/>
        <v>1887</v>
      </c>
      <c r="BE123" s="80">
        <f t="shared" si="4"/>
        <v>6235</v>
      </c>
      <c r="BF123" s="80">
        <f t="shared" si="4"/>
        <v>5659</v>
      </c>
      <c r="BG123" s="80">
        <f t="shared" si="4"/>
        <v>3924</v>
      </c>
      <c r="BH123" s="80">
        <f t="shared" si="4"/>
        <v>1223</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17000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20000</v>
      </c>
      <c r="AG125" s="82">
        <f t="shared" si="6"/>
        <v>0</v>
      </c>
      <c r="AH125" s="82">
        <f t="shared" si="6"/>
        <v>60000</v>
      </c>
      <c r="AI125" s="82">
        <f t="shared" si="6"/>
        <v>81767</v>
      </c>
      <c r="AJ125" s="82">
        <f t="shared" si="6"/>
        <v>30816</v>
      </c>
      <c r="AK125" s="82">
        <f t="shared" si="6"/>
        <v>30816</v>
      </c>
      <c r="AL125" s="82">
        <f t="shared" si="6"/>
        <v>0</v>
      </c>
      <c r="AM125" s="82">
        <f t="shared" si="6"/>
        <v>0</v>
      </c>
      <c r="AN125" s="82">
        <f t="shared" si="6"/>
        <v>21369</v>
      </c>
      <c r="AO125" s="82">
        <f t="shared" si="6"/>
        <v>36369</v>
      </c>
      <c r="AP125" s="82">
        <f t="shared" si="6"/>
        <v>27257</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7108</v>
      </c>
      <c r="BD125" s="82">
        <f t="shared" si="6"/>
        <v>1887</v>
      </c>
      <c r="BE125" s="82">
        <f t="shared" si="6"/>
        <v>6235</v>
      </c>
      <c r="BF125" s="82">
        <f t="shared" si="6"/>
        <v>5659</v>
      </c>
      <c r="BG125" s="82">
        <f t="shared" si="6"/>
        <v>3924</v>
      </c>
      <c r="BH125" s="82">
        <f t="shared" si="6"/>
        <v>1223</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t="s">
        <v>6</v>
      </c>
      <c r="B128" t="s">
        <v>3456</v>
      </c>
      <c r="C128" t="s">
        <v>3457</v>
      </c>
      <c r="D128" t="s">
        <v>3090</v>
      </c>
      <c r="E128" t="s">
        <v>3099</v>
      </c>
      <c r="F128" t="s">
        <v>3092</v>
      </c>
      <c r="G128" t="s">
        <v>1190</v>
      </c>
      <c r="H128" t="s">
        <v>691</v>
      </c>
      <c r="I128" t="s">
        <v>813</v>
      </c>
      <c r="J128" t="s">
        <v>693</v>
      </c>
      <c r="K128" t="s">
        <v>694</v>
      </c>
      <c r="L128" t="s">
        <v>695</v>
      </c>
      <c r="M128" t="s">
        <v>814</v>
      </c>
      <c r="N128" t="s">
        <v>697</v>
      </c>
      <c r="O128" t="s">
        <v>698</v>
      </c>
      <c r="P128" t="s">
        <v>699</v>
      </c>
      <c r="Q128" t="s">
        <v>815</v>
      </c>
      <c r="R128" t="s">
        <v>701</v>
      </c>
      <c r="S128" t="s">
        <v>702</v>
      </c>
      <c r="T128" t="s">
        <v>703</v>
      </c>
      <c r="U128" t="s">
        <v>816</v>
      </c>
      <c r="V128" t="s">
        <v>705</v>
      </c>
      <c r="W128" t="s">
        <v>706</v>
      </c>
      <c r="X128" t="s">
        <v>707</v>
      </c>
      <c r="Y128" t="s">
        <v>817</v>
      </c>
      <c r="Z128" t="s">
        <v>709</v>
      </c>
      <c r="AA128" t="s">
        <v>710</v>
      </c>
      <c r="AB128" t="s">
        <v>711</v>
      </c>
      <c r="AC128" t="s">
        <v>818</v>
      </c>
      <c r="AD128" t="s">
        <v>713</v>
      </c>
      <c r="AE128" t="s">
        <v>714</v>
      </c>
      <c r="AF128" t="s">
        <v>715</v>
      </c>
      <c r="AG128" t="s">
        <v>819</v>
      </c>
      <c r="AH128" t="s">
        <v>717</v>
      </c>
      <c r="AI128" t="s">
        <v>718</v>
      </c>
      <c r="AJ128" t="s">
        <v>719</v>
      </c>
      <c r="AK128" t="s">
        <v>820</v>
      </c>
      <c r="AL128" t="s">
        <v>721</v>
      </c>
      <c r="AM128" t="s">
        <v>722</v>
      </c>
      <c r="AN128" t="s">
        <v>723</v>
      </c>
      <c r="AO128" t="s">
        <v>821</v>
      </c>
      <c r="AP128" t="s">
        <v>725</v>
      </c>
      <c r="AQ128" t="s">
        <v>726</v>
      </c>
      <c r="AR128" t="s">
        <v>727</v>
      </c>
      <c r="AS128" t="s">
        <v>822</v>
      </c>
      <c r="AT128" t="s">
        <v>729</v>
      </c>
      <c r="AU128" t="s">
        <v>730</v>
      </c>
      <c r="AV128" t="s">
        <v>731</v>
      </c>
      <c r="AW128" t="s">
        <v>823</v>
      </c>
      <c r="AX128" t="s">
        <v>733</v>
      </c>
      <c r="AY128" t="s">
        <v>734</v>
      </c>
      <c r="AZ128" t="s">
        <v>735</v>
      </c>
      <c r="BA128" t="s">
        <v>824</v>
      </c>
      <c r="BB128" t="s">
        <v>737</v>
      </c>
      <c r="BC128" t="s">
        <v>738</v>
      </c>
      <c r="BD128" t="s">
        <v>739</v>
      </c>
      <c r="BE128" t="s">
        <v>825</v>
      </c>
      <c r="BF128" t="s">
        <v>741</v>
      </c>
      <c r="BG128" t="s">
        <v>742</v>
      </c>
      <c r="BH128" t="s">
        <v>743</v>
      </c>
      <c r="BI128"/>
      <c r="BJ128"/>
      <c r="BK128"/>
      <c r="BL128"/>
      <c r="BM128"/>
      <c r="BN128"/>
      <c r="BO128"/>
      <c r="BP128"/>
      <c r="BQ128"/>
      <c r="BR128"/>
      <c r="BS128"/>
      <c r="BT128"/>
    </row>
    <row r="129" spans="1:72">
      <c r="A129" t="s">
        <v>826</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827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353</v>
      </c>
      <c r="B131">
        <v>178039</v>
      </c>
      <c r="C131">
        <v>164252</v>
      </c>
      <c r="D131">
        <v>164121</v>
      </c>
      <c r="E131">
        <v>131297.31</v>
      </c>
      <c r="F131">
        <v>172544</v>
      </c>
      <c r="G131">
        <v>151047</v>
      </c>
      <c r="H131">
        <v>153115</v>
      </c>
      <c r="I131">
        <v>135663.26</v>
      </c>
      <c r="J131">
        <v>164493</v>
      </c>
      <c r="K131">
        <v>149641</v>
      </c>
      <c r="L131">
        <v>145782</v>
      </c>
      <c r="M131">
        <v>117315</v>
      </c>
      <c r="N131">
        <v>150426</v>
      </c>
      <c r="O131">
        <v>119599</v>
      </c>
      <c r="P131">
        <v>120645</v>
      </c>
      <c r="Q131">
        <v>128624.88</v>
      </c>
      <c r="R131">
        <v>119795</v>
      </c>
      <c r="S131">
        <v>109594</v>
      </c>
      <c r="T131">
        <v>100893</v>
      </c>
      <c r="U131">
        <v>113608.6</v>
      </c>
      <c r="V131">
        <v>95605</v>
      </c>
      <c r="W131">
        <v>96868</v>
      </c>
      <c r="X131">
        <v>108144</v>
      </c>
      <c r="Y131">
        <v>90751.64</v>
      </c>
      <c r="Z131">
        <v>93184</v>
      </c>
      <c r="AA131">
        <v>91897</v>
      </c>
      <c r="AB131">
        <v>102318</v>
      </c>
      <c r="AC131">
        <v>77339.87</v>
      </c>
      <c r="AD131">
        <v>80188</v>
      </c>
      <c r="AE131">
        <v>75689</v>
      </c>
      <c r="AF131">
        <v>90551</v>
      </c>
      <c r="AG131">
        <v>128486.19</v>
      </c>
      <c r="AH131">
        <v>115752</v>
      </c>
      <c r="AI131">
        <v>87455</v>
      </c>
      <c r="AJ131">
        <v>108485</v>
      </c>
      <c r="AK131">
        <v>126351.67999999999</v>
      </c>
      <c r="AL131">
        <v>78924</v>
      </c>
      <c r="AM131">
        <v>99586</v>
      </c>
      <c r="AN131">
        <v>83457</v>
      </c>
      <c r="AO131">
        <v>123108</v>
      </c>
      <c r="AP131">
        <v>86709</v>
      </c>
      <c r="AQ131">
        <v>82739</v>
      </c>
      <c r="AR131">
        <v>75176</v>
      </c>
      <c r="AS131">
        <v>138201.31</v>
      </c>
      <c r="AT131">
        <v>88390</v>
      </c>
      <c r="AU131">
        <v>90928</v>
      </c>
      <c r="AV131">
        <v>84149</v>
      </c>
      <c r="AW131">
        <v>112388.73</v>
      </c>
      <c r="AX131">
        <v>67605.81</v>
      </c>
      <c r="AY131">
        <v>71128.600000000006</v>
      </c>
      <c r="AZ131">
        <v>65329</v>
      </c>
      <c r="BA131">
        <v>85519</v>
      </c>
      <c r="BB131">
        <v>55604</v>
      </c>
      <c r="BC131">
        <v>69587</v>
      </c>
      <c r="BD131">
        <v>48189</v>
      </c>
      <c r="BE131">
        <v>73410</v>
      </c>
      <c r="BF131">
        <v>72718</v>
      </c>
      <c r="BG131">
        <v>53830</v>
      </c>
      <c r="BH131">
        <v>61702</v>
      </c>
      <c r="BI131"/>
      <c r="BJ131"/>
      <c r="BK131"/>
      <c r="BL131"/>
      <c r="BM131"/>
      <c r="BN131"/>
      <c r="BO131"/>
      <c r="BP131"/>
      <c r="BQ131"/>
      <c r="BR131"/>
      <c r="BS131"/>
      <c r="BT131"/>
    </row>
    <row r="132" spans="1:72">
      <c r="A132" t="s">
        <v>999</v>
      </c>
      <c r="B132">
        <v>178039</v>
      </c>
      <c r="C132">
        <v>164252</v>
      </c>
      <c r="D132">
        <v>164121</v>
      </c>
      <c r="E132">
        <v>131297.31</v>
      </c>
      <c r="F132">
        <v>172544</v>
      </c>
      <c r="G132">
        <v>151047</v>
      </c>
      <c r="H132">
        <v>153115</v>
      </c>
      <c r="I132">
        <v>135663.26</v>
      </c>
      <c r="J132">
        <v>164493</v>
      </c>
      <c r="K132">
        <v>149641</v>
      </c>
      <c r="L132">
        <v>145782</v>
      </c>
      <c r="M132">
        <v>117315</v>
      </c>
      <c r="N132">
        <v>150426</v>
      </c>
      <c r="O132">
        <v>119599</v>
      </c>
      <c r="P132">
        <v>120645</v>
      </c>
      <c r="Q132">
        <v>128624.88</v>
      </c>
      <c r="R132">
        <v>119795</v>
      </c>
      <c r="S132">
        <v>109594</v>
      </c>
      <c r="T132">
        <v>100893</v>
      </c>
      <c r="U132">
        <v>113608.6</v>
      </c>
      <c r="V132">
        <v>95605</v>
      </c>
      <c r="W132">
        <v>96868</v>
      </c>
      <c r="X132">
        <v>108144</v>
      </c>
      <c r="Y132">
        <v>90751.64</v>
      </c>
      <c r="Z132">
        <v>93184</v>
      </c>
      <c r="AA132">
        <v>91897</v>
      </c>
      <c r="AB132">
        <v>102318</v>
      </c>
      <c r="AC132">
        <v>77339.87</v>
      </c>
      <c r="AD132">
        <v>80188</v>
      </c>
      <c r="AE132">
        <v>75689</v>
      </c>
      <c r="AF132">
        <v>90551</v>
      </c>
      <c r="AG132">
        <v>128486.19</v>
      </c>
      <c r="AH132">
        <v>115752</v>
      </c>
      <c r="AI132">
        <v>87455</v>
      </c>
      <c r="AJ132">
        <v>108485</v>
      </c>
      <c r="AK132">
        <v>126351.67999999999</v>
      </c>
      <c r="AL132">
        <v>78924</v>
      </c>
      <c r="AM132">
        <v>99586</v>
      </c>
      <c r="AN132">
        <v>83457</v>
      </c>
      <c r="AO132">
        <v>123108</v>
      </c>
      <c r="AP132">
        <v>86709</v>
      </c>
      <c r="AQ132">
        <v>82739</v>
      </c>
      <c r="AR132">
        <v>75176</v>
      </c>
      <c r="AS132">
        <v>138201.31</v>
      </c>
      <c r="AT132">
        <v>88390</v>
      </c>
      <c r="AU132">
        <v>90928</v>
      </c>
      <c r="AV132">
        <v>84149</v>
      </c>
      <c r="AW132">
        <v>112388.73</v>
      </c>
      <c r="AX132">
        <v>67605.81</v>
      </c>
      <c r="AY132">
        <v>71128.600000000006</v>
      </c>
      <c r="AZ132">
        <v>65329</v>
      </c>
      <c r="BA132">
        <v>85519</v>
      </c>
      <c r="BB132">
        <v>55604</v>
      </c>
      <c r="BC132">
        <v>69587</v>
      </c>
      <c r="BD132">
        <v>48189</v>
      </c>
      <c r="BE132">
        <v>73410</v>
      </c>
      <c r="BF132">
        <v>72718</v>
      </c>
      <c r="BG132">
        <v>53830</v>
      </c>
      <c r="BH132">
        <v>61702</v>
      </c>
      <c r="BI132"/>
      <c r="BJ132"/>
      <c r="BK132"/>
      <c r="BL132"/>
      <c r="BM132"/>
      <c r="BN132"/>
      <c r="BO132"/>
      <c r="BP132"/>
      <c r="BQ132"/>
      <c r="BR132"/>
      <c r="BS132"/>
      <c r="BT132"/>
    </row>
    <row r="133" spans="1:72">
      <c r="A133" t="s">
        <v>354</v>
      </c>
      <c r="B133">
        <v>18726</v>
      </c>
      <c r="C133">
        <v>18738</v>
      </c>
      <c r="D133">
        <v>398</v>
      </c>
      <c r="E133">
        <v>-14.94</v>
      </c>
      <c r="F133">
        <v>12874</v>
      </c>
      <c r="G133">
        <v>15621</v>
      </c>
      <c r="H133">
        <v>289</v>
      </c>
      <c r="I133">
        <v>1531.52</v>
      </c>
      <c r="J133">
        <v>11025</v>
      </c>
      <c r="K133">
        <v>15313</v>
      </c>
      <c r="L133">
        <v>0</v>
      </c>
      <c r="M133">
        <v>5818.75</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97</v>
      </c>
      <c r="AO133">
        <v>159</v>
      </c>
      <c r="AP133">
        <v>6234</v>
      </c>
      <c r="AQ133">
        <v>0</v>
      </c>
      <c r="AR133">
        <v>0</v>
      </c>
      <c r="AS133">
        <v>0</v>
      </c>
      <c r="AT133">
        <v>0</v>
      </c>
      <c r="AU133">
        <v>0</v>
      </c>
      <c r="AV133">
        <v>207</v>
      </c>
      <c r="AW133">
        <v>430.58</v>
      </c>
      <c r="AX133">
        <v>4593.75</v>
      </c>
      <c r="AY133">
        <v>112.2</v>
      </c>
      <c r="AZ133">
        <v>93</v>
      </c>
      <c r="BA133">
        <v>7781</v>
      </c>
      <c r="BB133">
        <v>113</v>
      </c>
      <c r="BC133">
        <v>207</v>
      </c>
      <c r="BD133">
        <v>423</v>
      </c>
      <c r="BE133">
        <v>717</v>
      </c>
      <c r="BF133">
        <v>630</v>
      </c>
      <c r="BG133">
        <v>496</v>
      </c>
      <c r="BH133">
        <v>981</v>
      </c>
      <c r="BI133"/>
      <c r="BJ133"/>
      <c r="BK133"/>
      <c r="BL133"/>
      <c r="BM133"/>
      <c r="BN133"/>
      <c r="BO133"/>
      <c r="BP133"/>
      <c r="BQ133"/>
      <c r="BR133"/>
      <c r="BS133"/>
      <c r="BT133"/>
    </row>
    <row r="134" spans="1:72">
      <c r="A134" t="s">
        <v>355</v>
      </c>
      <c r="B134">
        <v>351</v>
      </c>
      <c r="C134">
        <v>363</v>
      </c>
      <c r="D134">
        <v>398</v>
      </c>
      <c r="E134">
        <v>-14.44</v>
      </c>
      <c r="F134">
        <v>624</v>
      </c>
      <c r="G134">
        <v>308</v>
      </c>
      <c r="H134">
        <v>289</v>
      </c>
      <c r="I134">
        <v>383.01</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97</v>
      </c>
      <c r="AO134">
        <v>159</v>
      </c>
      <c r="AP134">
        <v>109</v>
      </c>
      <c r="AQ134">
        <v>0</v>
      </c>
      <c r="AR134">
        <v>0</v>
      </c>
      <c r="AS134">
        <v>0</v>
      </c>
      <c r="AT134">
        <v>0</v>
      </c>
      <c r="AU134">
        <v>0</v>
      </c>
      <c r="AV134">
        <v>207</v>
      </c>
      <c r="AW134">
        <v>107.65</v>
      </c>
      <c r="AX134">
        <v>0</v>
      </c>
      <c r="AY134">
        <v>112.2</v>
      </c>
      <c r="AZ134">
        <v>93</v>
      </c>
      <c r="BA134">
        <v>125</v>
      </c>
      <c r="BB134">
        <v>113</v>
      </c>
      <c r="BC134">
        <v>207</v>
      </c>
      <c r="BD134">
        <v>423</v>
      </c>
      <c r="BE134">
        <v>717</v>
      </c>
      <c r="BF134">
        <v>630</v>
      </c>
      <c r="BG134">
        <v>496</v>
      </c>
      <c r="BH134">
        <v>981</v>
      </c>
      <c r="BI134"/>
      <c r="BJ134"/>
      <c r="BK134"/>
      <c r="BL134"/>
      <c r="BM134"/>
      <c r="BN134"/>
      <c r="BO134"/>
      <c r="BP134"/>
      <c r="BQ134"/>
      <c r="BR134"/>
      <c r="BS134"/>
      <c r="BT134"/>
    </row>
    <row r="135" spans="1:72">
      <c r="A135" t="s">
        <v>829</v>
      </c>
      <c r="B135">
        <v>18375</v>
      </c>
      <c r="C135">
        <v>18375</v>
      </c>
      <c r="D135">
        <v>0</v>
      </c>
      <c r="E135">
        <v>-0.5</v>
      </c>
      <c r="F135">
        <v>12250</v>
      </c>
      <c r="G135">
        <v>15313</v>
      </c>
      <c r="H135">
        <v>0</v>
      </c>
      <c r="I135">
        <v>-0.5</v>
      </c>
      <c r="J135">
        <v>11025</v>
      </c>
      <c r="K135">
        <v>15313</v>
      </c>
      <c r="L135">
        <v>0</v>
      </c>
      <c r="M135">
        <v>5818.75</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6125</v>
      </c>
      <c r="AQ135">
        <v>0</v>
      </c>
      <c r="AR135">
        <v>0</v>
      </c>
      <c r="AS135">
        <v>0</v>
      </c>
      <c r="AT135">
        <v>0</v>
      </c>
      <c r="AU135">
        <v>0</v>
      </c>
      <c r="AV135">
        <v>0</v>
      </c>
      <c r="AW135">
        <v>0</v>
      </c>
      <c r="AX135">
        <v>4593.75</v>
      </c>
      <c r="AY135">
        <v>0</v>
      </c>
      <c r="AZ135">
        <v>0</v>
      </c>
      <c r="BA135">
        <v>1914</v>
      </c>
      <c r="BB135">
        <v>0</v>
      </c>
      <c r="BC135">
        <v>0</v>
      </c>
      <c r="BD135">
        <v>0</v>
      </c>
      <c r="BE135">
        <v>0</v>
      </c>
      <c r="BF135">
        <v>0</v>
      </c>
      <c r="BG135">
        <v>0</v>
      </c>
      <c r="BH135">
        <v>0</v>
      </c>
      <c r="BI135"/>
      <c r="BJ135"/>
      <c r="BK135"/>
      <c r="BL135"/>
      <c r="BM135"/>
      <c r="BN135"/>
      <c r="BO135"/>
      <c r="BP135"/>
      <c r="BQ135"/>
      <c r="BR135"/>
      <c r="BS135"/>
      <c r="BT135"/>
    </row>
    <row r="136" spans="1:72">
      <c r="A136" t="s">
        <v>315</v>
      </c>
      <c r="B136">
        <v>1644</v>
      </c>
      <c r="C136">
        <v>3135</v>
      </c>
      <c r="D136">
        <v>2882</v>
      </c>
      <c r="E136">
        <v>2052.86</v>
      </c>
      <c r="F136">
        <v>577</v>
      </c>
      <c r="G136">
        <v>5670</v>
      </c>
      <c r="H136">
        <v>5414</v>
      </c>
      <c r="I136">
        <v>-2236.83</v>
      </c>
      <c r="J136">
        <v>2264</v>
      </c>
      <c r="K136">
        <v>327</v>
      </c>
      <c r="L136">
        <v>3866</v>
      </c>
      <c r="M136">
        <v>-21744.63</v>
      </c>
      <c r="N136">
        <v>10461</v>
      </c>
      <c r="O136">
        <v>14168</v>
      </c>
      <c r="P136">
        <v>3976</v>
      </c>
      <c r="Q136">
        <v>574.53</v>
      </c>
      <c r="R136">
        <v>11375</v>
      </c>
      <c r="S136">
        <v>13984</v>
      </c>
      <c r="T136">
        <v>2645</v>
      </c>
      <c r="U136">
        <v>813.48</v>
      </c>
      <c r="V136">
        <v>9388</v>
      </c>
      <c r="W136">
        <v>11315</v>
      </c>
      <c r="X136">
        <v>775</v>
      </c>
      <c r="Y136">
        <v>1531.47</v>
      </c>
      <c r="Z136">
        <v>8514</v>
      </c>
      <c r="AA136">
        <v>10956</v>
      </c>
      <c r="AB136">
        <v>148</v>
      </c>
      <c r="AC136">
        <v>8110.92</v>
      </c>
      <c r="AD136">
        <v>64</v>
      </c>
      <c r="AE136">
        <v>9634</v>
      </c>
      <c r="AF136">
        <v>133</v>
      </c>
      <c r="AG136">
        <v>139.84</v>
      </c>
      <c r="AH136">
        <v>7779</v>
      </c>
      <c r="AI136">
        <v>7498</v>
      </c>
      <c r="AJ136">
        <v>88</v>
      </c>
      <c r="AK136">
        <v>-849.75</v>
      </c>
      <c r="AL136">
        <v>8379</v>
      </c>
      <c r="AM136">
        <v>7337</v>
      </c>
      <c r="AN136">
        <v>0</v>
      </c>
      <c r="AO136">
        <v>41</v>
      </c>
      <c r="AP136">
        <v>0</v>
      </c>
      <c r="AQ136">
        <v>6301</v>
      </c>
      <c r="AR136">
        <v>523</v>
      </c>
      <c r="AS136">
        <v>449.68</v>
      </c>
      <c r="AT136">
        <v>5418</v>
      </c>
      <c r="AU136">
        <v>5128</v>
      </c>
      <c r="AV136">
        <v>114</v>
      </c>
      <c r="AW136">
        <v>-168.06</v>
      </c>
      <c r="AX136">
        <v>133.94999999999999</v>
      </c>
      <c r="AY136">
        <v>3149.68</v>
      </c>
      <c r="AZ136">
        <v>2025</v>
      </c>
      <c r="BA136">
        <v>-6600</v>
      </c>
      <c r="BB136">
        <v>3339</v>
      </c>
      <c r="BC136">
        <v>4442</v>
      </c>
      <c r="BD136">
        <v>538</v>
      </c>
      <c r="BE136">
        <v>219</v>
      </c>
      <c r="BF136">
        <v>3330</v>
      </c>
      <c r="BG136">
        <v>7214</v>
      </c>
      <c r="BH136">
        <v>371</v>
      </c>
      <c r="BI136"/>
      <c r="BJ136"/>
      <c r="BK136"/>
      <c r="BL136"/>
      <c r="BM136"/>
      <c r="BN136"/>
      <c r="BO136"/>
      <c r="BP136"/>
      <c r="BQ136"/>
      <c r="BR136"/>
      <c r="BS136"/>
      <c r="BT136"/>
    </row>
    <row r="137" spans="1:72">
      <c r="A137" t="s">
        <v>356</v>
      </c>
      <c r="B137">
        <v>198409</v>
      </c>
      <c r="C137">
        <v>186125</v>
      </c>
      <c r="D137">
        <v>167401</v>
      </c>
      <c r="E137">
        <v>133335.22</v>
      </c>
      <c r="F137">
        <v>185995</v>
      </c>
      <c r="G137">
        <v>172338</v>
      </c>
      <c r="H137">
        <v>158818</v>
      </c>
      <c r="I137">
        <v>134957.95000000001</v>
      </c>
      <c r="J137">
        <v>177782</v>
      </c>
      <c r="K137">
        <v>165281</v>
      </c>
      <c r="L137">
        <v>149648</v>
      </c>
      <c r="M137">
        <v>118845.37</v>
      </c>
      <c r="N137">
        <v>160887</v>
      </c>
      <c r="O137">
        <v>133767</v>
      </c>
      <c r="P137">
        <v>124621</v>
      </c>
      <c r="Q137">
        <v>129199.41</v>
      </c>
      <c r="R137">
        <v>131170</v>
      </c>
      <c r="S137">
        <v>123578</v>
      </c>
      <c r="T137">
        <v>103538</v>
      </c>
      <c r="U137">
        <v>114422.08</v>
      </c>
      <c r="V137">
        <v>104993</v>
      </c>
      <c r="W137">
        <v>108183</v>
      </c>
      <c r="X137">
        <v>108919</v>
      </c>
      <c r="Y137">
        <v>92283.11</v>
      </c>
      <c r="Z137">
        <v>101698</v>
      </c>
      <c r="AA137">
        <v>102853</v>
      </c>
      <c r="AB137">
        <v>102466</v>
      </c>
      <c r="AC137">
        <v>85450.79</v>
      </c>
      <c r="AD137">
        <v>80252</v>
      </c>
      <c r="AE137">
        <v>85323</v>
      </c>
      <c r="AF137">
        <v>90684</v>
      </c>
      <c r="AG137">
        <v>128626.03</v>
      </c>
      <c r="AH137">
        <v>123531</v>
      </c>
      <c r="AI137">
        <v>94953</v>
      </c>
      <c r="AJ137">
        <v>108573</v>
      </c>
      <c r="AK137">
        <v>125501.92</v>
      </c>
      <c r="AL137">
        <v>87303</v>
      </c>
      <c r="AM137">
        <v>106923</v>
      </c>
      <c r="AN137">
        <v>83554</v>
      </c>
      <c r="AO137">
        <v>123308</v>
      </c>
      <c r="AP137">
        <v>92943</v>
      </c>
      <c r="AQ137">
        <v>89040</v>
      </c>
      <c r="AR137">
        <v>75699</v>
      </c>
      <c r="AS137">
        <v>138650.99</v>
      </c>
      <c r="AT137">
        <v>93808</v>
      </c>
      <c r="AU137">
        <v>96056</v>
      </c>
      <c r="AV137">
        <v>84470</v>
      </c>
      <c r="AW137">
        <v>112651.25</v>
      </c>
      <c r="AX137">
        <v>72333.509999999995</v>
      </c>
      <c r="AY137">
        <v>74390.48</v>
      </c>
      <c r="AZ137">
        <v>67447</v>
      </c>
      <c r="BA137">
        <v>86700</v>
      </c>
      <c r="BB137">
        <v>59056</v>
      </c>
      <c r="BC137">
        <v>74236</v>
      </c>
      <c r="BD137">
        <v>49150</v>
      </c>
      <c r="BE137">
        <v>74346</v>
      </c>
      <c r="BF137">
        <v>76678</v>
      </c>
      <c r="BG137">
        <v>61540</v>
      </c>
      <c r="BH137">
        <v>63054</v>
      </c>
      <c r="BI137"/>
      <c r="BJ137"/>
      <c r="BK137"/>
      <c r="BL137"/>
      <c r="BM137"/>
      <c r="BN137"/>
      <c r="BO137"/>
      <c r="BP137"/>
      <c r="BQ137"/>
      <c r="BR137"/>
      <c r="BS137"/>
      <c r="BT137"/>
    </row>
    <row r="138" spans="1:72">
      <c r="A138" t="s">
        <v>830</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t="s">
        <v>357</v>
      </c>
      <c r="B139">
        <v>55906</v>
      </c>
      <c r="C139">
        <v>57099</v>
      </c>
      <c r="D139">
        <v>54452</v>
      </c>
      <c r="E139">
        <v>43487.46</v>
      </c>
      <c r="F139">
        <v>57300</v>
      </c>
      <c r="G139">
        <v>64396</v>
      </c>
      <c r="H139">
        <v>57611</v>
      </c>
      <c r="I139">
        <v>54450.01</v>
      </c>
      <c r="J139">
        <v>76265</v>
      </c>
      <c r="K139">
        <v>64717</v>
      </c>
      <c r="L139">
        <v>57882</v>
      </c>
      <c r="M139">
        <v>35159.279999999999</v>
      </c>
      <c r="N139">
        <v>72481</v>
      </c>
      <c r="O139">
        <v>49187</v>
      </c>
      <c r="P139">
        <v>56117</v>
      </c>
      <c r="Q139">
        <v>57865.81</v>
      </c>
      <c r="R139">
        <v>53535</v>
      </c>
      <c r="S139">
        <v>60334</v>
      </c>
      <c r="T139">
        <v>43258</v>
      </c>
      <c r="U139">
        <v>57310.7</v>
      </c>
      <c r="V139">
        <v>50136</v>
      </c>
      <c r="W139">
        <v>48237</v>
      </c>
      <c r="X139">
        <v>57744</v>
      </c>
      <c r="Y139">
        <v>41386.67</v>
      </c>
      <c r="Z139">
        <v>59357</v>
      </c>
      <c r="AA139">
        <v>42100</v>
      </c>
      <c r="AB139">
        <v>50162</v>
      </c>
      <c r="AC139">
        <v>32651.69</v>
      </c>
      <c r="AD139">
        <v>40406</v>
      </c>
      <c r="AE139">
        <v>36552</v>
      </c>
      <c r="AF139">
        <v>44213</v>
      </c>
      <c r="AG139">
        <v>72726.27</v>
      </c>
      <c r="AH139">
        <v>72118</v>
      </c>
      <c r="AI139">
        <v>46417</v>
      </c>
      <c r="AJ139">
        <v>62333</v>
      </c>
      <c r="AK139">
        <v>56082.94</v>
      </c>
      <c r="AL139">
        <v>46224</v>
      </c>
      <c r="AM139">
        <v>56155</v>
      </c>
      <c r="AN139">
        <v>39732</v>
      </c>
      <c r="AO139">
        <v>47522</v>
      </c>
      <c r="AP139">
        <v>53988</v>
      </c>
      <c r="AQ139">
        <v>33803</v>
      </c>
      <c r="AR139">
        <v>35874</v>
      </c>
      <c r="AS139">
        <v>74202.649999999994</v>
      </c>
      <c r="AT139">
        <v>50406</v>
      </c>
      <c r="AU139">
        <v>42034</v>
      </c>
      <c r="AV139">
        <v>46694</v>
      </c>
      <c r="AW139">
        <v>53707.21</v>
      </c>
      <c r="AX139">
        <v>34173.230000000003</v>
      </c>
      <c r="AY139">
        <v>27743.06</v>
      </c>
      <c r="AZ139">
        <v>37100</v>
      </c>
      <c r="BA139">
        <v>43647</v>
      </c>
      <c r="BB139">
        <v>22931</v>
      </c>
      <c r="BC139">
        <v>22058</v>
      </c>
      <c r="BD139">
        <v>22543</v>
      </c>
      <c r="BE139">
        <v>27925</v>
      </c>
      <c r="BF139">
        <v>40745</v>
      </c>
      <c r="BG139">
        <v>25118</v>
      </c>
      <c r="BH139">
        <v>23627</v>
      </c>
      <c r="BI139"/>
      <c r="BJ139"/>
      <c r="BK139"/>
      <c r="BL139"/>
      <c r="BM139"/>
      <c r="BN139"/>
      <c r="BO139"/>
      <c r="BP139"/>
      <c r="BQ139"/>
      <c r="BR139"/>
      <c r="BS139"/>
      <c r="BT139"/>
    </row>
    <row r="140" spans="1:72">
      <c r="A140" t="s">
        <v>3452</v>
      </c>
      <c r="B140">
        <v>55906</v>
      </c>
      <c r="C140">
        <v>57099</v>
      </c>
      <c r="D140">
        <v>54452</v>
      </c>
      <c r="E140">
        <v>43487.46</v>
      </c>
      <c r="F140">
        <v>57300</v>
      </c>
      <c r="G140">
        <v>64396</v>
      </c>
      <c r="H140">
        <v>57611</v>
      </c>
      <c r="I140">
        <v>54450.01</v>
      </c>
      <c r="J140">
        <v>76265</v>
      </c>
      <c r="K140">
        <v>64717</v>
      </c>
      <c r="L140">
        <v>57882</v>
      </c>
      <c r="M140">
        <v>35159.279999999999</v>
      </c>
      <c r="N140">
        <v>72481</v>
      </c>
      <c r="O140">
        <v>49187</v>
      </c>
      <c r="P140">
        <v>56117</v>
      </c>
      <c r="Q140">
        <v>57865.81</v>
      </c>
      <c r="R140">
        <v>53535</v>
      </c>
      <c r="S140">
        <v>60334</v>
      </c>
      <c r="T140">
        <v>43258</v>
      </c>
      <c r="U140">
        <v>57310.7</v>
      </c>
      <c r="V140">
        <v>50136</v>
      </c>
      <c r="W140">
        <v>48237</v>
      </c>
      <c r="X140">
        <v>57744</v>
      </c>
      <c r="Y140">
        <v>41386.67</v>
      </c>
      <c r="Z140">
        <v>59357</v>
      </c>
      <c r="AA140">
        <v>42100</v>
      </c>
      <c r="AB140">
        <v>50162</v>
      </c>
      <c r="AC140">
        <v>32651.69</v>
      </c>
      <c r="AD140">
        <v>40406</v>
      </c>
      <c r="AE140">
        <v>36552</v>
      </c>
      <c r="AF140">
        <v>44213</v>
      </c>
      <c r="AG140">
        <v>72726.27</v>
      </c>
      <c r="AH140">
        <v>72118</v>
      </c>
      <c r="AI140">
        <v>46417</v>
      </c>
      <c r="AJ140">
        <v>62333</v>
      </c>
      <c r="AK140">
        <v>56082.94</v>
      </c>
      <c r="AL140">
        <v>46224</v>
      </c>
      <c r="AM140">
        <v>56155</v>
      </c>
      <c r="AN140">
        <v>39732</v>
      </c>
      <c r="AO140">
        <v>47522</v>
      </c>
      <c r="AP140">
        <v>53988</v>
      </c>
      <c r="AQ140">
        <v>33803</v>
      </c>
      <c r="AR140">
        <v>35874</v>
      </c>
      <c r="AS140">
        <v>74202.649999999994</v>
      </c>
      <c r="AT140">
        <v>50406</v>
      </c>
      <c r="AU140">
        <v>42034</v>
      </c>
      <c r="AV140">
        <v>46694</v>
      </c>
      <c r="AW140">
        <v>53707.21</v>
      </c>
      <c r="AX140">
        <v>34173.230000000003</v>
      </c>
      <c r="AY140">
        <v>27743.06</v>
      </c>
      <c r="AZ140">
        <v>37100</v>
      </c>
      <c r="BA140">
        <v>43647</v>
      </c>
      <c r="BB140">
        <v>22931</v>
      </c>
      <c r="BC140">
        <v>22058</v>
      </c>
      <c r="BD140">
        <v>22543</v>
      </c>
      <c r="BE140">
        <v>27925</v>
      </c>
      <c r="BF140">
        <v>40745</v>
      </c>
      <c r="BG140">
        <v>25118</v>
      </c>
      <c r="BH140">
        <v>23627</v>
      </c>
      <c r="BI140"/>
      <c r="BJ140"/>
      <c r="BK140"/>
      <c r="BL140"/>
      <c r="BM140"/>
      <c r="BN140"/>
      <c r="BO140"/>
      <c r="BP140"/>
      <c r="BQ140"/>
      <c r="BR140"/>
      <c r="BS140"/>
      <c r="BT140"/>
    </row>
    <row r="141" spans="1:72">
      <c r="A141" t="s">
        <v>358</v>
      </c>
      <c r="B141">
        <v>38229</v>
      </c>
      <c r="C141">
        <v>39071</v>
      </c>
      <c r="D141">
        <v>39323</v>
      </c>
      <c r="E141">
        <v>47318.19</v>
      </c>
      <c r="F141">
        <v>38716</v>
      </c>
      <c r="G141">
        <v>28653</v>
      </c>
      <c r="H141">
        <v>37067</v>
      </c>
      <c r="I141">
        <v>47913.61</v>
      </c>
      <c r="J141">
        <v>32634</v>
      </c>
      <c r="K141">
        <v>43066</v>
      </c>
      <c r="L141">
        <v>41978</v>
      </c>
      <c r="M141">
        <v>59818.37</v>
      </c>
      <c r="N141">
        <v>39873</v>
      </c>
      <c r="O141">
        <v>39233</v>
      </c>
      <c r="P141">
        <v>34507</v>
      </c>
      <c r="Q141">
        <v>54393.78</v>
      </c>
      <c r="R141">
        <v>35202</v>
      </c>
      <c r="S141">
        <v>29150</v>
      </c>
      <c r="T141">
        <v>36440</v>
      </c>
      <c r="U141">
        <v>38140.61</v>
      </c>
      <c r="V141">
        <v>36793</v>
      </c>
      <c r="W141">
        <v>29282</v>
      </c>
      <c r="X141">
        <v>29643</v>
      </c>
      <c r="Y141">
        <v>32472.67</v>
      </c>
      <c r="Z141">
        <v>27829</v>
      </c>
      <c r="AA141">
        <v>32659</v>
      </c>
      <c r="AB141">
        <v>31872</v>
      </c>
      <c r="AC141">
        <v>39140.21</v>
      </c>
      <c r="AD141">
        <v>24887</v>
      </c>
      <c r="AE141">
        <v>24616</v>
      </c>
      <c r="AF141">
        <v>27862</v>
      </c>
      <c r="AG141">
        <v>30150.080000000002</v>
      </c>
      <c r="AH141">
        <v>25401</v>
      </c>
      <c r="AI141">
        <v>23872</v>
      </c>
      <c r="AJ141">
        <v>24002</v>
      </c>
      <c r="AK141">
        <v>23633.25</v>
      </c>
      <c r="AL141">
        <v>20555</v>
      </c>
      <c r="AM141">
        <v>24572</v>
      </c>
      <c r="AN141">
        <v>19866</v>
      </c>
      <c r="AO141">
        <v>44258</v>
      </c>
      <c r="AP141">
        <v>18103</v>
      </c>
      <c r="AQ141">
        <v>21688</v>
      </c>
      <c r="AR141">
        <v>21853</v>
      </c>
      <c r="AS141">
        <v>27140.03</v>
      </c>
      <c r="AT141">
        <v>17901</v>
      </c>
      <c r="AU141">
        <v>18437</v>
      </c>
      <c r="AV141">
        <v>19536</v>
      </c>
      <c r="AW141">
        <v>13804.26</v>
      </c>
      <c r="AX141">
        <v>15128.25</v>
      </c>
      <c r="AY141">
        <v>14882.58</v>
      </c>
      <c r="AZ141">
        <v>15414</v>
      </c>
      <c r="BA141">
        <v>11386</v>
      </c>
      <c r="BB141">
        <v>16030</v>
      </c>
      <c r="BC141">
        <v>13708</v>
      </c>
      <c r="BD141">
        <v>13352</v>
      </c>
      <c r="BE141">
        <v>6712</v>
      </c>
      <c r="BF141">
        <v>19984</v>
      </c>
      <c r="BG141">
        <v>16317</v>
      </c>
      <c r="BH141">
        <v>17276</v>
      </c>
      <c r="BI141"/>
      <c r="BJ141"/>
      <c r="BK141"/>
      <c r="BL141"/>
      <c r="BM141"/>
      <c r="BN141"/>
      <c r="BO141"/>
      <c r="BP141"/>
      <c r="BQ141"/>
      <c r="BR141"/>
      <c r="BS141"/>
      <c r="BT141"/>
    </row>
    <row r="142" spans="1:72">
      <c r="A142" t="s">
        <v>359</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1257</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c r="BJ142"/>
      <c r="BK142"/>
      <c r="BL142"/>
      <c r="BM142"/>
      <c r="BN142"/>
      <c r="BO142"/>
      <c r="BP142"/>
      <c r="BQ142"/>
      <c r="BR142"/>
      <c r="BS142"/>
      <c r="BT142"/>
    </row>
    <row r="143" spans="1:72">
      <c r="A143" t="s">
        <v>360</v>
      </c>
      <c r="B143">
        <v>38229</v>
      </c>
      <c r="C143">
        <v>39071</v>
      </c>
      <c r="D143">
        <v>39323</v>
      </c>
      <c r="E143">
        <v>47318.19</v>
      </c>
      <c r="F143">
        <v>38716</v>
      </c>
      <c r="G143">
        <v>28653</v>
      </c>
      <c r="H143">
        <v>37067</v>
      </c>
      <c r="I143">
        <v>47913.61</v>
      </c>
      <c r="J143">
        <v>32634</v>
      </c>
      <c r="K143">
        <v>43066</v>
      </c>
      <c r="L143">
        <v>41978</v>
      </c>
      <c r="M143">
        <v>59818.37</v>
      </c>
      <c r="N143">
        <v>39873</v>
      </c>
      <c r="O143">
        <v>39233</v>
      </c>
      <c r="P143">
        <v>34507</v>
      </c>
      <c r="Q143">
        <v>54393.78</v>
      </c>
      <c r="R143">
        <v>35202</v>
      </c>
      <c r="S143">
        <v>29150</v>
      </c>
      <c r="T143">
        <v>36440</v>
      </c>
      <c r="U143">
        <v>38140.61</v>
      </c>
      <c r="V143">
        <v>36793</v>
      </c>
      <c r="W143">
        <v>29282</v>
      </c>
      <c r="X143">
        <v>29643</v>
      </c>
      <c r="Y143">
        <v>32472.67</v>
      </c>
      <c r="Z143">
        <v>27829</v>
      </c>
      <c r="AA143">
        <v>32659</v>
      </c>
      <c r="AB143">
        <v>31872</v>
      </c>
      <c r="AC143">
        <v>39140.21</v>
      </c>
      <c r="AD143">
        <v>24887</v>
      </c>
      <c r="AE143">
        <v>24616</v>
      </c>
      <c r="AF143">
        <v>27862</v>
      </c>
      <c r="AG143">
        <v>30150.080000000002</v>
      </c>
      <c r="AH143">
        <v>25401</v>
      </c>
      <c r="AI143">
        <v>23872</v>
      </c>
      <c r="AJ143">
        <v>24002</v>
      </c>
      <c r="AK143">
        <v>23633.25</v>
      </c>
      <c r="AL143">
        <v>20555</v>
      </c>
      <c r="AM143">
        <v>24572</v>
      </c>
      <c r="AN143">
        <v>18609</v>
      </c>
      <c r="AO143">
        <v>44258</v>
      </c>
      <c r="AP143">
        <v>18103</v>
      </c>
      <c r="AQ143">
        <v>21688</v>
      </c>
      <c r="AR143">
        <v>21853</v>
      </c>
      <c r="AS143">
        <v>27140.03</v>
      </c>
      <c r="AT143">
        <v>17901</v>
      </c>
      <c r="AU143">
        <v>18437</v>
      </c>
      <c r="AV143">
        <v>19536</v>
      </c>
      <c r="AW143">
        <v>13804.26</v>
      </c>
      <c r="AX143">
        <v>15128.25</v>
      </c>
      <c r="AY143">
        <v>14882.58</v>
      </c>
      <c r="AZ143">
        <v>15414</v>
      </c>
      <c r="BA143">
        <v>11386</v>
      </c>
      <c r="BB143">
        <v>16030</v>
      </c>
      <c r="BC143">
        <v>13708</v>
      </c>
      <c r="BD143">
        <v>0</v>
      </c>
      <c r="BE143">
        <v>0</v>
      </c>
      <c r="BF143">
        <v>0</v>
      </c>
      <c r="BG143">
        <v>0</v>
      </c>
      <c r="BH143">
        <v>0</v>
      </c>
      <c r="BI143"/>
      <c r="BJ143"/>
      <c r="BK143"/>
      <c r="BL143"/>
      <c r="BM143"/>
      <c r="BN143"/>
      <c r="BO143"/>
      <c r="BP143"/>
      <c r="BQ143"/>
      <c r="BR143"/>
      <c r="BS143"/>
      <c r="BT143"/>
    </row>
    <row r="144" spans="1:72">
      <c r="A144" t="s">
        <v>366</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1157</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c r="BJ144"/>
      <c r="BK144"/>
      <c r="BL144"/>
      <c r="BM144"/>
      <c r="BN144"/>
      <c r="BO144"/>
      <c r="BP144"/>
      <c r="BQ144"/>
      <c r="BR144"/>
      <c r="BS144"/>
      <c r="BT144"/>
    </row>
    <row r="145" spans="1:72">
      <c r="A145" t="s">
        <v>361</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4437</v>
      </c>
      <c r="AO145">
        <v>0</v>
      </c>
      <c r="AP145">
        <v>3010</v>
      </c>
      <c r="AQ145">
        <v>0</v>
      </c>
      <c r="AR145">
        <v>0</v>
      </c>
      <c r="AS145">
        <v>0</v>
      </c>
      <c r="AT145">
        <v>3791</v>
      </c>
      <c r="AU145">
        <v>3800</v>
      </c>
      <c r="AV145">
        <v>3789</v>
      </c>
      <c r="AW145">
        <v>4886.1099999999997</v>
      </c>
      <c r="AX145">
        <v>3702.61</v>
      </c>
      <c r="AY145">
        <v>3781.11</v>
      </c>
      <c r="AZ145">
        <v>3781</v>
      </c>
      <c r="BA145">
        <v>3782</v>
      </c>
      <c r="BB145">
        <v>3931</v>
      </c>
      <c r="BC145">
        <v>4234</v>
      </c>
      <c r="BD145">
        <v>4124</v>
      </c>
      <c r="BE145">
        <v>1483.25</v>
      </c>
      <c r="BF145">
        <v>0</v>
      </c>
      <c r="BG145">
        <v>0</v>
      </c>
      <c r="BH145">
        <v>0</v>
      </c>
      <c r="BI145"/>
      <c r="BJ145"/>
      <c r="BK145"/>
      <c r="BL145"/>
      <c r="BM145"/>
      <c r="BN145"/>
      <c r="BO145"/>
      <c r="BP145"/>
      <c r="BQ145"/>
      <c r="BR145"/>
      <c r="BS145"/>
      <c r="BT145"/>
    </row>
    <row r="146" spans="1:72">
      <c r="A146" t="s">
        <v>367</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835</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c r="BJ146"/>
      <c r="BK146"/>
      <c r="BL146"/>
      <c r="BM146"/>
      <c r="BN146"/>
      <c r="BO146"/>
      <c r="BP146"/>
      <c r="BQ146"/>
      <c r="BR146"/>
      <c r="BS146"/>
      <c r="BT146"/>
    </row>
    <row r="147" spans="1:72">
      <c r="A147" t="s">
        <v>831</v>
      </c>
      <c r="B147">
        <v>94135</v>
      </c>
      <c r="C147">
        <v>96170</v>
      </c>
      <c r="D147">
        <v>93775</v>
      </c>
      <c r="E147">
        <v>90805.64</v>
      </c>
      <c r="F147">
        <v>96016</v>
      </c>
      <c r="G147">
        <v>93049</v>
      </c>
      <c r="H147">
        <v>94678</v>
      </c>
      <c r="I147">
        <v>102363.62</v>
      </c>
      <c r="J147">
        <v>108899</v>
      </c>
      <c r="K147">
        <v>107783</v>
      </c>
      <c r="L147">
        <v>99860</v>
      </c>
      <c r="M147">
        <v>94977.65</v>
      </c>
      <c r="N147">
        <v>112354</v>
      </c>
      <c r="O147">
        <v>88420</v>
      </c>
      <c r="P147">
        <v>90624</v>
      </c>
      <c r="Q147">
        <v>112259.6</v>
      </c>
      <c r="R147">
        <v>88737</v>
      </c>
      <c r="S147">
        <v>89484</v>
      </c>
      <c r="T147">
        <v>79698</v>
      </c>
      <c r="U147">
        <v>95451.31</v>
      </c>
      <c r="V147">
        <v>86929</v>
      </c>
      <c r="W147">
        <v>77519</v>
      </c>
      <c r="X147">
        <v>87387</v>
      </c>
      <c r="Y147">
        <v>73859.34</v>
      </c>
      <c r="Z147">
        <v>87186</v>
      </c>
      <c r="AA147">
        <v>74759</v>
      </c>
      <c r="AB147">
        <v>82034</v>
      </c>
      <c r="AC147">
        <v>71791.899999999994</v>
      </c>
      <c r="AD147">
        <v>65293</v>
      </c>
      <c r="AE147">
        <v>61168</v>
      </c>
      <c r="AF147">
        <v>72075</v>
      </c>
      <c r="AG147">
        <v>102876.35</v>
      </c>
      <c r="AH147">
        <v>97519</v>
      </c>
      <c r="AI147">
        <v>70289</v>
      </c>
      <c r="AJ147">
        <v>86335</v>
      </c>
      <c r="AK147">
        <v>79716.19</v>
      </c>
      <c r="AL147">
        <v>66779</v>
      </c>
      <c r="AM147">
        <v>80727</v>
      </c>
      <c r="AN147">
        <v>66027</v>
      </c>
      <c r="AO147">
        <v>80019</v>
      </c>
      <c r="AP147">
        <v>75101</v>
      </c>
      <c r="AQ147">
        <v>55491</v>
      </c>
      <c r="AR147">
        <v>57727</v>
      </c>
      <c r="AS147">
        <v>89962.69</v>
      </c>
      <c r="AT147">
        <v>72098</v>
      </c>
      <c r="AU147">
        <v>64271</v>
      </c>
      <c r="AV147">
        <v>70019</v>
      </c>
      <c r="AW147">
        <v>72397.570000000007</v>
      </c>
      <c r="AX147">
        <v>53004.09</v>
      </c>
      <c r="AY147">
        <v>46406.75</v>
      </c>
      <c r="AZ147">
        <v>56295</v>
      </c>
      <c r="BA147">
        <v>58815</v>
      </c>
      <c r="BB147">
        <v>42892</v>
      </c>
      <c r="BC147">
        <v>40000</v>
      </c>
      <c r="BD147">
        <v>40019</v>
      </c>
      <c r="BE147">
        <v>40570</v>
      </c>
      <c r="BF147">
        <v>60729</v>
      </c>
      <c r="BG147">
        <v>41435</v>
      </c>
      <c r="BH147">
        <v>40903</v>
      </c>
      <c r="BI147"/>
      <c r="BJ147"/>
      <c r="BK147"/>
      <c r="BL147"/>
      <c r="BM147"/>
      <c r="BN147"/>
      <c r="BO147"/>
      <c r="BP147"/>
      <c r="BQ147"/>
      <c r="BR147"/>
      <c r="BS147"/>
      <c r="BT147"/>
    </row>
    <row r="148" spans="1:72">
      <c r="A148" t="s">
        <v>362</v>
      </c>
      <c r="B148">
        <v>-598</v>
      </c>
      <c r="C148">
        <v>-627</v>
      </c>
      <c r="D148">
        <v>-574</v>
      </c>
      <c r="E148">
        <v>-1173.27</v>
      </c>
      <c r="F148">
        <v>-451</v>
      </c>
      <c r="G148">
        <v>-461</v>
      </c>
      <c r="H148">
        <v>-465</v>
      </c>
      <c r="I148">
        <v>-399.79</v>
      </c>
      <c r="J148">
        <v>-1058</v>
      </c>
      <c r="K148">
        <v>-387</v>
      </c>
      <c r="L148">
        <v>-398</v>
      </c>
      <c r="M148">
        <v>-160.19999999999999</v>
      </c>
      <c r="N148">
        <v>94</v>
      </c>
      <c r="O148">
        <v>98</v>
      </c>
      <c r="P148">
        <v>83</v>
      </c>
      <c r="Q148">
        <v>98.69</v>
      </c>
      <c r="R148">
        <v>68</v>
      </c>
      <c r="S148">
        <v>40</v>
      </c>
      <c r="T148">
        <v>50</v>
      </c>
      <c r="U148">
        <v>39.44</v>
      </c>
      <c r="V148">
        <v>33</v>
      </c>
      <c r="W148">
        <v>69</v>
      </c>
      <c r="X148">
        <v>44</v>
      </c>
      <c r="Y148">
        <v>66.19</v>
      </c>
      <c r="Z148">
        <v>26</v>
      </c>
      <c r="AA148">
        <v>-29</v>
      </c>
      <c r="AB148">
        <v>72</v>
      </c>
      <c r="AC148">
        <v>59.13</v>
      </c>
      <c r="AD148">
        <v>61</v>
      </c>
      <c r="AE148">
        <v>70</v>
      </c>
      <c r="AF148">
        <v>59</v>
      </c>
      <c r="AG148">
        <v>79.86</v>
      </c>
      <c r="AH148">
        <v>32</v>
      </c>
      <c r="AI148">
        <v>58</v>
      </c>
      <c r="AJ148">
        <v>32</v>
      </c>
      <c r="AK148">
        <v>72.11</v>
      </c>
      <c r="AL148">
        <v>33</v>
      </c>
      <c r="AM148">
        <v>72</v>
      </c>
      <c r="AN148">
        <v>0</v>
      </c>
      <c r="AO148">
        <v>80</v>
      </c>
      <c r="AP148">
        <v>17</v>
      </c>
      <c r="AQ148">
        <v>84</v>
      </c>
      <c r="AR148">
        <v>20</v>
      </c>
      <c r="AS148">
        <v>86.65</v>
      </c>
      <c r="AT148">
        <v>29</v>
      </c>
      <c r="AU148">
        <v>30</v>
      </c>
      <c r="AV148">
        <v>53</v>
      </c>
      <c r="AW148">
        <v>34.58</v>
      </c>
      <c r="AX148">
        <v>34.9</v>
      </c>
      <c r="AY148">
        <v>0</v>
      </c>
      <c r="AZ148">
        <v>0</v>
      </c>
      <c r="BA148">
        <v>0</v>
      </c>
      <c r="BB148">
        <v>0</v>
      </c>
      <c r="BC148">
        <v>0</v>
      </c>
      <c r="BD148">
        <v>0</v>
      </c>
      <c r="BE148">
        <v>0</v>
      </c>
      <c r="BF148">
        <v>0</v>
      </c>
      <c r="BG148">
        <v>0</v>
      </c>
      <c r="BH148">
        <v>0</v>
      </c>
      <c r="BI148"/>
      <c r="BJ148"/>
      <c r="BK148"/>
      <c r="BL148"/>
      <c r="BM148"/>
      <c r="BN148"/>
      <c r="BO148"/>
      <c r="BP148"/>
      <c r="BQ148"/>
      <c r="BR148"/>
      <c r="BS148"/>
      <c r="BT148"/>
    </row>
    <row r="149" spans="1:72">
      <c r="A149" t="s">
        <v>363</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1091</v>
      </c>
      <c r="AO149">
        <v>27</v>
      </c>
      <c r="AP149">
        <v>27</v>
      </c>
      <c r="AQ149">
        <v>0</v>
      </c>
      <c r="AR149">
        <v>0</v>
      </c>
      <c r="AS149">
        <v>0</v>
      </c>
      <c r="AT149">
        <v>0</v>
      </c>
      <c r="AU149">
        <v>0</v>
      </c>
      <c r="AV149">
        <v>-14</v>
      </c>
      <c r="AW149">
        <v>46.88</v>
      </c>
      <c r="AX149">
        <v>0</v>
      </c>
      <c r="AY149">
        <v>0</v>
      </c>
      <c r="AZ149">
        <v>0</v>
      </c>
      <c r="BA149">
        <v>0</v>
      </c>
      <c r="BB149">
        <v>0</v>
      </c>
      <c r="BC149">
        <v>0</v>
      </c>
      <c r="BD149">
        <v>0</v>
      </c>
      <c r="BE149">
        <v>0</v>
      </c>
      <c r="BF149">
        <v>0</v>
      </c>
      <c r="BG149">
        <v>0</v>
      </c>
      <c r="BH149">
        <v>0</v>
      </c>
      <c r="BI149"/>
      <c r="BJ149"/>
      <c r="BK149"/>
      <c r="BL149"/>
      <c r="BM149"/>
      <c r="BN149"/>
      <c r="BO149"/>
      <c r="BP149"/>
      <c r="BQ149"/>
      <c r="BR149"/>
      <c r="BS149"/>
      <c r="BT149"/>
    </row>
    <row r="150" spans="1:72">
      <c r="A150" t="s">
        <v>832</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121</v>
      </c>
      <c r="AO150">
        <v>27</v>
      </c>
      <c r="AP150">
        <v>27</v>
      </c>
      <c r="AQ150">
        <v>0</v>
      </c>
      <c r="AR150">
        <v>0</v>
      </c>
      <c r="AS150">
        <v>0</v>
      </c>
      <c r="AT150">
        <v>0</v>
      </c>
      <c r="AU150">
        <v>0</v>
      </c>
      <c r="AV150">
        <v>-14</v>
      </c>
      <c r="AW150">
        <v>40.81</v>
      </c>
      <c r="AX150">
        <v>0</v>
      </c>
      <c r="AY150">
        <v>0</v>
      </c>
      <c r="AZ150">
        <v>0</v>
      </c>
      <c r="BA150">
        <v>0</v>
      </c>
      <c r="BB150">
        <v>0</v>
      </c>
      <c r="BC150">
        <v>0</v>
      </c>
      <c r="BD150">
        <v>0</v>
      </c>
      <c r="BE150">
        <v>0</v>
      </c>
      <c r="BF150">
        <v>0</v>
      </c>
      <c r="BG150">
        <v>0</v>
      </c>
      <c r="BH150">
        <v>0</v>
      </c>
      <c r="BI150"/>
      <c r="BJ150"/>
      <c r="BK150"/>
      <c r="BL150"/>
      <c r="BM150"/>
      <c r="BN150"/>
      <c r="BO150"/>
      <c r="BP150"/>
      <c r="BQ150"/>
      <c r="BR150"/>
      <c r="BS150"/>
      <c r="BT150"/>
    </row>
    <row r="151" spans="1:72">
      <c r="A151" t="s">
        <v>3453</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970</v>
      </c>
      <c r="AO151">
        <v>0</v>
      </c>
      <c r="AP151">
        <v>0</v>
      </c>
      <c r="AQ151">
        <v>0</v>
      </c>
      <c r="AR151">
        <v>0</v>
      </c>
      <c r="AS151">
        <v>0</v>
      </c>
      <c r="AT151">
        <v>0</v>
      </c>
      <c r="AU151">
        <v>0</v>
      </c>
      <c r="AV151">
        <v>0</v>
      </c>
      <c r="AW151">
        <v>6.07</v>
      </c>
      <c r="AX151">
        <v>0</v>
      </c>
      <c r="AY151">
        <v>0</v>
      </c>
      <c r="AZ151">
        <v>0</v>
      </c>
      <c r="BA151">
        <v>0</v>
      </c>
      <c r="BB151">
        <v>0</v>
      </c>
      <c r="BC151">
        <v>0</v>
      </c>
      <c r="BD151">
        <v>0</v>
      </c>
      <c r="BE151">
        <v>0</v>
      </c>
      <c r="BF151">
        <v>0</v>
      </c>
      <c r="BG151">
        <v>0</v>
      </c>
      <c r="BH151">
        <v>0</v>
      </c>
      <c r="BI151"/>
      <c r="BJ151"/>
      <c r="BK151"/>
      <c r="BL151"/>
      <c r="BM151"/>
      <c r="BN151"/>
      <c r="BO151"/>
      <c r="BP151"/>
      <c r="BQ151"/>
      <c r="BR151"/>
      <c r="BS151"/>
      <c r="BT151"/>
    </row>
    <row r="152" spans="1:72">
      <c r="A152" t="s">
        <v>834</v>
      </c>
      <c r="B152">
        <v>103676</v>
      </c>
      <c r="C152">
        <v>89328</v>
      </c>
      <c r="D152">
        <v>73052</v>
      </c>
      <c r="E152">
        <v>41356.31</v>
      </c>
      <c r="F152">
        <v>89528</v>
      </c>
      <c r="G152">
        <v>78828</v>
      </c>
      <c r="H152">
        <v>63675</v>
      </c>
      <c r="I152">
        <v>32194.54</v>
      </c>
      <c r="J152">
        <v>67825</v>
      </c>
      <c r="K152">
        <v>57111</v>
      </c>
      <c r="L152">
        <v>49390</v>
      </c>
      <c r="M152">
        <v>23707.52</v>
      </c>
      <c r="N152">
        <v>48627</v>
      </c>
      <c r="O152">
        <v>45445</v>
      </c>
      <c r="P152">
        <v>34080</v>
      </c>
      <c r="Q152">
        <v>17038.5</v>
      </c>
      <c r="R152">
        <v>42501</v>
      </c>
      <c r="S152">
        <v>34134</v>
      </c>
      <c r="T152">
        <v>23890</v>
      </c>
      <c r="U152">
        <v>19010.21</v>
      </c>
      <c r="V152">
        <v>18097</v>
      </c>
      <c r="W152">
        <v>30733</v>
      </c>
      <c r="X152">
        <v>21576</v>
      </c>
      <c r="Y152">
        <v>18489.95</v>
      </c>
      <c r="Z152">
        <v>14538</v>
      </c>
      <c r="AA152">
        <v>28065</v>
      </c>
      <c r="AB152">
        <v>20504</v>
      </c>
      <c r="AC152">
        <v>13718.02</v>
      </c>
      <c r="AD152">
        <v>15020</v>
      </c>
      <c r="AE152">
        <v>24225</v>
      </c>
      <c r="AF152">
        <v>18668</v>
      </c>
      <c r="AG152">
        <v>25829.55</v>
      </c>
      <c r="AH152">
        <v>26044</v>
      </c>
      <c r="AI152">
        <v>24722</v>
      </c>
      <c r="AJ152">
        <v>22270</v>
      </c>
      <c r="AK152">
        <v>45857.84</v>
      </c>
      <c r="AL152">
        <v>20557</v>
      </c>
      <c r="AM152">
        <v>26268</v>
      </c>
      <c r="AN152">
        <v>18618</v>
      </c>
      <c r="AO152">
        <v>43396</v>
      </c>
      <c r="AP152">
        <v>17886</v>
      </c>
      <c r="AQ152">
        <v>33633</v>
      </c>
      <c r="AR152">
        <v>17992</v>
      </c>
      <c r="AS152">
        <v>48774.96</v>
      </c>
      <c r="AT152">
        <v>21739</v>
      </c>
      <c r="AU152">
        <v>31815</v>
      </c>
      <c r="AV152">
        <v>14490</v>
      </c>
      <c r="AW152">
        <v>40475.800000000003</v>
      </c>
      <c r="AX152">
        <v>19364.330000000002</v>
      </c>
      <c r="AY152">
        <v>27983.73</v>
      </c>
      <c r="AZ152">
        <v>11152</v>
      </c>
      <c r="BA152">
        <v>27885</v>
      </c>
      <c r="BB152">
        <v>16164</v>
      </c>
      <c r="BC152">
        <v>34236</v>
      </c>
      <c r="BD152">
        <v>9131</v>
      </c>
      <c r="BE152">
        <v>33776</v>
      </c>
      <c r="BF152">
        <v>15949</v>
      </c>
      <c r="BG152">
        <v>20105</v>
      </c>
      <c r="BH152">
        <v>22151</v>
      </c>
      <c r="BI152"/>
      <c r="BJ152"/>
      <c r="BK152"/>
      <c r="BL152"/>
      <c r="BM152"/>
      <c r="BN152"/>
      <c r="BO152"/>
      <c r="BP152"/>
      <c r="BQ152"/>
      <c r="BR152"/>
      <c r="BS152"/>
      <c r="BT152"/>
    </row>
    <row r="153" spans="1:72">
      <c r="A153" t="s">
        <v>364</v>
      </c>
      <c r="B153">
        <v>428</v>
      </c>
      <c r="C153">
        <v>440</v>
      </c>
      <c r="D153">
        <v>426</v>
      </c>
      <c r="E153">
        <v>387.89</v>
      </c>
      <c r="F153">
        <v>398</v>
      </c>
      <c r="G153">
        <v>407</v>
      </c>
      <c r="H153">
        <v>438</v>
      </c>
      <c r="I153">
        <v>513.33000000000004</v>
      </c>
      <c r="J153">
        <v>441</v>
      </c>
      <c r="K153">
        <v>445</v>
      </c>
      <c r="L153">
        <v>523</v>
      </c>
      <c r="M153">
        <v>0</v>
      </c>
      <c r="N153">
        <v>0</v>
      </c>
      <c r="O153">
        <v>0</v>
      </c>
      <c r="P153">
        <v>0</v>
      </c>
      <c r="Q153">
        <v>0</v>
      </c>
      <c r="R153">
        <v>0</v>
      </c>
      <c r="S153">
        <v>0</v>
      </c>
      <c r="T153">
        <v>0</v>
      </c>
      <c r="U153">
        <v>0</v>
      </c>
      <c r="V153">
        <v>0</v>
      </c>
      <c r="W153">
        <v>0</v>
      </c>
      <c r="X153">
        <v>0</v>
      </c>
      <c r="Y153">
        <v>0.03</v>
      </c>
      <c r="Z153">
        <v>0</v>
      </c>
      <c r="AA153">
        <v>0</v>
      </c>
      <c r="AB153">
        <v>0</v>
      </c>
      <c r="AC153">
        <v>43.09</v>
      </c>
      <c r="AD153">
        <v>4</v>
      </c>
      <c r="AE153">
        <v>134</v>
      </c>
      <c r="AF153">
        <v>371</v>
      </c>
      <c r="AG153">
        <v>634.82000000000005</v>
      </c>
      <c r="AH153">
        <v>932</v>
      </c>
      <c r="AI153">
        <v>828</v>
      </c>
      <c r="AJ153">
        <v>434</v>
      </c>
      <c r="AK153">
        <v>136.43</v>
      </c>
      <c r="AL153">
        <v>46</v>
      </c>
      <c r="AM153">
        <v>324</v>
      </c>
      <c r="AN153">
        <v>569</v>
      </c>
      <c r="AO153">
        <v>612</v>
      </c>
      <c r="AP153">
        <v>220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c r="BJ153"/>
      <c r="BK153"/>
      <c r="BL153"/>
      <c r="BM153"/>
      <c r="BN153"/>
      <c r="BO153"/>
      <c r="BP153"/>
      <c r="BQ153"/>
      <c r="BR153"/>
      <c r="BS153"/>
      <c r="BT153"/>
    </row>
    <row r="154" spans="1:72">
      <c r="A154" t="s">
        <v>365</v>
      </c>
      <c r="B154">
        <v>13884</v>
      </c>
      <c r="C154">
        <v>11229</v>
      </c>
      <c r="D154">
        <v>11280</v>
      </c>
      <c r="E154">
        <v>4376.76</v>
      </c>
      <c r="F154">
        <v>12707</v>
      </c>
      <c r="G154">
        <v>10789</v>
      </c>
      <c r="H154">
        <v>10673</v>
      </c>
      <c r="I154">
        <v>5908.28</v>
      </c>
      <c r="J154">
        <v>5673</v>
      </c>
      <c r="K154">
        <v>5605</v>
      </c>
      <c r="L154">
        <v>8915</v>
      </c>
      <c r="M154">
        <v>1420.89</v>
      </c>
      <c r="N154">
        <v>-2913</v>
      </c>
      <c r="O154">
        <v>6081</v>
      </c>
      <c r="P154">
        <v>3359</v>
      </c>
      <c r="Q154">
        <v>1678.68</v>
      </c>
      <c r="R154">
        <v>4773</v>
      </c>
      <c r="S154">
        <v>2928</v>
      </c>
      <c r="T154">
        <v>4097</v>
      </c>
      <c r="U154">
        <v>4374.16</v>
      </c>
      <c r="V154">
        <v>2530</v>
      </c>
      <c r="W154">
        <v>2896</v>
      </c>
      <c r="X154">
        <v>3002</v>
      </c>
      <c r="Y154">
        <v>2088.0100000000002</v>
      </c>
      <c r="Z154">
        <v>-151</v>
      </c>
      <c r="AA154">
        <v>3528</v>
      </c>
      <c r="AB154">
        <v>3543</v>
      </c>
      <c r="AC154">
        <v>2008.87</v>
      </c>
      <c r="AD154">
        <v>2444</v>
      </c>
      <c r="AE154">
        <v>2148</v>
      </c>
      <c r="AF154">
        <v>3291</v>
      </c>
      <c r="AG154">
        <v>5492.54</v>
      </c>
      <c r="AH154">
        <v>3689</v>
      </c>
      <c r="AI154">
        <v>3234</v>
      </c>
      <c r="AJ154">
        <v>4494</v>
      </c>
      <c r="AK154">
        <v>6112.8</v>
      </c>
      <c r="AL154">
        <v>2756</v>
      </c>
      <c r="AM154">
        <v>7699</v>
      </c>
      <c r="AN154">
        <v>3623</v>
      </c>
      <c r="AO154">
        <v>12337</v>
      </c>
      <c r="AP154">
        <v>2980</v>
      </c>
      <c r="AQ154">
        <v>6832</v>
      </c>
      <c r="AR154">
        <v>4518</v>
      </c>
      <c r="AS154">
        <v>12747.42</v>
      </c>
      <c r="AT154">
        <v>5080</v>
      </c>
      <c r="AU154">
        <v>8011</v>
      </c>
      <c r="AV154">
        <v>4744</v>
      </c>
      <c r="AW154">
        <v>12258.37</v>
      </c>
      <c r="AX154">
        <v>4613.17</v>
      </c>
      <c r="AY154">
        <v>7026.88</v>
      </c>
      <c r="AZ154">
        <v>2650</v>
      </c>
      <c r="BA154">
        <v>5889</v>
      </c>
      <c r="BB154">
        <v>3213</v>
      </c>
      <c r="BC154">
        <v>5998</v>
      </c>
      <c r="BD154">
        <v>1902</v>
      </c>
      <c r="BE154">
        <v>6869</v>
      </c>
      <c r="BF154">
        <v>2592</v>
      </c>
      <c r="BG154">
        <v>2852</v>
      </c>
      <c r="BH154">
        <v>4488</v>
      </c>
      <c r="BI154"/>
      <c r="BJ154"/>
      <c r="BK154"/>
      <c r="BL154"/>
      <c r="BM154"/>
      <c r="BN154"/>
      <c r="BO154"/>
      <c r="BP154"/>
      <c r="BQ154"/>
      <c r="BR154"/>
      <c r="BS154"/>
      <c r="BT154"/>
    </row>
    <row r="155" spans="1:72">
      <c r="A155" t="s">
        <v>835</v>
      </c>
      <c r="B155">
        <v>89364</v>
      </c>
      <c r="C155">
        <v>77659</v>
      </c>
      <c r="D155">
        <v>61346</v>
      </c>
      <c r="E155">
        <v>36591.660000000003</v>
      </c>
      <c r="F155">
        <v>76423</v>
      </c>
      <c r="G155">
        <v>67632</v>
      </c>
      <c r="H155">
        <v>52564</v>
      </c>
      <c r="I155">
        <v>25772.94</v>
      </c>
      <c r="J155">
        <v>61711</v>
      </c>
      <c r="K155">
        <v>51061</v>
      </c>
      <c r="L155">
        <v>39952</v>
      </c>
      <c r="M155">
        <v>22286.63</v>
      </c>
      <c r="N155">
        <v>51540</v>
      </c>
      <c r="O155">
        <v>39364</v>
      </c>
      <c r="P155">
        <v>30721</v>
      </c>
      <c r="Q155">
        <v>15359.82</v>
      </c>
      <c r="R155">
        <v>37728</v>
      </c>
      <c r="S155">
        <v>31206</v>
      </c>
      <c r="T155">
        <v>19793</v>
      </c>
      <c r="U155">
        <v>14636.05</v>
      </c>
      <c r="V155">
        <v>15567</v>
      </c>
      <c r="W155">
        <v>27837</v>
      </c>
      <c r="X155">
        <v>18574</v>
      </c>
      <c r="Y155">
        <v>16401.84</v>
      </c>
      <c r="Z155">
        <v>14689</v>
      </c>
      <c r="AA155">
        <v>24537</v>
      </c>
      <c r="AB155">
        <v>16961</v>
      </c>
      <c r="AC155">
        <v>11666.06</v>
      </c>
      <c r="AD155">
        <v>12572</v>
      </c>
      <c r="AE155">
        <v>21943</v>
      </c>
      <c r="AF155">
        <v>15006</v>
      </c>
      <c r="AG155">
        <v>19702.189999999999</v>
      </c>
      <c r="AH155">
        <v>21423</v>
      </c>
      <c r="AI155">
        <v>20660</v>
      </c>
      <c r="AJ155">
        <v>17342</v>
      </c>
      <c r="AK155">
        <v>39608.61</v>
      </c>
      <c r="AL155">
        <v>17755</v>
      </c>
      <c r="AM155">
        <v>18245</v>
      </c>
      <c r="AN155">
        <v>14426</v>
      </c>
      <c r="AO155">
        <v>30447</v>
      </c>
      <c r="AP155">
        <v>14686</v>
      </c>
      <c r="AQ155">
        <v>26801</v>
      </c>
      <c r="AR155">
        <v>13474</v>
      </c>
      <c r="AS155">
        <v>36027.54</v>
      </c>
      <c r="AT155">
        <v>16659</v>
      </c>
      <c r="AU155">
        <v>23804</v>
      </c>
      <c r="AV155">
        <v>9746</v>
      </c>
      <c r="AW155">
        <v>28217.43</v>
      </c>
      <c r="AX155">
        <v>14751.15</v>
      </c>
      <c r="AY155">
        <v>20956.849999999999</v>
      </c>
      <c r="AZ155">
        <v>8502</v>
      </c>
      <c r="BA155">
        <v>21996</v>
      </c>
      <c r="BB155">
        <v>12951</v>
      </c>
      <c r="BC155">
        <v>28238</v>
      </c>
      <c r="BD155">
        <v>7229</v>
      </c>
      <c r="BE155">
        <v>26907</v>
      </c>
      <c r="BF155">
        <v>13357</v>
      </c>
      <c r="BG155">
        <v>17253</v>
      </c>
      <c r="BH155">
        <v>17663</v>
      </c>
      <c r="BI155"/>
      <c r="BJ155"/>
      <c r="BK155"/>
      <c r="BL155"/>
      <c r="BM155"/>
      <c r="BN155"/>
      <c r="BO155"/>
      <c r="BP155"/>
      <c r="BQ155"/>
      <c r="BR155"/>
      <c r="BS155"/>
      <c r="BT155"/>
    </row>
    <row r="156" spans="1:72">
      <c r="A156" t="s">
        <v>836</v>
      </c>
      <c r="B156">
        <v>89364</v>
      </c>
      <c r="C156">
        <v>77659</v>
      </c>
      <c r="D156">
        <v>61346</v>
      </c>
      <c r="E156">
        <v>36591.660000000003</v>
      </c>
      <c r="F156">
        <v>76423</v>
      </c>
      <c r="G156">
        <v>67632</v>
      </c>
      <c r="H156">
        <v>52564</v>
      </c>
      <c r="I156">
        <v>25772.94</v>
      </c>
      <c r="J156">
        <v>61711</v>
      </c>
      <c r="K156">
        <v>51061</v>
      </c>
      <c r="L156">
        <v>39952</v>
      </c>
      <c r="M156">
        <v>22286.63</v>
      </c>
      <c r="N156">
        <v>51540</v>
      </c>
      <c r="O156">
        <v>39364</v>
      </c>
      <c r="P156">
        <v>30721</v>
      </c>
      <c r="Q156">
        <v>15359.82</v>
      </c>
      <c r="R156">
        <v>37728</v>
      </c>
      <c r="S156">
        <v>31206</v>
      </c>
      <c r="T156">
        <v>19793</v>
      </c>
      <c r="U156">
        <v>14636.05</v>
      </c>
      <c r="V156">
        <v>15567</v>
      </c>
      <c r="W156">
        <v>27837</v>
      </c>
      <c r="X156">
        <v>18574</v>
      </c>
      <c r="Y156">
        <v>16401.84</v>
      </c>
      <c r="Z156">
        <v>14689</v>
      </c>
      <c r="AA156">
        <v>24537</v>
      </c>
      <c r="AB156">
        <v>16961</v>
      </c>
      <c r="AC156">
        <v>11666.06</v>
      </c>
      <c r="AD156">
        <v>12572</v>
      </c>
      <c r="AE156">
        <v>21943</v>
      </c>
      <c r="AF156">
        <v>15006</v>
      </c>
      <c r="AG156">
        <v>19702.189999999999</v>
      </c>
      <c r="AH156">
        <v>21423</v>
      </c>
      <c r="AI156">
        <v>20660</v>
      </c>
      <c r="AJ156">
        <v>17342</v>
      </c>
      <c r="AK156">
        <v>39608.61</v>
      </c>
      <c r="AL156">
        <v>17755</v>
      </c>
      <c r="AM156">
        <v>18245</v>
      </c>
      <c r="AN156">
        <v>14426</v>
      </c>
      <c r="AO156">
        <v>30447</v>
      </c>
      <c r="AP156">
        <v>14686</v>
      </c>
      <c r="AQ156">
        <v>26801</v>
      </c>
      <c r="AR156">
        <v>13474</v>
      </c>
      <c r="AS156">
        <v>36027.54</v>
      </c>
      <c r="AT156">
        <v>16659</v>
      </c>
      <c r="AU156">
        <v>23804</v>
      </c>
      <c r="AV156">
        <v>9746</v>
      </c>
      <c r="AW156">
        <v>28217.43</v>
      </c>
      <c r="AX156">
        <v>14751.15</v>
      </c>
      <c r="AY156">
        <v>20956.849999999999</v>
      </c>
      <c r="AZ156">
        <v>8502</v>
      </c>
      <c r="BA156">
        <v>21996</v>
      </c>
      <c r="BB156">
        <v>12951</v>
      </c>
      <c r="BC156">
        <v>28238</v>
      </c>
      <c r="BD156">
        <v>7229</v>
      </c>
      <c r="BE156">
        <v>26907</v>
      </c>
      <c r="BF156">
        <v>13357</v>
      </c>
      <c r="BG156">
        <v>17253</v>
      </c>
      <c r="BH156">
        <v>17663</v>
      </c>
      <c r="BI156"/>
      <c r="BJ156"/>
      <c r="BK156"/>
      <c r="BL156"/>
      <c r="BM156"/>
      <c r="BN156"/>
      <c r="BO156"/>
      <c r="BP156"/>
      <c r="BQ156"/>
      <c r="BR156"/>
      <c r="BS156"/>
      <c r="BT156"/>
    </row>
    <row r="157" spans="1:72">
      <c r="A157" t="s">
        <v>837</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t="s">
        <v>838</v>
      </c>
      <c r="B158">
        <v>89364</v>
      </c>
      <c r="C158">
        <v>77659</v>
      </c>
      <c r="D158">
        <v>61346</v>
      </c>
      <c r="E158">
        <v>36591.660000000003</v>
      </c>
      <c r="F158">
        <v>76423</v>
      </c>
      <c r="G158">
        <v>67632</v>
      </c>
      <c r="H158">
        <v>52564</v>
      </c>
      <c r="I158">
        <v>25772.94</v>
      </c>
      <c r="J158">
        <v>61711</v>
      </c>
      <c r="K158">
        <v>51061</v>
      </c>
      <c r="L158">
        <v>39952</v>
      </c>
      <c r="M158">
        <v>22286.63</v>
      </c>
      <c r="N158">
        <v>51540</v>
      </c>
      <c r="O158">
        <v>39364</v>
      </c>
      <c r="P158">
        <v>30721</v>
      </c>
      <c r="Q158">
        <v>15359.82</v>
      </c>
      <c r="R158">
        <v>37728</v>
      </c>
      <c r="S158">
        <v>31206</v>
      </c>
      <c r="T158">
        <v>19793</v>
      </c>
      <c r="U158">
        <v>14636.05</v>
      </c>
      <c r="V158">
        <v>15567</v>
      </c>
      <c r="W158">
        <v>27837</v>
      </c>
      <c r="X158">
        <v>18574</v>
      </c>
      <c r="Y158">
        <v>16401.84</v>
      </c>
      <c r="Z158">
        <v>14689</v>
      </c>
      <c r="AA158">
        <v>24537</v>
      </c>
      <c r="AB158">
        <v>16961</v>
      </c>
      <c r="AC158">
        <v>11666.06</v>
      </c>
      <c r="AD158">
        <v>12572</v>
      </c>
      <c r="AE158">
        <v>21943</v>
      </c>
      <c r="AF158">
        <v>15006</v>
      </c>
      <c r="AG158">
        <v>19702.189999999999</v>
      </c>
      <c r="AH158">
        <v>21423</v>
      </c>
      <c r="AI158">
        <v>20660</v>
      </c>
      <c r="AJ158">
        <v>17342</v>
      </c>
      <c r="AK158">
        <v>39608.61</v>
      </c>
      <c r="AL158">
        <v>17755</v>
      </c>
      <c r="AM158">
        <v>18245</v>
      </c>
      <c r="AN158">
        <v>14426</v>
      </c>
      <c r="AO158">
        <v>30447</v>
      </c>
      <c r="AP158">
        <v>14686</v>
      </c>
      <c r="AQ158">
        <v>26801</v>
      </c>
      <c r="AR158">
        <v>13474</v>
      </c>
      <c r="AS158">
        <v>36027.54</v>
      </c>
      <c r="AT158">
        <v>16659</v>
      </c>
      <c r="AU158">
        <v>23804</v>
      </c>
      <c r="AV158">
        <v>9746</v>
      </c>
      <c r="AW158">
        <v>0</v>
      </c>
      <c r="AX158">
        <v>0</v>
      </c>
      <c r="AY158">
        <v>0</v>
      </c>
      <c r="AZ158">
        <v>0</v>
      </c>
      <c r="BA158">
        <v>0</v>
      </c>
      <c r="BB158">
        <v>0</v>
      </c>
      <c r="BC158">
        <v>0</v>
      </c>
      <c r="BD158">
        <v>0</v>
      </c>
      <c r="BE158">
        <v>0</v>
      </c>
      <c r="BF158">
        <v>0</v>
      </c>
      <c r="BG158">
        <v>0</v>
      </c>
      <c r="BH158">
        <v>0</v>
      </c>
      <c r="BI158"/>
      <c r="BJ158"/>
      <c r="BK158"/>
      <c r="BL158"/>
      <c r="BM158"/>
      <c r="BN158"/>
      <c r="BO158"/>
      <c r="BP158"/>
      <c r="BQ158"/>
      <c r="BR158"/>
      <c r="BS158"/>
      <c r="BT158"/>
    </row>
    <row r="159" spans="1:72">
      <c r="A159" t="s">
        <v>839</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t="s">
        <v>3454</v>
      </c>
      <c r="B160">
        <v>0</v>
      </c>
      <c r="C160">
        <v>0</v>
      </c>
      <c r="D160">
        <v>0</v>
      </c>
      <c r="E160">
        <v>0</v>
      </c>
      <c r="F160">
        <v>0</v>
      </c>
      <c r="G160">
        <v>0</v>
      </c>
      <c r="H160">
        <v>0</v>
      </c>
      <c r="I160">
        <v>2248.9</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c r="BJ160"/>
      <c r="BK160"/>
      <c r="BL160"/>
      <c r="BM160"/>
      <c r="BN160"/>
      <c r="BO160"/>
      <c r="BP160"/>
      <c r="BQ160"/>
      <c r="BR160"/>
      <c r="BS160"/>
      <c r="BT160"/>
    </row>
    <row r="161" spans="1:72">
      <c r="A161" t="s">
        <v>841</v>
      </c>
      <c r="B161">
        <v>472</v>
      </c>
      <c r="C161">
        <v>410</v>
      </c>
      <c r="D161">
        <v>-11</v>
      </c>
      <c r="E161">
        <v>358.18</v>
      </c>
      <c r="F161">
        <v>0</v>
      </c>
      <c r="G161">
        <v>0</v>
      </c>
      <c r="H161">
        <v>0</v>
      </c>
      <c r="I161">
        <v>-641.17999999999995</v>
      </c>
      <c r="J161">
        <v>359</v>
      </c>
      <c r="K161">
        <v>-547</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c r="BJ161"/>
      <c r="BK161"/>
      <c r="BL161"/>
      <c r="BM161"/>
      <c r="BN161"/>
      <c r="BO161"/>
      <c r="BP161"/>
      <c r="BQ161"/>
      <c r="BR161"/>
      <c r="BS161"/>
      <c r="BT161"/>
    </row>
    <row r="162" spans="1:72">
      <c r="A162" t="s">
        <v>842</v>
      </c>
      <c r="B162">
        <v>0</v>
      </c>
      <c r="C162">
        <v>0</v>
      </c>
      <c r="D162">
        <v>0</v>
      </c>
      <c r="E162">
        <v>0</v>
      </c>
      <c r="F162">
        <v>0</v>
      </c>
      <c r="G162">
        <v>0</v>
      </c>
      <c r="H162">
        <v>542</v>
      </c>
      <c r="I162">
        <v>0</v>
      </c>
      <c r="J162">
        <v>0</v>
      </c>
      <c r="K162">
        <v>0</v>
      </c>
      <c r="L162">
        <v>912</v>
      </c>
      <c r="M162">
        <v>-130.09</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c r="BJ162"/>
      <c r="BK162"/>
      <c r="BL162"/>
      <c r="BM162"/>
      <c r="BN162"/>
      <c r="BO162"/>
      <c r="BP162"/>
      <c r="BQ162"/>
      <c r="BR162"/>
      <c r="BS162"/>
      <c r="BT162"/>
    </row>
    <row r="163" spans="1:72">
      <c r="A163" t="s">
        <v>1013</v>
      </c>
      <c r="B163">
        <v>0</v>
      </c>
      <c r="C163">
        <v>0</v>
      </c>
      <c r="D163">
        <v>0</v>
      </c>
      <c r="E163">
        <v>0</v>
      </c>
      <c r="F163">
        <v>689</v>
      </c>
      <c r="G163">
        <v>1</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c r="BJ163"/>
      <c r="BK163"/>
      <c r="BL163"/>
      <c r="BM163"/>
      <c r="BN163"/>
      <c r="BO163"/>
      <c r="BP163"/>
      <c r="BQ163"/>
      <c r="BR163"/>
      <c r="BS163"/>
      <c r="BT163"/>
    </row>
    <row r="164" spans="1:72">
      <c r="A164" t="s">
        <v>843</v>
      </c>
      <c r="B164">
        <v>0</v>
      </c>
      <c r="C164">
        <v>0</v>
      </c>
      <c r="D164">
        <v>0</v>
      </c>
      <c r="E164">
        <v>0</v>
      </c>
      <c r="F164">
        <v>0</v>
      </c>
      <c r="G164">
        <v>0</v>
      </c>
      <c r="H164">
        <v>0</v>
      </c>
      <c r="I164">
        <v>0</v>
      </c>
      <c r="J164">
        <v>0</v>
      </c>
      <c r="K164">
        <v>0</v>
      </c>
      <c r="L164">
        <v>0</v>
      </c>
      <c r="M164">
        <v>0</v>
      </c>
      <c r="N164">
        <v>0</v>
      </c>
      <c r="O164">
        <v>0</v>
      </c>
      <c r="P164">
        <v>0</v>
      </c>
      <c r="Q164">
        <v>123.54</v>
      </c>
      <c r="R164">
        <v>0</v>
      </c>
      <c r="S164">
        <v>0</v>
      </c>
      <c r="T164">
        <v>0</v>
      </c>
      <c r="U164">
        <v>-0.26</v>
      </c>
      <c r="V164">
        <v>48</v>
      </c>
      <c r="W164">
        <v>0</v>
      </c>
      <c r="X164">
        <v>0</v>
      </c>
      <c r="Y164">
        <v>-27.62</v>
      </c>
      <c r="Z164">
        <v>0</v>
      </c>
      <c r="AA164">
        <v>0</v>
      </c>
      <c r="AB164">
        <v>0</v>
      </c>
      <c r="AC164">
        <v>0.05</v>
      </c>
      <c r="AD164">
        <v>0</v>
      </c>
      <c r="AE164">
        <v>0</v>
      </c>
      <c r="AF164">
        <v>161</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c r="BJ164"/>
      <c r="BK164"/>
      <c r="BL164"/>
      <c r="BM164"/>
      <c r="BN164"/>
      <c r="BO164"/>
      <c r="BP164"/>
      <c r="BQ164"/>
      <c r="BR164"/>
      <c r="BS164"/>
      <c r="BT164"/>
    </row>
    <row r="165" spans="1:72">
      <c r="A165" t="s">
        <v>844</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t="s">
        <v>845</v>
      </c>
      <c r="B166">
        <v>-155</v>
      </c>
      <c r="C166">
        <v>-344</v>
      </c>
      <c r="D166">
        <v>-521</v>
      </c>
      <c r="E166">
        <v>-236.68</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c r="BJ166"/>
      <c r="BK166"/>
      <c r="BL166"/>
      <c r="BM166"/>
      <c r="BN166"/>
      <c r="BO166"/>
      <c r="BP166"/>
      <c r="BQ166"/>
      <c r="BR166"/>
      <c r="BS166"/>
      <c r="BT166"/>
    </row>
    <row r="167" spans="1:72">
      <c r="A167" t="s">
        <v>846</v>
      </c>
      <c r="B167">
        <v>0</v>
      </c>
      <c r="C167">
        <v>0</v>
      </c>
      <c r="D167">
        <v>0</v>
      </c>
      <c r="E167">
        <v>-379.42</v>
      </c>
      <c r="F167">
        <v>0</v>
      </c>
      <c r="G167">
        <v>0</v>
      </c>
      <c r="H167">
        <v>0</v>
      </c>
      <c r="I167">
        <v>0</v>
      </c>
      <c r="J167">
        <v>0</v>
      </c>
      <c r="K167">
        <v>0</v>
      </c>
      <c r="L167">
        <v>0</v>
      </c>
      <c r="M167">
        <v>0</v>
      </c>
      <c r="N167">
        <v>0</v>
      </c>
      <c r="O167">
        <v>0</v>
      </c>
      <c r="P167">
        <v>0</v>
      </c>
      <c r="Q167">
        <v>-617.69000000000005</v>
      </c>
      <c r="R167">
        <v>0</v>
      </c>
      <c r="S167">
        <v>0</v>
      </c>
      <c r="T167">
        <v>0</v>
      </c>
      <c r="U167">
        <v>0.31</v>
      </c>
      <c r="V167">
        <v>-239</v>
      </c>
      <c r="W167">
        <v>0</v>
      </c>
      <c r="X167">
        <v>0</v>
      </c>
      <c r="Y167">
        <v>138.08000000000001</v>
      </c>
      <c r="Z167">
        <v>0</v>
      </c>
      <c r="AA167">
        <v>0</v>
      </c>
      <c r="AB167">
        <v>0</v>
      </c>
      <c r="AC167">
        <v>-0.23</v>
      </c>
      <c r="AD167">
        <v>0</v>
      </c>
      <c r="AE167">
        <v>0</v>
      </c>
      <c r="AF167">
        <v>-805</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c r="BJ167"/>
      <c r="BK167"/>
      <c r="BL167"/>
      <c r="BM167"/>
      <c r="BN167"/>
      <c r="BO167"/>
      <c r="BP167"/>
      <c r="BQ167"/>
      <c r="BR167"/>
      <c r="BS167"/>
      <c r="BT167"/>
    </row>
    <row r="168" spans="1:72">
      <c r="A168" t="s">
        <v>847</v>
      </c>
      <c r="B168">
        <v>317</v>
      </c>
      <c r="C168">
        <v>66</v>
      </c>
      <c r="D168">
        <v>-532</v>
      </c>
      <c r="E168">
        <v>-2263.63</v>
      </c>
      <c r="F168">
        <v>689</v>
      </c>
      <c r="G168">
        <v>1</v>
      </c>
      <c r="H168">
        <v>542</v>
      </c>
      <c r="I168">
        <v>8354.42</v>
      </c>
      <c r="J168">
        <v>359</v>
      </c>
      <c r="K168">
        <v>-547</v>
      </c>
      <c r="L168">
        <v>912</v>
      </c>
      <c r="M168">
        <v>-130.09</v>
      </c>
      <c r="N168">
        <v>0</v>
      </c>
      <c r="O168">
        <v>0</v>
      </c>
      <c r="P168">
        <v>0</v>
      </c>
      <c r="Q168">
        <v>-494.15</v>
      </c>
      <c r="R168">
        <v>0</v>
      </c>
      <c r="S168">
        <v>0</v>
      </c>
      <c r="T168">
        <v>0</v>
      </c>
      <c r="U168">
        <v>0.05</v>
      </c>
      <c r="V168">
        <v>-191</v>
      </c>
      <c r="W168">
        <v>0</v>
      </c>
      <c r="X168">
        <v>0</v>
      </c>
      <c r="Y168">
        <v>110.46</v>
      </c>
      <c r="Z168">
        <v>0</v>
      </c>
      <c r="AA168">
        <v>0</v>
      </c>
      <c r="AB168">
        <v>0</v>
      </c>
      <c r="AC168">
        <v>-0.18</v>
      </c>
      <c r="AD168">
        <v>0</v>
      </c>
      <c r="AE168">
        <v>0</v>
      </c>
      <c r="AF168">
        <v>-644</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c r="BJ168"/>
      <c r="BK168"/>
      <c r="BL168"/>
      <c r="BM168"/>
      <c r="BN168"/>
      <c r="BO168"/>
      <c r="BP168"/>
      <c r="BQ168"/>
      <c r="BR168"/>
      <c r="BS168"/>
      <c r="BT168"/>
    </row>
    <row r="169" spans="1:72">
      <c r="A169" t="s">
        <v>848</v>
      </c>
      <c r="B169">
        <v>89681</v>
      </c>
      <c r="C169">
        <v>77725</v>
      </c>
      <c r="D169">
        <v>60814</v>
      </c>
      <c r="E169">
        <v>34328.03</v>
      </c>
      <c r="F169">
        <v>77112</v>
      </c>
      <c r="G169">
        <v>67633</v>
      </c>
      <c r="H169">
        <v>53106</v>
      </c>
      <c r="I169">
        <v>34127.360000000001</v>
      </c>
      <c r="J169">
        <v>62070</v>
      </c>
      <c r="K169">
        <v>50514</v>
      </c>
      <c r="L169">
        <v>40864</v>
      </c>
      <c r="M169">
        <v>21766.28</v>
      </c>
      <c r="N169">
        <v>51540</v>
      </c>
      <c r="O169">
        <v>39364</v>
      </c>
      <c r="P169">
        <v>30721</v>
      </c>
      <c r="Q169">
        <v>13383.23</v>
      </c>
      <c r="R169">
        <v>37728</v>
      </c>
      <c r="S169">
        <v>31206</v>
      </c>
      <c r="T169">
        <v>19793</v>
      </c>
      <c r="U169">
        <v>14636.1</v>
      </c>
      <c r="V169">
        <v>15376</v>
      </c>
      <c r="W169">
        <v>27837</v>
      </c>
      <c r="X169">
        <v>18574</v>
      </c>
      <c r="Y169">
        <v>16843.689999999999</v>
      </c>
      <c r="Z169">
        <v>14689</v>
      </c>
      <c r="AA169">
        <v>24537</v>
      </c>
      <c r="AB169">
        <v>16961</v>
      </c>
      <c r="AC169">
        <v>11665.88</v>
      </c>
      <c r="AD169">
        <v>12572</v>
      </c>
      <c r="AE169">
        <v>21943</v>
      </c>
      <c r="AF169">
        <v>14362</v>
      </c>
      <c r="AG169">
        <v>19702.189999999999</v>
      </c>
      <c r="AH169">
        <v>21423</v>
      </c>
      <c r="AI169">
        <v>20660</v>
      </c>
      <c r="AJ169">
        <v>17342</v>
      </c>
      <c r="AK169">
        <v>39608.61</v>
      </c>
      <c r="AL169">
        <v>17755</v>
      </c>
      <c r="AM169">
        <v>18245</v>
      </c>
      <c r="AN169">
        <v>14426</v>
      </c>
      <c r="AO169">
        <v>30447</v>
      </c>
      <c r="AP169">
        <v>14686</v>
      </c>
      <c r="AQ169">
        <v>26801</v>
      </c>
      <c r="AR169">
        <v>13474</v>
      </c>
      <c r="AS169">
        <v>36027.54</v>
      </c>
      <c r="AT169">
        <v>16659</v>
      </c>
      <c r="AU169">
        <v>23804</v>
      </c>
      <c r="AV169">
        <v>9746</v>
      </c>
      <c r="AW169">
        <v>0</v>
      </c>
      <c r="AX169">
        <v>0</v>
      </c>
      <c r="AY169">
        <v>0</v>
      </c>
      <c r="AZ169">
        <v>0</v>
      </c>
      <c r="BA169">
        <v>0</v>
      </c>
      <c r="BB169">
        <v>0</v>
      </c>
      <c r="BC169">
        <v>0</v>
      </c>
      <c r="BD169">
        <v>0</v>
      </c>
      <c r="BE169">
        <v>0</v>
      </c>
      <c r="BF169">
        <v>0</v>
      </c>
      <c r="BG169">
        <v>0</v>
      </c>
      <c r="BH169">
        <v>0</v>
      </c>
      <c r="BI169"/>
      <c r="BJ169"/>
      <c r="BK169"/>
      <c r="BL169"/>
      <c r="BM169"/>
      <c r="BN169"/>
      <c r="BO169"/>
      <c r="BP169"/>
      <c r="BQ169"/>
      <c r="BR169"/>
      <c r="BS169"/>
      <c r="BT169"/>
    </row>
    <row r="170" spans="1:72">
      <c r="A170" t="s">
        <v>849</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t="s">
        <v>1189</v>
      </c>
      <c r="B171">
        <v>89364</v>
      </c>
      <c r="C171">
        <v>77659</v>
      </c>
      <c r="D171">
        <v>61346</v>
      </c>
      <c r="E171">
        <v>36591.660000000003</v>
      </c>
      <c r="F171">
        <v>76423</v>
      </c>
      <c r="G171">
        <v>67632</v>
      </c>
      <c r="H171">
        <v>52564</v>
      </c>
      <c r="I171">
        <v>25772.94</v>
      </c>
      <c r="J171">
        <v>61711</v>
      </c>
      <c r="K171">
        <v>51061</v>
      </c>
      <c r="L171">
        <v>39952</v>
      </c>
      <c r="M171">
        <v>22286.63</v>
      </c>
      <c r="N171">
        <v>51540</v>
      </c>
      <c r="O171">
        <v>39364</v>
      </c>
      <c r="P171">
        <v>30721</v>
      </c>
      <c r="Q171">
        <v>15359.82</v>
      </c>
      <c r="R171">
        <v>37728</v>
      </c>
      <c r="S171">
        <v>31206</v>
      </c>
      <c r="T171">
        <v>19793</v>
      </c>
      <c r="U171">
        <v>14636.05</v>
      </c>
      <c r="V171">
        <v>15567</v>
      </c>
      <c r="W171">
        <v>27837</v>
      </c>
      <c r="X171">
        <v>18574</v>
      </c>
      <c r="Y171">
        <v>16401.84</v>
      </c>
      <c r="Z171">
        <v>14689</v>
      </c>
      <c r="AA171">
        <v>24537</v>
      </c>
      <c r="AB171">
        <v>16961</v>
      </c>
      <c r="AC171">
        <v>11666.06</v>
      </c>
      <c r="AD171">
        <v>12572</v>
      </c>
      <c r="AE171">
        <v>21943</v>
      </c>
      <c r="AF171">
        <v>15006</v>
      </c>
      <c r="AG171">
        <v>19702.189999999999</v>
      </c>
      <c r="AH171">
        <v>21423</v>
      </c>
      <c r="AI171">
        <v>20660</v>
      </c>
      <c r="AJ171">
        <v>17342</v>
      </c>
      <c r="AK171">
        <v>39608.61</v>
      </c>
      <c r="AL171">
        <v>17755</v>
      </c>
      <c r="AM171">
        <v>18245</v>
      </c>
      <c r="AN171">
        <v>14426</v>
      </c>
      <c r="AO171">
        <v>30447</v>
      </c>
      <c r="AP171">
        <v>14686</v>
      </c>
      <c r="AQ171">
        <v>26801</v>
      </c>
      <c r="AR171">
        <v>13474</v>
      </c>
      <c r="AS171">
        <v>36027.550000000003</v>
      </c>
      <c r="AT171">
        <v>16659</v>
      </c>
      <c r="AU171">
        <v>23804</v>
      </c>
      <c r="AV171">
        <v>9746</v>
      </c>
      <c r="AW171">
        <v>28217.43</v>
      </c>
      <c r="AX171">
        <v>14751.15</v>
      </c>
      <c r="AY171">
        <v>20956.849999999999</v>
      </c>
      <c r="AZ171">
        <v>8502</v>
      </c>
      <c r="BA171">
        <v>21996</v>
      </c>
      <c r="BB171">
        <v>12951</v>
      </c>
      <c r="BC171">
        <v>28238</v>
      </c>
      <c r="BD171">
        <v>7229</v>
      </c>
      <c r="BE171">
        <v>26907</v>
      </c>
      <c r="BF171">
        <v>13357</v>
      </c>
      <c r="BG171">
        <v>17253</v>
      </c>
      <c r="BH171">
        <v>17664</v>
      </c>
      <c r="BI171"/>
      <c r="BJ171"/>
      <c r="BK171"/>
      <c r="BL171"/>
      <c r="BM171"/>
      <c r="BN171"/>
      <c r="BO171"/>
      <c r="BP171"/>
      <c r="BQ171"/>
      <c r="BR171"/>
      <c r="BS171"/>
      <c r="BT171"/>
    </row>
    <row r="172" spans="1:72">
      <c r="A172" t="s">
        <v>1192</v>
      </c>
      <c r="B172">
        <v>0</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-1</v>
      </c>
      <c r="BI172"/>
      <c r="BJ172"/>
      <c r="BK172"/>
      <c r="BL172"/>
      <c r="BM172"/>
      <c r="BN172"/>
      <c r="BO172"/>
      <c r="BP172"/>
      <c r="BQ172"/>
      <c r="BR172"/>
      <c r="BS172"/>
      <c r="BT172"/>
    </row>
    <row r="173" spans="1:72">
      <c r="A173" t="s">
        <v>850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t="s">
        <v>1193</v>
      </c>
      <c r="B174">
        <v>89681</v>
      </c>
      <c r="C174">
        <v>77725</v>
      </c>
      <c r="D174">
        <v>60814</v>
      </c>
      <c r="E174">
        <v>34328.03</v>
      </c>
      <c r="F174">
        <v>77112</v>
      </c>
      <c r="G174">
        <v>67633</v>
      </c>
      <c r="H174">
        <v>53106</v>
      </c>
      <c r="I174">
        <v>34127.360000000001</v>
      </c>
      <c r="J174">
        <v>62070</v>
      </c>
      <c r="K174">
        <v>50514</v>
      </c>
      <c r="L174">
        <v>40864</v>
      </c>
      <c r="M174">
        <v>21766.28</v>
      </c>
      <c r="N174">
        <v>51540</v>
      </c>
      <c r="O174">
        <v>39364</v>
      </c>
      <c r="P174">
        <v>30721</v>
      </c>
      <c r="Q174">
        <v>13383.23</v>
      </c>
      <c r="R174">
        <v>37728</v>
      </c>
      <c r="S174">
        <v>31206</v>
      </c>
      <c r="T174">
        <v>19793</v>
      </c>
      <c r="U174">
        <v>14636.1</v>
      </c>
      <c r="V174">
        <v>15376</v>
      </c>
      <c r="W174">
        <v>27837</v>
      </c>
      <c r="X174">
        <v>18574</v>
      </c>
      <c r="Y174">
        <v>16843.689999999999</v>
      </c>
      <c r="Z174">
        <v>14689</v>
      </c>
      <c r="AA174">
        <v>24537</v>
      </c>
      <c r="AB174">
        <v>16961</v>
      </c>
      <c r="AC174">
        <v>11665.88</v>
      </c>
      <c r="AD174">
        <v>12572</v>
      </c>
      <c r="AE174">
        <v>21943</v>
      </c>
      <c r="AF174">
        <v>14362</v>
      </c>
      <c r="AG174">
        <v>19702.189999999999</v>
      </c>
      <c r="AH174">
        <v>21423</v>
      </c>
      <c r="AI174">
        <v>20660</v>
      </c>
      <c r="AJ174">
        <v>17342</v>
      </c>
      <c r="AK174">
        <v>39608.61</v>
      </c>
      <c r="AL174">
        <v>17755</v>
      </c>
      <c r="AM174">
        <v>18245</v>
      </c>
      <c r="AN174">
        <v>14426</v>
      </c>
      <c r="AO174">
        <v>30447</v>
      </c>
      <c r="AP174">
        <v>14686</v>
      </c>
      <c r="AQ174">
        <v>26801</v>
      </c>
      <c r="AR174">
        <v>13474</v>
      </c>
      <c r="AS174">
        <v>36027.550000000003</v>
      </c>
      <c r="AT174">
        <v>16659</v>
      </c>
      <c r="AU174">
        <v>23804</v>
      </c>
      <c r="AV174">
        <v>9746</v>
      </c>
      <c r="AW174">
        <v>0</v>
      </c>
      <c r="AX174">
        <v>0</v>
      </c>
      <c r="AY174">
        <v>0</v>
      </c>
      <c r="AZ174">
        <v>0</v>
      </c>
      <c r="BA174">
        <v>0</v>
      </c>
      <c r="BB174">
        <v>0</v>
      </c>
      <c r="BC174">
        <v>0</v>
      </c>
      <c r="BD174">
        <v>0</v>
      </c>
      <c r="BE174">
        <v>0</v>
      </c>
      <c r="BF174">
        <v>0</v>
      </c>
      <c r="BG174">
        <v>0</v>
      </c>
      <c r="BH174">
        <v>0</v>
      </c>
      <c r="BI174"/>
      <c r="BJ174"/>
      <c r="BK174"/>
      <c r="BL174"/>
      <c r="BM174"/>
      <c r="BN174"/>
      <c r="BO174"/>
      <c r="BP174"/>
      <c r="BQ174"/>
      <c r="BR174"/>
      <c r="BS174"/>
      <c r="BT174"/>
    </row>
    <row r="175" spans="1:72">
      <c r="A175" t="s">
        <v>1194</v>
      </c>
      <c r="B175">
        <v>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c r="BJ175"/>
      <c r="BK175"/>
      <c r="BL175"/>
      <c r="BM175"/>
      <c r="BN175"/>
      <c r="BO175"/>
      <c r="BP175"/>
      <c r="BQ175"/>
      <c r="BR175"/>
      <c r="BS175"/>
      <c r="BT175"/>
    </row>
    <row r="176" spans="1:72">
      <c r="A176" t="s">
        <v>851</v>
      </c>
      <c r="B176">
        <v>0.10891000000000001</v>
      </c>
      <c r="C176">
        <v>9.4649999999999998E-2</v>
      </c>
      <c r="D176">
        <v>7.4770000000000003E-2</v>
      </c>
      <c r="E176">
        <v>4.4600000000000001E-2</v>
      </c>
      <c r="F176">
        <v>9.3140000000000001E-2</v>
      </c>
      <c r="G176">
        <v>8.2430000000000003E-2</v>
      </c>
      <c r="H176">
        <v>6.4060000000000006E-2</v>
      </c>
      <c r="I176">
        <v>3.1419999999999997E-2</v>
      </c>
      <c r="J176">
        <v>7.5209999999999999E-2</v>
      </c>
      <c r="K176">
        <v>6.2230000000000001E-2</v>
      </c>
      <c r="L176">
        <v>4.8689999999999997E-2</v>
      </c>
      <c r="M176">
        <v>2.716E-2</v>
      </c>
      <c r="N176">
        <v>6.2810000000000005E-2</v>
      </c>
      <c r="O176">
        <v>4.7980000000000002E-2</v>
      </c>
      <c r="P176">
        <v>3.7440000000000001E-2</v>
      </c>
      <c r="Q176">
        <v>1.8720000000000001E-2</v>
      </c>
      <c r="R176">
        <v>4.598E-2</v>
      </c>
      <c r="S176">
        <v>3.8030000000000001E-2</v>
      </c>
      <c r="T176">
        <v>2.4119999999999999E-2</v>
      </c>
      <c r="U176">
        <v>1.8180000000000002E-2</v>
      </c>
      <c r="V176">
        <v>1.9560000000000001E-2</v>
      </c>
      <c r="W176">
        <v>3.5000000000000003E-2</v>
      </c>
      <c r="X176">
        <v>2.3359999999999999E-2</v>
      </c>
      <c r="Y176">
        <v>2.061E-2</v>
      </c>
      <c r="Z176">
        <v>1.847E-2</v>
      </c>
      <c r="AA176">
        <v>3.0890000000000001E-2</v>
      </c>
      <c r="AB176">
        <v>2.1360000000000001E-2</v>
      </c>
      <c r="AC176">
        <v>1.7299999999999999E-2</v>
      </c>
      <c r="AD176">
        <v>1.5859999999999999E-2</v>
      </c>
      <c r="AE176">
        <v>2.7810000000000001E-2</v>
      </c>
      <c r="AF176">
        <v>1.9060000000000001E-2</v>
      </c>
      <c r="AG176">
        <v>2.4539999999999999E-2</v>
      </c>
      <c r="AH176">
        <v>2.7199999999999998E-2</v>
      </c>
      <c r="AI176">
        <v>2.623E-2</v>
      </c>
      <c r="AJ176">
        <v>0.02</v>
      </c>
      <c r="AK176">
        <v>0.05</v>
      </c>
      <c r="AL176">
        <v>0.02</v>
      </c>
      <c r="AM176">
        <v>0.02</v>
      </c>
      <c r="AN176">
        <v>0.02</v>
      </c>
      <c r="AO176">
        <v>0.04</v>
      </c>
      <c r="AP176">
        <v>0.02</v>
      </c>
      <c r="AQ176">
        <v>0.03</v>
      </c>
      <c r="AR176">
        <v>1.7420000000000001E-2</v>
      </c>
      <c r="AS176">
        <v>0.05</v>
      </c>
      <c r="AT176">
        <v>0.02</v>
      </c>
      <c r="AU176">
        <v>0.03</v>
      </c>
      <c r="AV176">
        <v>0.01</v>
      </c>
      <c r="AW176">
        <v>0.03</v>
      </c>
      <c r="AX176">
        <v>0.02</v>
      </c>
      <c r="AY176">
        <v>0.03</v>
      </c>
      <c r="AZ176">
        <v>1.119E-2</v>
      </c>
      <c r="BA176">
        <v>0.03</v>
      </c>
      <c r="BB176">
        <v>0.02</v>
      </c>
      <c r="BC176">
        <v>0.04</v>
      </c>
      <c r="BD176">
        <v>0.01</v>
      </c>
      <c r="BE176">
        <v>0.04</v>
      </c>
      <c r="BF176">
        <v>0.02</v>
      </c>
      <c r="BG176">
        <v>0.23</v>
      </c>
      <c r="BH176">
        <v>0.24</v>
      </c>
      <c r="BI176"/>
      <c r="BJ176"/>
      <c r="BK176"/>
      <c r="BL176"/>
      <c r="BM176"/>
      <c r="BN176"/>
      <c r="BO176"/>
      <c r="BP176"/>
      <c r="BQ176"/>
      <c r="BR176"/>
      <c r="BS176"/>
      <c r="BT176"/>
    </row>
    <row r="177" spans="1:72">
      <c r="A177" t="s">
        <v>852</v>
      </c>
      <c r="B177">
        <v>0</v>
      </c>
      <c r="C177">
        <v>0</v>
      </c>
      <c r="D177">
        <v>0</v>
      </c>
      <c r="E177">
        <v>0</v>
      </c>
      <c r="F177">
        <v>0</v>
      </c>
      <c r="G177">
        <v>0</v>
      </c>
      <c r="H177">
        <v>0</v>
      </c>
      <c r="I177">
        <v>0</v>
      </c>
      <c r="J177">
        <v>0</v>
      </c>
      <c r="K177">
        <v>0</v>
      </c>
      <c r="L177">
        <v>0</v>
      </c>
      <c r="M177">
        <v>0</v>
      </c>
      <c r="N177">
        <v>0</v>
      </c>
      <c r="O177">
        <v>0</v>
      </c>
      <c r="P177">
        <v>0</v>
      </c>
      <c r="Q177">
        <v>1.8720000000000001E-2</v>
      </c>
      <c r="R177">
        <v>4.598E-2</v>
      </c>
      <c r="S177">
        <v>3.8030000000000001E-2</v>
      </c>
      <c r="T177">
        <v>2.4119999999999999E-2</v>
      </c>
      <c r="U177">
        <v>1.805E-2</v>
      </c>
      <c r="V177">
        <v>1.9380000000000001E-2</v>
      </c>
      <c r="W177">
        <v>3.4860000000000002E-2</v>
      </c>
      <c r="X177">
        <v>2.3290000000000002E-2</v>
      </c>
      <c r="Y177">
        <v>2.1579999999999998E-2</v>
      </c>
      <c r="Z177">
        <v>1.8440000000000002E-2</v>
      </c>
      <c r="AA177">
        <v>3.082E-2</v>
      </c>
      <c r="AB177">
        <v>2.1360000000000001E-2</v>
      </c>
      <c r="AC177">
        <v>1.866E-2</v>
      </c>
      <c r="AD177">
        <v>1.5769999999999999E-2</v>
      </c>
      <c r="AE177">
        <v>2.7629999999999998E-2</v>
      </c>
      <c r="AF177">
        <v>1.822E-2</v>
      </c>
      <c r="AG177">
        <v>2.4539999999999999E-2</v>
      </c>
      <c r="AH177">
        <v>2.7199999999999998E-2</v>
      </c>
      <c r="AI177">
        <v>0</v>
      </c>
      <c r="AJ177">
        <v>0</v>
      </c>
      <c r="AK177">
        <v>0.05</v>
      </c>
      <c r="AL177">
        <v>0.02</v>
      </c>
      <c r="AM177">
        <v>0.02</v>
      </c>
      <c r="AN177">
        <v>0.02</v>
      </c>
      <c r="AO177">
        <v>0.04</v>
      </c>
      <c r="AP177">
        <v>0.02</v>
      </c>
      <c r="AQ177">
        <v>0.03</v>
      </c>
      <c r="AR177">
        <v>1.7420000000000001E-2</v>
      </c>
      <c r="AS177">
        <v>0.05</v>
      </c>
      <c r="AT177">
        <v>0.02</v>
      </c>
      <c r="AU177">
        <v>0.03</v>
      </c>
      <c r="AV177">
        <v>0.01</v>
      </c>
      <c r="AW177">
        <v>0.03</v>
      </c>
      <c r="AX177">
        <v>0.02</v>
      </c>
      <c r="AY177">
        <v>0.03</v>
      </c>
      <c r="AZ177">
        <v>0.01</v>
      </c>
      <c r="BA177">
        <v>0.03</v>
      </c>
      <c r="BB177">
        <v>0.02</v>
      </c>
      <c r="BC177">
        <v>0.04</v>
      </c>
      <c r="BD177">
        <v>0.01</v>
      </c>
      <c r="BE177">
        <v>0.04</v>
      </c>
      <c r="BF177">
        <v>0.02</v>
      </c>
      <c r="BG177">
        <v>0.23</v>
      </c>
      <c r="BH177">
        <v>0.23</v>
      </c>
      <c r="BI177"/>
      <c r="BJ177"/>
      <c r="BK177"/>
      <c r="BL177"/>
      <c r="BM177"/>
      <c r="BN177"/>
      <c r="BO177"/>
      <c r="BP177"/>
      <c r="BQ177"/>
      <c r="BR177"/>
      <c r="BS177"/>
      <c r="BT177"/>
    </row>
    <row r="178" spans="1:72">
      <c r="A178" t="s">
        <v>928</v>
      </c>
      <c r="B178" t="s">
        <v>3450</v>
      </c>
      <c r="C178" t="s">
        <v>3451</v>
      </c>
      <c r="D178" t="s">
        <v>3095</v>
      </c>
      <c r="E178" t="s">
        <v>3096</v>
      </c>
      <c r="F178" t="s">
        <v>3097</v>
      </c>
      <c r="G178" t="s">
        <v>1191</v>
      </c>
      <c r="H178" t="s">
        <v>929</v>
      </c>
      <c r="I178" t="s">
        <v>930</v>
      </c>
      <c r="J178" t="s">
        <v>931</v>
      </c>
      <c r="K178" t="s">
        <v>932</v>
      </c>
      <c r="L178" t="s">
        <v>933</v>
      </c>
      <c r="M178" t="s">
        <v>934</v>
      </c>
      <c r="N178" t="s">
        <v>935</v>
      </c>
      <c r="O178" t="s">
        <v>936</v>
      </c>
      <c r="P178" t="s">
        <v>937</v>
      </c>
      <c r="Q178" t="s">
        <v>938</v>
      </c>
      <c r="R178" t="s">
        <v>939</v>
      </c>
      <c r="S178" t="s">
        <v>940</v>
      </c>
      <c r="T178" t="s">
        <v>941</v>
      </c>
      <c r="U178" t="s">
        <v>942</v>
      </c>
      <c r="V178" t="s">
        <v>943</v>
      </c>
      <c r="W178" t="s">
        <v>944</v>
      </c>
      <c r="X178" t="s">
        <v>945</v>
      </c>
      <c r="Y178" t="s">
        <v>946</v>
      </c>
      <c r="Z178" t="s">
        <v>947</v>
      </c>
      <c r="AA178" t="s">
        <v>948</v>
      </c>
      <c r="AB178" t="s">
        <v>949</v>
      </c>
      <c r="AC178" t="s">
        <v>950</v>
      </c>
      <c r="AD178" t="s">
        <v>951</v>
      </c>
      <c r="AE178" t="s">
        <v>952</v>
      </c>
      <c r="AF178" t="s">
        <v>953</v>
      </c>
      <c r="AG178" t="s">
        <v>954</v>
      </c>
      <c r="AH178" t="s">
        <v>955</v>
      </c>
      <c r="AI178" t="s">
        <v>956</v>
      </c>
      <c r="AJ178" t="s">
        <v>957</v>
      </c>
      <c r="AK178" t="s">
        <v>958</v>
      </c>
      <c r="AL178" t="s">
        <v>959</v>
      </c>
      <c r="AM178" t="s">
        <v>960</v>
      </c>
      <c r="AN178" t="s">
        <v>961</v>
      </c>
      <c r="AO178" t="s">
        <v>962</v>
      </c>
      <c r="AP178" t="s">
        <v>963</v>
      </c>
      <c r="AQ178" t="s">
        <v>964</v>
      </c>
      <c r="AR178" t="s">
        <v>965</v>
      </c>
      <c r="AS178" t="s">
        <v>966</v>
      </c>
      <c r="AT178" t="s">
        <v>967</v>
      </c>
      <c r="AU178" t="s">
        <v>968</v>
      </c>
      <c r="AV178" t="s">
        <v>969</v>
      </c>
      <c r="AW178" t="s">
        <v>970</v>
      </c>
      <c r="AX178" t="s">
        <v>971</v>
      </c>
      <c r="AY178" t="s">
        <v>972</v>
      </c>
      <c r="AZ178" t="s">
        <v>973</v>
      </c>
      <c r="BA178" t="s">
        <v>974</v>
      </c>
      <c r="BB178" t="s">
        <v>975</v>
      </c>
      <c r="BC178" t="s">
        <v>976</v>
      </c>
      <c r="BD178" t="s">
        <v>977</v>
      </c>
      <c r="BE178" t="s">
        <v>978</v>
      </c>
      <c r="BF178" t="s">
        <v>979</v>
      </c>
      <c r="BG178" t="s">
        <v>980</v>
      </c>
      <c r="BH178" t="s">
        <v>981</v>
      </c>
      <c r="BI178" s="80"/>
      <c r="BJ178" s="80"/>
      <c r="BK178" s="80"/>
      <c r="BL178" s="80"/>
      <c r="BM178" s="80"/>
      <c r="BN178" s="80"/>
      <c r="BO178" s="80"/>
      <c r="BP178" s="80"/>
      <c r="BQ178" s="80"/>
    </row>
    <row r="179" spans="1:72">
      <c r="A179" t="s">
        <v>982</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s="80"/>
      <c r="BJ179" s="80"/>
      <c r="BK179" s="80"/>
      <c r="BL179" s="80"/>
      <c r="BM179" s="80"/>
      <c r="BN179" s="80"/>
      <c r="BO179" s="80"/>
      <c r="BP179" s="80"/>
      <c r="BQ179" s="80"/>
    </row>
    <row r="180" spans="1:72">
      <c r="A180" t="s">
        <v>3098</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s="80"/>
      <c r="BJ180" s="80"/>
      <c r="BK180" s="80"/>
      <c r="BL180" s="80"/>
      <c r="BM180" s="80"/>
      <c r="BN180" s="80"/>
      <c r="BO180" s="80"/>
      <c r="BP180" s="80"/>
      <c r="BQ180" s="80"/>
    </row>
    <row r="181" spans="1:72">
      <c r="A181" t="s">
        <v>984</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361</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4437</v>
      </c>
      <c r="AO213" s="131">
        <f t="shared" si="7"/>
        <v>0</v>
      </c>
      <c r="AP213" s="131">
        <f t="shared" si="7"/>
        <v>3010</v>
      </c>
      <c r="AQ213" s="131">
        <f t="shared" si="7"/>
        <v>0</v>
      </c>
      <c r="AR213" s="131">
        <f t="shared" si="7"/>
        <v>0</v>
      </c>
      <c r="AS213" s="131">
        <f t="shared" si="7"/>
        <v>0</v>
      </c>
      <c r="AT213" s="131">
        <f t="shared" si="7"/>
        <v>3791</v>
      </c>
      <c r="AU213" s="131">
        <f t="shared" si="7"/>
        <v>3800</v>
      </c>
      <c r="AV213" s="131">
        <f t="shared" si="7"/>
        <v>3789</v>
      </c>
      <c r="AW213" s="131">
        <f t="shared" si="7"/>
        <v>4886.1099999999997</v>
      </c>
      <c r="AX213" s="131">
        <f t="shared" si="7"/>
        <v>3702.61</v>
      </c>
      <c r="AY213" s="131">
        <f t="shared" si="7"/>
        <v>3781.11</v>
      </c>
      <c r="AZ213" s="131">
        <f t="shared" si="7"/>
        <v>3781</v>
      </c>
      <c r="BA213" s="131">
        <f t="shared" si="7"/>
        <v>3782</v>
      </c>
      <c r="BB213" s="131">
        <f t="shared" si="7"/>
        <v>3931</v>
      </c>
      <c r="BC213" s="131">
        <f t="shared" si="7"/>
        <v>4234</v>
      </c>
      <c r="BD213" s="131">
        <f t="shared" si="7"/>
        <v>4124</v>
      </c>
      <c r="BE213" s="131">
        <f t="shared" si="7"/>
        <v>1483.25</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4437</v>
      </c>
      <c r="AO215" s="80">
        <f t="shared" si="8"/>
        <v>0</v>
      </c>
      <c r="AP215" s="80">
        <f t="shared" si="8"/>
        <v>3010</v>
      </c>
      <c r="AQ215" s="80">
        <f t="shared" si="8"/>
        <v>0</v>
      </c>
      <c r="AR215" s="80">
        <f t="shared" si="8"/>
        <v>0</v>
      </c>
      <c r="AS215" s="80">
        <f t="shared" si="8"/>
        <v>0</v>
      </c>
      <c r="AT215" s="80">
        <f t="shared" si="8"/>
        <v>3791</v>
      </c>
      <c r="AU215" s="80">
        <f t="shared" si="8"/>
        <v>3800</v>
      </c>
      <c r="AV215" s="80">
        <f t="shared" si="8"/>
        <v>3789</v>
      </c>
      <c r="AW215" s="80">
        <f t="shared" si="8"/>
        <v>4886.1099999999997</v>
      </c>
      <c r="AX215" s="80">
        <f t="shared" si="8"/>
        <v>3702.61</v>
      </c>
      <c r="AY215" s="80">
        <f t="shared" si="8"/>
        <v>3781.11</v>
      </c>
      <c r="AZ215" s="80">
        <f t="shared" si="8"/>
        <v>3781</v>
      </c>
      <c r="BA215" s="80">
        <f t="shared" si="8"/>
        <v>3782</v>
      </c>
      <c r="BB215" s="80">
        <f t="shared" si="8"/>
        <v>3931</v>
      </c>
      <c r="BC215" s="80">
        <f t="shared" si="8"/>
        <v>4234</v>
      </c>
      <c r="BD215" s="80">
        <f t="shared" si="8"/>
        <v>4124</v>
      </c>
      <c r="BE215" s="80">
        <f t="shared" si="8"/>
        <v>1483.25</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t="s">
        <v>6</v>
      </c>
      <c r="B219" t="s">
        <v>3456</v>
      </c>
      <c r="C219" t="s">
        <v>3457</v>
      </c>
      <c r="D219" t="s">
        <v>3090</v>
      </c>
      <c r="E219" t="s">
        <v>3091</v>
      </c>
      <c r="F219" t="s">
        <v>3092</v>
      </c>
      <c r="G219" t="s">
        <v>1190</v>
      </c>
      <c r="H219" t="s">
        <v>691</v>
      </c>
      <c r="I219" t="s">
        <v>692</v>
      </c>
      <c r="J219" t="s">
        <v>693</v>
      </c>
      <c r="K219" t="s">
        <v>694</v>
      </c>
      <c r="L219" t="s">
        <v>695</v>
      </c>
      <c r="M219" t="s">
        <v>696</v>
      </c>
      <c r="N219" t="s">
        <v>697</v>
      </c>
      <c r="O219" t="s">
        <v>698</v>
      </c>
      <c r="P219" t="s">
        <v>699</v>
      </c>
      <c r="Q219" t="s">
        <v>700</v>
      </c>
      <c r="R219" t="s">
        <v>701</v>
      </c>
      <c r="S219" t="s">
        <v>702</v>
      </c>
      <c r="T219" t="s">
        <v>703</v>
      </c>
      <c r="U219" t="s">
        <v>704</v>
      </c>
      <c r="V219" t="s">
        <v>705</v>
      </c>
      <c r="W219" t="s">
        <v>706</v>
      </c>
      <c r="X219" t="s">
        <v>707</v>
      </c>
      <c r="Y219" t="s">
        <v>708</v>
      </c>
      <c r="Z219" t="s">
        <v>709</v>
      </c>
      <c r="AA219" t="s">
        <v>710</v>
      </c>
      <c r="AB219" t="s">
        <v>711</v>
      </c>
      <c r="AC219" t="s">
        <v>712</v>
      </c>
      <c r="AD219" t="s">
        <v>713</v>
      </c>
      <c r="AE219" t="s">
        <v>714</v>
      </c>
      <c r="AF219" t="s">
        <v>715</v>
      </c>
      <c r="AG219" t="s">
        <v>716</v>
      </c>
      <c r="AH219" t="s">
        <v>717</v>
      </c>
      <c r="AI219" t="s">
        <v>718</v>
      </c>
      <c r="AJ219" t="s">
        <v>719</v>
      </c>
      <c r="AK219" t="s">
        <v>720</v>
      </c>
      <c r="AL219" t="s">
        <v>721</v>
      </c>
      <c r="AM219" t="s">
        <v>722</v>
      </c>
      <c r="AN219" t="s">
        <v>723</v>
      </c>
      <c r="AO219" t="s">
        <v>724</v>
      </c>
      <c r="AP219" t="s">
        <v>725</v>
      </c>
      <c r="AQ219" t="s">
        <v>726</v>
      </c>
      <c r="AR219" t="s">
        <v>727</v>
      </c>
      <c r="AS219" t="s">
        <v>728</v>
      </c>
      <c r="AT219" t="s">
        <v>729</v>
      </c>
      <c r="AU219" t="s">
        <v>730</v>
      </c>
      <c r="AV219" t="s">
        <v>731</v>
      </c>
      <c r="AW219" t="s">
        <v>732</v>
      </c>
      <c r="AX219" t="s">
        <v>733</v>
      </c>
      <c r="AY219" t="s">
        <v>734</v>
      </c>
      <c r="AZ219" t="s">
        <v>735</v>
      </c>
      <c r="BA219" t="s">
        <v>736</v>
      </c>
      <c r="BB219" t="s">
        <v>737</v>
      </c>
      <c r="BC219" t="s">
        <v>738</v>
      </c>
      <c r="BD219" t="s">
        <v>739</v>
      </c>
      <c r="BE219" t="s">
        <v>740</v>
      </c>
      <c r="BF219" t="s">
        <v>741</v>
      </c>
      <c r="BG219" t="s">
        <v>742</v>
      </c>
      <c r="BH219" t="s">
        <v>743</v>
      </c>
    </row>
    <row r="220" spans="1:118">
      <c r="A220" t="s">
        <v>853</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row>
    <row r="221" spans="1:118">
      <c r="A221" t="s">
        <v>854</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42257</v>
      </c>
      <c r="BH221">
        <v>22152</v>
      </c>
    </row>
    <row r="222" spans="1:118">
      <c r="A222" t="s">
        <v>1003</v>
      </c>
      <c r="B222">
        <v>264762</v>
      </c>
      <c r="C222">
        <v>161514</v>
      </c>
      <c r="D222">
        <v>72626</v>
      </c>
      <c r="E222">
        <v>271756.42</v>
      </c>
      <c r="F222">
        <v>230788</v>
      </c>
      <c r="G222">
        <v>141658</v>
      </c>
      <c r="H222">
        <v>63237</v>
      </c>
      <c r="I222">
        <v>204598.22</v>
      </c>
      <c r="J222">
        <v>172917</v>
      </c>
      <c r="K222">
        <v>105533</v>
      </c>
      <c r="L222">
        <v>48867</v>
      </c>
      <c r="M222">
        <v>151859.51999999999</v>
      </c>
      <c r="N222">
        <v>128152</v>
      </c>
      <c r="O222">
        <v>79525</v>
      </c>
      <c r="P222">
        <v>34080</v>
      </c>
      <c r="Q222">
        <v>117563.5</v>
      </c>
      <c r="R222">
        <v>100525</v>
      </c>
      <c r="S222">
        <v>58024</v>
      </c>
      <c r="T222">
        <v>23890</v>
      </c>
      <c r="U222">
        <v>89416.21</v>
      </c>
      <c r="V222">
        <v>70406</v>
      </c>
      <c r="W222">
        <v>52309</v>
      </c>
      <c r="X222">
        <v>21576</v>
      </c>
      <c r="Y222">
        <v>81596.850000000006</v>
      </c>
      <c r="Z222">
        <v>63107</v>
      </c>
      <c r="AA222">
        <v>48569</v>
      </c>
      <c r="AB222">
        <v>20504</v>
      </c>
      <c r="AC222">
        <v>71078.929999999993</v>
      </c>
      <c r="AD222">
        <v>57404</v>
      </c>
      <c r="AE222">
        <v>42388</v>
      </c>
      <c r="AF222">
        <v>18297</v>
      </c>
      <c r="AG222">
        <v>96036.73</v>
      </c>
      <c r="AH222">
        <v>70842</v>
      </c>
      <c r="AI222">
        <v>45730</v>
      </c>
      <c r="AJ222">
        <v>21836</v>
      </c>
      <c r="AK222">
        <v>110225.41</v>
      </c>
      <c r="AL222">
        <v>64504</v>
      </c>
      <c r="AM222">
        <v>43993</v>
      </c>
      <c r="AN222">
        <v>18049</v>
      </c>
      <c r="AO222">
        <v>112075</v>
      </c>
      <c r="AP222">
        <v>69291</v>
      </c>
      <c r="AQ222">
        <v>51625</v>
      </c>
      <c r="AR222">
        <v>17992</v>
      </c>
      <c r="AS222">
        <v>116818.96</v>
      </c>
      <c r="AT222">
        <v>68044</v>
      </c>
      <c r="AU222">
        <v>46305</v>
      </c>
      <c r="AV222">
        <v>14490</v>
      </c>
      <c r="AW222">
        <v>98975.22</v>
      </c>
      <c r="AX222">
        <v>58499.42</v>
      </c>
      <c r="AY222">
        <v>39135.089999999997</v>
      </c>
      <c r="AZ222">
        <v>11151</v>
      </c>
      <c r="BA222">
        <v>87416</v>
      </c>
      <c r="BB222">
        <v>59531</v>
      </c>
      <c r="BC222">
        <v>43367</v>
      </c>
      <c r="BD222">
        <v>9131</v>
      </c>
      <c r="BE222">
        <v>91982</v>
      </c>
      <c r="BF222">
        <v>58206</v>
      </c>
      <c r="BG222">
        <v>0</v>
      </c>
      <c r="BH222">
        <v>0</v>
      </c>
    </row>
    <row r="223" spans="1:118">
      <c r="A223" t="s">
        <v>366</v>
      </c>
      <c r="B223">
        <v>22066</v>
      </c>
      <c r="C223">
        <v>15174</v>
      </c>
      <c r="D223">
        <v>7753</v>
      </c>
      <c r="E223">
        <v>30493.07</v>
      </c>
      <c r="F223">
        <v>22473</v>
      </c>
      <c r="G223">
        <v>14666</v>
      </c>
      <c r="H223">
        <v>7544</v>
      </c>
      <c r="I223">
        <v>33316.14</v>
      </c>
      <c r="J223">
        <v>25695</v>
      </c>
      <c r="K223">
        <v>16834</v>
      </c>
      <c r="L223">
        <v>8400</v>
      </c>
      <c r="M223">
        <v>27054.46</v>
      </c>
      <c r="N223">
        <v>19730</v>
      </c>
      <c r="O223">
        <v>12691</v>
      </c>
      <c r="P223">
        <v>6120</v>
      </c>
      <c r="Q223">
        <v>25624.18</v>
      </c>
      <c r="R223">
        <v>19119</v>
      </c>
      <c r="S223">
        <v>12552</v>
      </c>
      <c r="T223">
        <v>5889</v>
      </c>
      <c r="U223">
        <v>25426.5</v>
      </c>
      <c r="V223">
        <v>19187</v>
      </c>
      <c r="W223">
        <v>12714</v>
      </c>
      <c r="X223">
        <v>6417</v>
      </c>
      <c r="Y223">
        <v>24445.55</v>
      </c>
      <c r="Z223">
        <v>17730</v>
      </c>
      <c r="AA223">
        <v>11568</v>
      </c>
      <c r="AB223">
        <v>5838</v>
      </c>
      <c r="AC223">
        <v>19788.53</v>
      </c>
      <c r="AD223">
        <v>14202</v>
      </c>
      <c r="AE223">
        <v>9231</v>
      </c>
      <c r="AF223">
        <v>4517</v>
      </c>
      <c r="AG223">
        <v>18408.68</v>
      </c>
      <c r="AH223">
        <v>13826</v>
      </c>
      <c r="AI223">
        <v>9398</v>
      </c>
      <c r="AJ223">
        <v>4667</v>
      </c>
      <c r="AK223">
        <v>30507.05</v>
      </c>
      <c r="AL223">
        <v>13706</v>
      </c>
      <c r="AM223">
        <v>9142</v>
      </c>
      <c r="AN223">
        <v>4535</v>
      </c>
      <c r="AO223">
        <v>14608</v>
      </c>
      <c r="AP223">
        <v>10225</v>
      </c>
      <c r="AQ223">
        <v>6416</v>
      </c>
      <c r="AR223">
        <v>2938</v>
      </c>
      <c r="AS223">
        <v>10039.81</v>
      </c>
      <c r="AT223">
        <v>7424</v>
      </c>
      <c r="AU223">
        <v>4735</v>
      </c>
      <c r="AV223">
        <v>2311</v>
      </c>
      <c r="AW223">
        <v>21638.55</v>
      </c>
      <c r="AX223">
        <v>16735.46</v>
      </c>
      <c r="AY223">
        <v>12151.88</v>
      </c>
      <c r="AZ223">
        <v>5932</v>
      </c>
      <c r="BA223">
        <v>19059</v>
      </c>
      <c r="BB223">
        <v>13141</v>
      </c>
      <c r="BC223">
        <v>8018</v>
      </c>
      <c r="BD223">
        <v>4036</v>
      </c>
      <c r="BE223">
        <v>17026</v>
      </c>
      <c r="BF223">
        <v>12519</v>
      </c>
      <c r="BG223">
        <v>8109</v>
      </c>
      <c r="BH223">
        <v>3868</v>
      </c>
    </row>
    <row r="224" spans="1:118">
      <c r="A224" t="s">
        <v>855</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2892</v>
      </c>
      <c r="AO224">
        <v>9771</v>
      </c>
      <c r="AP224">
        <v>6796</v>
      </c>
      <c r="AQ224">
        <v>0</v>
      </c>
      <c r="AR224">
        <v>0</v>
      </c>
      <c r="AS224">
        <v>0</v>
      </c>
      <c r="AT224">
        <v>0</v>
      </c>
      <c r="AU224">
        <v>0</v>
      </c>
      <c r="AV224">
        <v>2311</v>
      </c>
      <c r="AW224">
        <v>8947.64</v>
      </c>
      <c r="AX224">
        <v>0</v>
      </c>
      <c r="AY224">
        <v>0</v>
      </c>
      <c r="AZ224">
        <v>0</v>
      </c>
      <c r="BA224">
        <v>0</v>
      </c>
      <c r="BB224">
        <v>0</v>
      </c>
      <c r="BC224">
        <v>0</v>
      </c>
      <c r="BD224">
        <v>4036</v>
      </c>
      <c r="BE224">
        <v>17026</v>
      </c>
      <c r="BF224">
        <v>12519</v>
      </c>
      <c r="BG224">
        <v>8109</v>
      </c>
      <c r="BH224">
        <v>3868</v>
      </c>
    </row>
    <row r="225" spans="1:60">
      <c r="A225" t="s">
        <v>856</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1643</v>
      </c>
      <c r="AO225">
        <v>4837</v>
      </c>
      <c r="AP225">
        <v>3429</v>
      </c>
      <c r="AQ225">
        <v>0</v>
      </c>
      <c r="AR225">
        <v>0</v>
      </c>
      <c r="AS225">
        <v>0</v>
      </c>
      <c r="AT225">
        <v>0</v>
      </c>
      <c r="AU225">
        <v>0</v>
      </c>
      <c r="AV225">
        <v>0</v>
      </c>
      <c r="AW225">
        <v>12690.91</v>
      </c>
      <c r="AX225">
        <v>0</v>
      </c>
      <c r="AY225">
        <v>0</v>
      </c>
      <c r="AZ225">
        <v>0</v>
      </c>
      <c r="BA225">
        <v>0</v>
      </c>
      <c r="BB225">
        <v>0</v>
      </c>
      <c r="BC225">
        <v>0</v>
      </c>
      <c r="BD225">
        <v>0</v>
      </c>
      <c r="BE225">
        <v>0</v>
      </c>
      <c r="BF225">
        <v>0</v>
      </c>
      <c r="BG225">
        <v>0</v>
      </c>
      <c r="BH225">
        <v>0</v>
      </c>
    </row>
    <row r="226" spans="1:60">
      <c r="A226" t="s">
        <v>367</v>
      </c>
      <c r="B226">
        <v>650</v>
      </c>
      <c r="C226">
        <v>1348</v>
      </c>
      <c r="D226">
        <v>369</v>
      </c>
      <c r="E226">
        <v>-11701.11</v>
      </c>
      <c r="F226">
        <v>-8041</v>
      </c>
      <c r="G226">
        <v>-10393</v>
      </c>
      <c r="H226">
        <v>-5237</v>
      </c>
      <c r="I226">
        <v>0</v>
      </c>
      <c r="J226">
        <v>1094</v>
      </c>
      <c r="K226">
        <v>1096</v>
      </c>
      <c r="L226">
        <v>-740</v>
      </c>
      <c r="M226">
        <v>-7257.32</v>
      </c>
      <c r="N226">
        <v>-12500</v>
      </c>
      <c r="O226">
        <v>3948</v>
      </c>
      <c r="P226">
        <v>3000</v>
      </c>
      <c r="Q226">
        <v>1727.92</v>
      </c>
      <c r="R226">
        <v>1728</v>
      </c>
      <c r="S226">
        <v>1728</v>
      </c>
      <c r="T226">
        <v>1728</v>
      </c>
      <c r="U226">
        <v>10772.08</v>
      </c>
      <c r="V226">
        <v>772</v>
      </c>
      <c r="W226">
        <v>0</v>
      </c>
      <c r="X226">
        <v>0</v>
      </c>
      <c r="Y226">
        <v>0</v>
      </c>
      <c r="Z226">
        <v>0</v>
      </c>
      <c r="AA226">
        <v>0</v>
      </c>
      <c r="AB226">
        <v>0</v>
      </c>
      <c r="AC226">
        <v>-1415.11</v>
      </c>
      <c r="AD226">
        <v>-1415</v>
      </c>
      <c r="AE226">
        <v>-1415</v>
      </c>
      <c r="AF226">
        <v>51</v>
      </c>
      <c r="AG226">
        <v>1415.11</v>
      </c>
      <c r="AH226">
        <v>-1278</v>
      </c>
      <c r="AI226">
        <v>-1278</v>
      </c>
      <c r="AJ226">
        <v>0</v>
      </c>
      <c r="AK226">
        <v>-7903.44</v>
      </c>
      <c r="AL226">
        <v>3654</v>
      </c>
      <c r="AM226">
        <v>3654</v>
      </c>
      <c r="AN226">
        <v>835</v>
      </c>
      <c r="AO226">
        <v>9182</v>
      </c>
      <c r="AP226">
        <v>0</v>
      </c>
      <c r="AQ226">
        <v>0</v>
      </c>
      <c r="AR226">
        <v>58</v>
      </c>
      <c r="AS226">
        <v>0</v>
      </c>
      <c r="AT226">
        <v>0</v>
      </c>
      <c r="AU226">
        <v>0</v>
      </c>
      <c r="AV226">
        <v>0</v>
      </c>
      <c r="AW226">
        <v>0</v>
      </c>
      <c r="AX226">
        <v>0</v>
      </c>
      <c r="AY226">
        <v>0</v>
      </c>
      <c r="AZ226">
        <v>0</v>
      </c>
      <c r="BA226">
        <v>0</v>
      </c>
      <c r="BB226">
        <v>0</v>
      </c>
      <c r="BC226">
        <v>0</v>
      </c>
      <c r="BD226">
        <v>0</v>
      </c>
      <c r="BE226">
        <v>0</v>
      </c>
      <c r="BF226">
        <v>0</v>
      </c>
      <c r="BG226">
        <v>0</v>
      </c>
      <c r="BH226">
        <v>0</v>
      </c>
    </row>
    <row r="227" spans="1:60">
      <c r="A227" t="s">
        <v>858</v>
      </c>
      <c r="B227">
        <v>1799</v>
      </c>
      <c r="C227">
        <v>1201</v>
      </c>
      <c r="D227">
        <v>574</v>
      </c>
      <c r="E227">
        <v>2550.27</v>
      </c>
      <c r="F227">
        <v>1377</v>
      </c>
      <c r="G227">
        <v>926</v>
      </c>
      <c r="H227">
        <v>465</v>
      </c>
      <c r="I227">
        <v>2242.79</v>
      </c>
      <c r="J227">
        <v>1843</v>
      </c>
      <c r="K227">
        <v>785</v>
      </c>
      <c r="L227">
        <v>398</v>
      </c>
      <c r="M227">
        <v>-114.8</v>
      </c>
      <c r="N227">
        <v>-275</v>
      </c>
      <c r="O227">
        <v>-181</v>
      </c>
      <c r="P227">
        <v>-83</v>
      </c>
      <c r="Q227">
        <v>-256.69</v>
      </c>
      <c r="R227">
        <v>-158</v>
      </c>
      <c r="S227">
        <v>-90</v>
      </c>
      <c r="T227">
        <v>-50</v>
      </c>
      <c r="U227">
        <v>-185.44</v>
      </c>
      <c r="V227">
        <v>-146</v>
      </c>
      <c r="W227">
        <v>-113</v>
      </c>
      <c r="X227">
        <v>-44</v>
      </c>
      <c r="Y227">
        <v>-135.19</v>
      </c>
      <c r="Z227">
        <v>-69</v>
      </c>
      <c r="AA227">
        <v>-43</v>
      </c>
      <c r="AB227">
        <v>-72</v>
      </c>
      <c r="AC227">
        <v>-249.13</v>
      </c>
      <c r="AD227">
        <v>-190</v>
      </c>
      <c r="AE227">
        <v>-129</v>
      </c>
      <c r="AF227">
        <v>-59</v>
      </c>
      <c r="AG227">
        <v>-201.86</v>
      </c>
      <c r="AH227">
        <v>-122</v>
      </c>
      <c r="AI227">
        <v>-90</v>
      </c>
      <c r="AJ227">
        <v>-32</v>
      </c>
      <c r="AK227">
        <v>-209.11</v>
      </c>
      <c r="AL227">
        <v>-137</v>
      </c>
      <c r="AM227">
        <v>-104</v>
      </c>
      <c r="AN227">
        <v>-32</v>
      </c>
      <c r="AO227">
        <v>0</v>
      </c>
      <c r="AP227">
        <v>-121</v>
      </c>
      <c r="AQ227">
        <v>-104</v>
      </c>
      <c r="AR227">
        <v>-20</v>
      </c>
      <c r="AS227">
        <v>-198.65</v>
      </c>
      <c r="AT227">
        <v>-112</v>
      </c>
      <c r="AU227">
        <v>-83</v>
      </c>
      <c r="AV227">
        <v>0</v>
      </c>
      <c r="AW227">
        <v>0</v>
      </c>
      <c r="AX227">
        <v>-95.12</v>
      </c>
      <c r="AY227">
        <v>-60.22</v>
      </c>
      <c r="AZ227">
        <v>-40</v>
      </c>
      <c r="BA227">
        <v>-77</v>
      </c>
      <c r="BB227">
        <v>-47</v>
      </c>
      <c r="BC227">
        <v>1</v>
      </c>
      <c r="BD227">
        <v>0</v>
      </c>
      <c r="BE227">
        <v>0</v>
      </c>
      <c r="BF227">
        <v>0</v>
      </c>
      <c r="BG227">
        <v>0</v>
      </c>
      <c r="BH227">
        <v>0</v>
      </c>
    </row>
    <row r="228" spans="1:60">
      <c r="A228" t="s">
        <v>859</v>
      </c>
      <c r="B228">
        <v>1500</v>
      </c>
      <c r="C228">
        <v>2</v>
      </c>
      <c r="D228">
        <v>0</v>
      </c>
      <c r="E228">
        <v>4.3</v>
      </c>
      <c r="F228">
        <v>26</v>
      </c>
      <c r="G228">
        <v>47</v>
      </c>
      <c r="H228">
        <v>-189</v>
      </c>
      <c r="I228">
        <v>-1.7</v>
      </c>
      <c r="J228">
        <v>3</v>
      </c>
      <c r="K228">
        <v>0</v>
      </c>
      <c r="L228">
        <v>-268</v>
      </c>
      <c r="M228">
        <v>142.69</v>
      </c>
      <c r="N228">
        <v>59</v>
      </c>
      <c r="O228">
        <v>24</v>
      </c>
      <c r="P228">
        <v>-67</v>
      </c>
      <c r="Q228">
        <v>-106.21</v>
      </c>
      <c r="R228">
        <v>481</v>
      </c>
      <c r="S228">
        <v>85</v>
      </c>
      <c r="T228">
        <v>875</v>
      </c>
      <c r="U228">
        <v>168.95</v>
      </c>
      <c r="V228">
        <v>171</v>
      </c>
      <c r="W228">
        <v>121</v>
      </c>
      <c r="X228">
        <v>390</v>
      </c>
      <c r="Y228">
        <v>-195.25</v>
      </c>
      <c r="Z228">
        <v>7</v>
      </c>
      <c r="AA228">
        <v>86</v>
      </c>
      <c r="AB228">
        <v>164</v>
      </c>
      <c r="AC228">
        <v>260.87</v>
      </c>
      <c r="AD228">
        <v>199</v>
      </c>
      <c r="AE228">
        <v>113</v>
      </c>
      <c r="AF228">
        <v>77</v>
      </c>
      <c r="AG228">
        <v>67.739999999999995</v>
      </c>
      <c r="AH228">
        <v>63</v>
      </c>
      <c r="AI228">
        <v>81</v>
      </c>
      <c r="AJ228">
        <v>32</v>
      </c>
      <c r="AK228">
        <v>54.77</v>
      </c>
      <c r="AL228">
        <v>40</v>
      </c>
      <c r="AM228">
        <v>111</v>
      </c>
      <c r="AN228">
        <v>23</v>
      </c>
      <c r="AO228">
        <v>41</v>
      </c>
      <c r="AP228">
        <v>2</v>
      </c>
      <c r="AQ228">
        <v>79</v>
      </c>
      <c r="AR228">
        <v>-64</v>
      </c>
      <c r="AS228">
        <v>86.57</v>
      </c>
      <c r="AT228">
        <v>-17</v>
      </c>
      <c r="AU228">
        <v>-36</v>
      </c>
      <c r="AV228">
        <v>-14</v>
      </c>
      <c r="AW228">
        <v>-163.24</v>
      </c>
      <c r="AX228">
        <v>478.71</v>
      </c>
      <c r="AY228">
        <v>79.11</v>
      </c>
      <c r="AZ228">
        <v>90</v>
      </c>
      <c r="BA228">
        <v>20</v>
      </c>
      <c r="BB228">
        <v>28</v>
      </c>
      <c r="BC228">
        <v>63</v>
      </c>
      <c r="BD228">
        <v>0</v>
      </c>
      <c r="BE228">
        <v>0</v>
      </c>
      <c r="BF228">
        <v>0</v>
      </c>
      <c r="BG228">
        <v>0</v>
      </c>
      <c r="BH228">
        <v>0</v>
      </c>
    </row>
    <row r="229" spans="1:60">
      <c r="A229" t="s">
        <v>860</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-201</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row>
    <row r="230" spans="1:60">
      <c r="A230" t="s">
        <v>861</v>
      </c>
      <c r="B230">
        <v>0</v>
      </c>
      <c r="C230">
        <v>0</v>
      </c>
      <c r="D230">
        <v>0</v>
      </c>
      <c r="E230">
        <v>0</v>
      </c>
      <c r="F230">
        <v>0</v>
      </c>
      <c r="G230">
        <v>0</v>
      </c>
      <c r="H230">
        <v>0</v>
      </c>
      <c r="I230">
        <v>0</v>
      </c>
      <c r="J230">
        <v>0</v>
      </c>
      <c r="K230">
        <v>0</v>
      </c>
      <c r="L230">
        <v>0</v>
      </c>
      <c r="M230">
        <v>0</v>
      </c>
      <c r="N230">
        <v>0</v>
      </c>
      <c r="O230">
        <v>0</v>
      </c>
      <c r="P230">
        <v>0</v>
      </c>
      <c r="Q230">
        <v>0</v>
      </c>
      <c r="R230">
        <v>0</v>
      </c>
      <c r="S230">
        <v>0</v>
      </c>
      <c r="T230">
        <v>0</v>
      </c>
      <c r="U230">
        <v>-128.9</v>
      </c>
      <c r="V230">
        <v>-129</v>
      </c>
      <c r="W230">
        <v>-129</v>
      </c>
      <c r="X230">
        <v>-129</v>
      </c>
      <c r="Y230">
        <v>-534.29</v>
      </c>
      <c r="Z230">
        <v>-593</v>
      </c>
      <c r="AA230">
        <v>-474</v>
      </c>
      <c r="AB230">
        <v>-415</v>
      </c>
      <c r="AC230">
        <v>-45</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row>
    <row r="231" spans="1:60">
      <c r="A231" t="s">
        <v>862</v>
      </c>
      <c r="B231">
        <v>0</v>
      </c>
      <c r="C231">
        <v>0</v>
      </c>
      <c r="D231">
        <v>0</v>
      </c>
      <c r="E231">
        <v>0</v>
      </c>
      <c r="F231">
        <v>0</v>
      </c>
      <c r="G231">
        <v>0</v>
      </c>
      <c r="H231">
        <v>-75</v>
      </c>
      <c r="I231">
        <v>-12.73</v>
      </c>
      <c r="J231">
        <v>-13</v>
      </c>
      <c r="K231">
        <v>-13</v>
      </c>
      <c r="L231">
        <v>0</v>
      </c>
      <c r="M231">
        <v>1948.85</v>
      </c>
      <c r="N231">
        <v>1949</v>
      </c>
      <c r="O231">
        <v>1949</v>
      </c>
      <c r="P231">
        <v>0</v>
      </c>
      <c r="Q231">
        <v>-2079.4699999999998</v>
      </c>
      <c r="R231">
        <v>-2080</v>
      </c>
      <c r="S231">
        <v>-953</v>
      </c>
      <c r="T231">
        <v>-953</v>
      </c>
      <c r="U231">
        <v>-69.010000000000005</v>
      </c>
      <c r="V231">
        <v>-65</v>
      </c>
      <c r="W231">
        <v>-25</v>
      </c>
      <c r="X231">
        <v>-10</v>
      </c>
      <c r="Y231">
        <v>-962.88</v>
      </c>
      <c r="Z231">
        <v>-29</v>
      </c>
      <c r="AA231">
        <v>62</v>
      </c>
      <c r="AB231">
        <v>-29</v>
      </c>
      <c r="AC231">
        <v>-1.35</v>
      </c>
      <c r="AD231">
        <v>-3</v>
      </c>
      <c r="AE231">
        <v>-3</v>
      </c>
      <c r="AF231">
        <v>-3</v>
      </c>
      <c r="AG231">
        <v>10.039999999999999</v>
      </c>
      <c r="AH231">
        <v>0</v>
      </c>
      <c r="AI231">
        <v>0</v>
      </c>
      <c r="AJ231">
        <v>0</v>
      </c>
      <c r="AK231">
        <v>-354.35</v>
      </c>
      <c r="AL231">
        <v>-713</v>
      </c>
      <c r="AM231">
        <v>-690</v>
      </c>
      <c r="AN231">
        <v>-970</v>
      </c>
      <c r="AO231">
        <v>121</v>
      </c>
      <c r="AP231">
        <v>724</v>
      </c>
      <c r="AQ231">
        <v>-1</v>
      </c>
      <c r="AR231">
        <v>727</v>
      </c>
      <c r="AS231">
        <v>-55.51</v>
      </c>
      <c r="AT231">
        <v>0</v>
      </c>
      <c r="AU231">
        <v>0</v>
      </c>
      <c r="AV231">
        <v>0</v>
      </c>
      <c r="AW231">
        <v>-24.3</v>
      </c>
      <c r="AX231">
        <v>0.03</v>
      </c>
      <c r="AY231">
        <v>0.03</v>
      </c>
      <c r="AZ231">
        <v>0</v>
      </c>
      <c r="BA231">
        <v>61</v>
      </c>
      <c r="BB231">
        <v>31</v>
      </c>
      <c r="BC231">
        <v>0</v>
      </c>
      <c r="BD231">
        <v>0</v>
      </c>
      <c r="BE231">
        <v>0</v>
      </c>
      <c r="BF231">
        <v>0</v>
      </c>
      <c r="BG231">
        <v>0</v>
      </c>
      <c r="BH231">
        <v>0</v>
      </c>
    </row>
    <row r="232" spans="1:60">
      <c r="A232" t="s">
        <v>863</v>
      </c>
      <c r="B232">
        <v>0</v>
      </c>
      <c r="C232">
        <v>0</v>
      </c>
      <c r="D232">
        <v>0</v>
      </c>
      <c r="E232">
        <v>0</v>
      </c>
      <c r="F232">
        <v>0</v>
      </c>
      <c r="G232">
        <v>0</v>
      </c>
      <c r="H232">
        <v>-75</v>
      </c>
      <c r="I232">
        <v>-12.73</v>
      </c>
      <c r="J232">
        <v>-13</v>
      </c>
      <c r="K232">
        <v>-13</v>
      </c>
      <c r="L232">
        <v>0</v>
      </c>
      <c r="M232">
        <v>1948.85</v>
      </c>
      <c r="N232">
        <v>1949</v>
      </c>
      <c r="O232">
        <v>1949</v>
      </c>
      <c r="P232">
        <v>0</v>
      </c>
      <c r="Q232">
        <v>-2177.0300000000002</v>
      </c>
      <c r="R232">
        <v>-2177</v>
      </c>
      <c r="S232">
        <v>-953</v>
      </c>
      <c r="T232">
        <v>-953</v>
      </c>
      <c r="U232">
        <v>-69.010000000000005</v>
      </c>
      <c r="V232">
        <v>-65</v>
      </c>
      <c r="W232">
        <v>-25</v>
      </c>
      <c r="X232">
        <v>-10</v>
      </c>
      <c r="Y232">
        <v>-962.88</v>
      </c>
      <c r="Z232">
        <v>-29</v>
      </c>
      <c r="AA232">
        <v>62</v>
      </c>
      <c r="AB232">
        <v>-29</v>
      </c>
      <c r="AC232">
        <v>-1.35</v>
      </c>
      <c r="AD232">
        <v>-3</v>
      </c>
      <c r="AE232">
        <v>-3</v>
      </c>
      <c r="AF232">
        <v>-3</v>
      </c>
      <c r="AG232">
        <v>10.039999999999999</v>
      </c>
      <c r="AH232">
        <v>0</v>
      </c>
      <c r="AI232">
        <v>0</v>
      </c>
      <c r="AJ232">
        <v>0</v>
      </c>
      <c r="AK232">
        <v>-724.31</v>
      </c>
      <c r="AL232">
        <v>-713</v>
      </c>
      <c r="AM232">
        <v>-690</v>
      </c>
      <c r="AN232">
        <v>-970</v>
      </c>
      <c r="AO232">
        <v>0</v>
      </c>
      <c r="AP232">
        <v>724</v>
      </c>
      <c r="AQ232">
        <v>-1</v>
      </c>
      <c r="AR232">
        <v>0</v>
      </c>
      <c r="AS232">
        <v>-55.51</v>
      </c>
      <c r="AT232">
        <v>0</v>
      </c>
      <c r="AU232">
        <v>0</v>
      </c>
      <c r="AV232">
        <v>0</v>
      </c>
      <c r="AW232">
        <v>-24.3</v>
      </c>
      <c r="AX232">
        <v>0.03</v>
      </c>
      <c r="AY232">
        <v>0.03</v>
      </c>
      <c r="AZ232">
        <v>0</v>
      </c>
      <c r="BA232">
        <v>61</v>
      </c>
      <c r="BB232">
        <v>31</v>
      </c>
      <c r="BC232">
        <v>0</v>
      </c>
      <c r="BD232">
        <v>0</v>
      </c>
      <c r="BE232">
        <v>0</v>
      </c>
      <c r="BF232">
        <v>0</v>
      </c>
      <c r="BG232">
        <v>0</v>
      </c>
      <c r="BH232">
        <v>0</v>
      </c>
    </row>
    <row r="233" spans="1:60">
      <c r="A233" t="s">
        <v>864</v>
      </c>
      <c r="B233">
        <v>0</v>
      </c>
      <c r="C233">
        <v>0</v>
      </c>
      <c r="D233">
        <v>0</v>
      </c>
      <c r="E233">
        <v>0</v>
      </c>
      <c r="F233">
        <v>0</v>
      </c>
      <c r="G233">
        <v>0</v>
      </c>
      <c r="H233">
        <v>0</v>
      </c>
      <c r="I233">
        <v>0</v>
      </c>
      <c r="J233">
        <v>0</v>
      </c>
      <c r="K233">
        <v>0</v>
      </c>
      <c r="L233">
        <v>0</v>
      </c>
      <c r="M233">
        <v>0</v>
      </c>
      <c r="N233">
        <v>0</v>
      </c>
      <c r="O233">
        <v>0</v>
      </c>
      <c r="P233">
        <v>0</v>
      </c>
      <c r="Q233">
        <v>97.56</v>
      </c>
      <c r="R233">
        <v>97</v>
      </c>
      <c r="S233">
        <v>0</v>
      </c>
      <c r="T233">
        <v>0</v>
      </c>
      <c r="U233">
        <v>0</v>
      </c>
      <c r="V233">
        <v>0</v>
      </c>
      <c r="W233">
        <v>0</v>
      </c>
      <c r="X233">
        <v>0</v>
      </c>
      <c r="Y233">
        <v>0</v>
      </c>
      <c r="Z233">
        <v>0</v>
      </c>
      <c r="AA233">
        <v>0</v>
      </c>
      <c r="AB233">
        <v>0</v>
      </c>
      <c r="AC233">
        <v>0</v>
      </c>
      <c r="AD233">
        <v>0</v>
      </c>
      <c r="AE233">
        <v>0</v>
      </c>
      <c r="AF233">
        <v>0</v>
      </c>
      <c r="AG233">
        <v>0</v>
      </c>
      <c r="AH233">
        <v>0</v>
      </c>
      <c r="AI233">
        <v>0</v>
      </c>
      <c r="AJ233">
        <v>0</v>
      </c>
      <c r="AK233">
        <v>369.96</v>
      </c>
      <c r="AL233">
        <v>0</v>
      </c>
      <c r="AM233">
        <v>0</v>
      </c>
      <c r="AN233">
        <v>0</v>
      </c>
      <c r="AO233">
        <v>121</v>
      </c>
      <c r="AP233">
        <v>0</v>
      </c>
      <c r="AQ233">
        <v>0</v>
      </c>
      <c r="AR233">
        <v>727</v>
      </c>
      <c r="AS233">
        <v>0</v>
      </c>
      <c r="AT233">
        <v>0</v>
      </c>
      <c r="AU233">
        <v>0</v>
      </c>
      <c r="AV233">
        <v>0</v>
      </c>
      <c r="AW233">
        <v>0</v>
      </c>
      <c r="AX233">
        <v>0</v>
      </c>
      <c r="AY233">
        <v>0</v>
      </c>
      <c r="AZ233">
        <v>0</v>
      </c>
      <c r="BA233">
        <v>0</v>
      </c>
      <c r="BB233">
        <v>0</v>
      </c>
      <c r="BC233">
        <v>0</v>
      </c>
      <c r="BD233">
        <v>0</v>
      </c>
      <c r="BE233">
        <v>0</v>
      </c>
      <c r="BF233">
        <v>0</v>
      </c>
      <c r="BG233">
        <v>0</v>
      </c>
      <c r="BH233">
        <v>0</v>
      </c>
    </row>
    <row r="234" spans="1:60">
      <c r="A234" t="s">
        <v>865</v>
      </c>
      <c r="B234">
        <v>-664</v>
      </c>
      <c r="C234">
        <v>-664</v>
      </c>
      <c r="D234">
        <v>-653</v>
      </c>
      <c r="E234">
        <v>-73.349999999999994</v>
      </c>
      <c r="F234">
        <v>-73</v>
      </c>
      <c r="G234">
        <v>-74</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-1.56</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row>
    <row r="235" spans="1:60">
      <c r="A235" t="s">
        <v>866</v>
      </c>
      <c r="B235">
        <v>-664</v>
      </c>
      <c r="C235">
        <v>-664</v>
      </c>
      <c r="D235">
        <v>-653</v>
      </c>
      <c r="E235">
        <v>-74.48</v>
      </c>
      <c r="F235">
        <v>-74</v>
      </c>
      <c r="G235">
        <v>-74</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-1.56</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row>
    <row r="236" spans="1:60">
      <c r="A236" t="s">
        <v>1004</v>
      </c>
      <c r="B236">
        <v>0</v>
      </c>
      <c r="C236">
        <v>0</v>
      </c>
      <c r="D236">
        <v>0</v>
      </c>
      <c r="E236">
        <v>1.1399999999999999</v>
      </c>
      <c r="F236">
        <v>1</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row>
    <row r="237" spans="1:60">
      <c r="A237" t="s">
        <v>867</v>
      </c>
      <c r="B237">
        <v>0</v>
      </c>
      <c r="C237">
        <v>0</v>
      </c>
      <c r="D237">
        <v>0</v>
      </c>
      <c r="E237">
        <v>0</v>
      </c>
      <c r="F237">
        <v>0</v>
      </c>
      <c r="G237">
        <v>0</v>
      </c>
      <c r="H237">
        <v>0</v>
      </c>
      <c r="I237">
        <v>0</v>
      </c>
      <c r="J237">
        <v>0</v>
      </c>
      <c r="K237">
        <v>0</v>
      </c>
      <c r="L237">
        <v>0</v>
      </c>
      <c r="M237">
        <v>-1861.49</v>
      </c>
      <c r="N237">
        <v>0</v>
      </c>
      <c r="O237">
        <v>0</v>
      </c>
      <c r="P237">
        <v>0</v>
      </c>
      <c r="Q237">
        <v>1861.49</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727</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row>
    <row r="238" spans="1:60">
      <c r="A238" t="s">
        <v>868</v>
      </c>
      <c r="B238">
        <v>0</v>
      </c>
      <c r="C238">
        <v>0</v>
      </c>
      <c r="D238">
        <v>0</v>
      </c>
      <c r="E238">
        <v>0</v>
      </c>
      <c r="F238">
        <v>0</v>
      </c>
      <c r="G238">
        <v>0</v>
      </c>
      <c r="H238">
        <v>0</v>
      </c>
      <c r="I238">
        <v>6707.47</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row>
    <row r="239" spans="1:60">
      <c r="A239" t="s">
        <v>869</v>
      </c>
      <c r="B239">
        <v>0</v>
      </c>
      <c r="C239">
        <v>0</v>
      </c>
      <c r="D239">
        <v>0</v>
      </c>
      <c r="E239">
        <v>0</v>
      </c>
      <c r="F239">
        <v>0</v>
      </c>
      <c r="G239">
        <v>0</v>
      </c>
      <c r="H239">
        <v>0</v>
      </c>
      <c r="I239">
        <v>0</v>
      </c>
      <c r="J239">
        <v>0</v>
      </c>
      <c r="K239">
        <v>0</v>
      </c>
      <c r="L239">
        <v>0</v>
      </c>
      <c r="M239">
        <v>-5409.12</v>
      </c>
      <c r="N239">
        <v>-1861</v>
      </c>
      <c r="O239">
        <v>-1861</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728</v>
      </c>
      <c r="AR239">
        <v>0</v>
      </c>
      <c r="AS239">
        <v>939.5</v>
      </c>
      <c r="AT239">
        <v>0</v>
      </c>
      <c r="AU239">
        <v>578</v>
      </c>
      <c r="AV239">
        <v>1441</v>
      </c>
      <c r="AW239">
        <v>0</v>
      </c>
      <c r="AX239">
        <v>0</v>
      </c>
      <c r="AY239">
        <v>0</v>
      </c>
      <c r="AZ239">
        <v>0</v>
      </c>
      <c r="BA239">
        <v>0</v>
      </c>
      <c r="BB239">
        <v>2499</v>
      </c>
      <c r="BC239">
        <v>0</v>
      </c>
      <c r="BD239">
        <v>0</v>
      </c>
      <c r="BE239">
        <v>0</v>
      </c>
      <c r="BF239">
        <v>0</v>
      </c>
      <c r="BG239">
        <v>0</v>
      </c>
      <c r="BH239">
        <v>0</v>
      </c>
    </row>
    <row r="240" spans="1:60">
      <c r="A240" t="s">
        <v>870</v>
      </c>
      <c r="B240">
        <v>-37862</v>
      </c>
      <c r="C240">
        <v>-19136</v>
      </c>
      <c r="D240">
        <v>-398</v>
      </c>
      <c r="E240">
        <v>-28769.06</v>
      </c>
      <c r="F240">
        <v>-28784</v>
      </c>
      <c r="G240">
        <v>-15910</v>
      </c>
      <c r="H240">
        <v>-289</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row>
    <row r="241" spans="1:60">
      <c r="A241" t="s">
        <v>829</v>
      </c>
      <c r="B241">
        <v>-36750</v>
      </c>
      <c r="C241">
        <v>-18375</v>
      </c>
      <c r="D241">
        <v>0</v>
      </c>
      <c r="E241">
        <v>-27562.5</v>
      </c>
      <c r="F241">
        <v>-27563</v>
      </c>
      <c r="G241">
        <v>-15313</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row>
    <row r="242" spans="1:60">
      <c r="A242" t="s">
        <v>355</v>
      </c>
      <c r="B242">
        <v>-1112</v>
      </c>
      <c r="C242">
        <v>-761</v>
      </c>
      <c r="D242">
        <v>-398</v>
      </c>
      <c r="E242">
        <v>-1206.56</v>
      </c>
      <c r="F242">
        <v>-1221</v>
      </c>
      <c r="G242">
        <v>-597</v>
      </c>
      <c r="H242">
        <v>-289</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row>
    <row r="243" spans="1:60">
      <c r="A243" t="s">
        <v>364</v>
      </c>
      <c r="B243">
        <v>1294</v>
      </c>
      <c r="C243">
        <v>866</v>
      </c>
      <c r="D243">
        <v>426</v>
      </c>
      <c r="E243">
        <v>1630.89</v>
      </c>
      <c r="F243">
        <v>1243</v>
      </c>
      <c r="G243">
        <v>845</v>
      </c>
      <c r="H243">
        <v>438</v>
      </c>
      <c r="I243">
        <v>1922.33</v>
      </c>
      <c r="J243">
        <v>1409</v>
      </c>
      <c r="K243">
        <v>968</v>
      </c>
      <c r="L243">
        <v>523</v>
      </c>
      <c r="M243">
        <v>0</v>
      </c>
      <c r="N243">
        <v>0</v>
      </c>
      <c r="O243">
        <v>0</v>
      </c>
      <c r="P243">
        <v>0</v>
      </c>
      <c r="Q243">
        <v>0</v>
      </c>
      <c r="R243">
        <v>0</v>
      </c>
      <c r="S243">
        <v>0</v>
      </c>
      <c r="T243">
        <v>0</v>
      </c>
      <c r="U243">
        <v>0</v>
      </c>
      <c r="V243">
        <v>0</v>
      </c>
      <c r="W243">
        <v>0</v>
      </c>
      <c r="X243">
        <v>0</v>
      </c>
      <c r="Y243">
        <v>0.1</v>
      </c>
      <c r="Z243">
        <v>0</v>
      </c>
      <c r="AA243">
        <v>0</v>
      </c>
      <c r="AB243">
        <v>0</v>
      </c>
      <c r="AC243">
        <v>552.09</v>
      </c>
      <c r="AD243">
        <v>509</v>
      </c>
      <c r="AE243">
        <v>505</v>
      </c>
      <c r="AF243">
        <v>371</v>
      </c>
      <c r="AG243">
        <v>2828.82</v>
      </c>
      <c r="AH243">
        <v>2195</v>
      </c>
      <c r="AI243">
        <v>1262</v>
      </c>
      <c r="AJ243">
        <v>434</v>
      </c>
      <c r="AK243">
        <v>1075.43</v>
      </c>
      <c r="AL243">
        <v>939</v>
      </c>
      <c r="AM243">
        <v>892</v>
      </c>
      <c r="AN243">
        <v>569</v>
      </c>
      <c r="AO243">
        <v>833</v>
      </c>
      <c r="AP243">
        <v>220</v>
      </c>
      <c r="AQ243">
        <v>39</v>
      </c>
      <c r="AR243">
        <v>0</v>
      </c>
      <c r="AS243">
        <v>0</v>
      </c>
      <c r="AT243">
        <v>0</v>
      </c>
      <c r="AU243">
        <v>0</v>
      </c>
      <c r="AV243">
        <v>0</v>
      </c>
      <c r="AW243">
        <v>0</v>
      </c>
      <c r="AX243">
        <v>0</v>
      </c>
      <c r="AY243">
        <v>0</v>
      </c>
      <c r="AZ243">
        <v>0</v>
      </c>
      <c r="BA243">
        <v>0</v>
      </c>
      <c r="BB243">
        <v>0</v>
      </c>
      <c r="BC243">
        <v>0</v>
      </c>
      <c r="BD243">
        <v>0</v>
      </c>
      <c r="BE243">
        <v>0</v>
      </c>
      <c r="BF243">
        <v>0</v>
      </c>
      <c r="BG243">
        <v>0</v>
      </c>
      <c r="BH243">
        <v>0</v>
      </c>
    </row>
    <row r="244" spans="1:60">
      <c r="A244" t="s">
        <v>871</v>
      </c>
      <c r="B244">
        <v>1598</v>
      </c>
      <c r="C244">
        <v>1065</v>
      </c>
      <c r="D244">
        <v>533</v>
      </c>
      <c r="E244">
        <v>3482.39</v>
      </c>
      <c r="F244">
        <v>1751</v>
      </c>
      <c r="G244">
        <v>1167</v>
      </c>
      <c r="H244">
        <v>578</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row>
    <row r="245" spans="1:60">
      <c r="A245" t="s">
        <v>872</v>
      </c>
      <c r="B245">
        <v>0</v>
      </c>
      <c r="C245">
        <v>0</v>
      </c>
      <c r="D245">
        <v>0</v>
      </c>
      <c r="E245">
        <v>200.19</v>
      </c>
      <c r="F245">
        <v>200</v>
      </c>
      <c r="G245">
        <v>200</v>
      </c>
      <c r="H245">
        <v>0</v>
      </c>
      <c r="I245">
        <v>-26985.200000000001</v>
      </c>
      <c r="J245">
        <v>-27174</v>
      </c>
      <c r="K245">
        <v>-16409</v>
      </c>
      <c r="L245">
        <v>4593</v>
      </c>
      <c r="M245">
        <v>-45799.69</v>
      </c>
      <c r="N245">
        <v>-9079</v>
      </c>
      <c r="O245">
        <v>-21806</v>
      </c>
      <c r="P245">
        <v>-11561</v>
      </c>
      <c r="Q245">
        <v>-20818.169999999998</v>
      </c>
      <c r="R245">
        <v>-21713</v>
      </c>
      <c r="S245">
        <v>-12433</v>
      </c>
      <c r="T245">
        <v>-49</v>
      </c>
      <c r="U245">
        <v>-13836.66</v>
      </c>
      <c r="V245">
        <v>-11554</v>
      </c>
      <c r="W245">
        <v>-9941</v>
      </c>
      <c r="X245">
        <v>490</v>
      </c>
      <c r="Y245">
        <v>-2944.44</v>
      </c>
      <c r="Z245">
        <v>-3916</v>
      </c>
      <c r="AA245">
        <v>1874</v>
      </c>
      <c r="AB245">
        <v>5814</v>
      </c>
      <c r="AC245">
        <v>-2266.69</v>
      </c>
      <c r="AD245">
        <v>-5338</v>
      </c>
      <c r="AE245">
        <v>-6392</v>
      </c>
      <c r="AF245">
        <v>2137</v>
      </c>
      <c r="AG245">
        <v>-10997.95</v>
      </c>
      <c r="AH245">
        <v>-13018</v>
      </c>
      <c r="AI245">
        <v>-6995</v>
      </c>
      <c r="AJ245">
        <v>206</v>
      </c>
      <c r="AK245">
        <v>-15433.34</v>
      </c>
      <c r="AL245">
        <v>-13880</v>
      </c>
      <c r="AM245">
        <v>-6675</v>
      </c>
      <c r="AN245">
        <v>139</v>
      </c>
      <c r="AO245">
        <v>-15993</v>
      </c>
      <c r="AP245">
        <v>-16074</v>
      </c>
      <c r="AQ245">
        <v>-6078</v>
      </c>
      <c r="AR245">
        <v>-65</v>
      </c>
      <c r="AS245">
        <v>-9629.66</v>
      </c>
      <c r="AT245">
        <v>-9600</v>
      </c>
      <c r="AU245">
        <v>-4662</v>
      </c>
      <c r="AV245">
        <v>-53</v>
      </c>
      <c r="AW245">
        <v>-129.69999999999999</v>
      </c>
      <c r="AX245">
        <v>-7656.25</v>
      </c>
      <c r="AY245">
        <v>-3062.5</v>
      </c>
      <c r="AZ245">
        <v>0</v>
      </c>
      <c r="BA245">
        <v>-4774</v>
      </c>
      <c r="BB245">
        <v>-7656</v>
      </c>
      <c r="BC245">
        <v>-4594</v>
      </c>
      <c r="BD245">
        <v>-7</v>
      </c>
      <c r="BE245">
        <v>-9815</v>
      </c>
      <c r="BF245">
        <v>-9795</v>
      </c>
      <c r="BG245">
        <v>469</v>
      </c>
      <c r="BH245">
        <v>13</v>
      </c>
    </row>
    <row r="246" spans="1:60">
      <c r="A246" t="s">
        <v>873</v>
      </c>
      <c r="B246">
        <v>255143</v>
      </c>
      <c r="C246">
        <v>161370</v>
      </c>
      <c r="D246">
        <v>81230</v>
      </c>
      <c r="E246">
        <v>269574.01</v>
      </c>
      <c r="F246">
        <v>220960</v>
      </c>
      <c r="G246">
        <v>133132</v>
      </c>
      <c r="H246">
        <v>66472</v>
      </c>
      <c r="I246">
        <v>221787.31</v>
      </c>
      <c r="J246">
        <v>175774</v>
      </c>
      <c r="K246">
        <v>108794</v>
      </c>
      <c r="L246">
        <v>61773</v>
      </c>
      <c r="M246">
        <v>120563.09</v>
      </c>
      <c r="N246">
        <v>126175</v>
      </c>
      <c r="O246">
        <v>74289</v>
      </c>
      <c r="P246">
        <v>31489</v>
      </c>
      <c r="Q246">
        <v>123516.56</v>
      </c>
      <c r="R246">
        <v>97902</v>
      </c>
      <c r="S246">
        <v>58913</v>
      </c>
      <c r="T246">
        <v>31330</v>
      </c>
      <c r="U246">
        <v>111563.72</v>
      </c>
      <c r="V246">
        <v>78642</v>
      </c>
      <c r="W246">
        <v>54936</v>
      </c>
      <c r="X246">
        <v>28690</v>
      </c>
      <c r="Y246">
        <v>101270.46</v>
      </c>
      <c r="Z246">
        <v>76237</v>
      </c>
      <c r="AA246">
        <v>61642</v>
      </c>
      <c r="AB246">
        <v>31804</v>
      </c>
      <c r="AC246">
        <v>87701.57</v>
      </c>
      <c r="AD246">
        <v>65368</v>
      </c>
      <c r="AE246">
        <v>44298</v>
      </c>
      <c r="AF246">
        <v>25388</v>
      </c>
      <c r="AG246">
        <v>107567.32</v>
      </c>
      <c r="AH246">
        <v>72508</v>
      </c>
      <c r="AI246">
        <v>48108</v>
      </c>
      <c r="AJ246">
        <v>27143</v>
      </c>
      <c r="AK246">
        <v>117962.43</v>
      </c>
      <c r="AL246">
        <v>68113</v>
      </c>
      <c r="AM246">
        <v>50323</v>
      </c>
      <c r="AN246">
        <v>23148</v>
      </c>
      <c r="AO246">
        <v>121393</v>
      </c>
      <c r="AP246">
        <v>64267</v>
      </c>
      <c r="AQ246">
        <v>52704</v>
      </c>
      <c r="AR246">
        <v>21566</v>
      </c>
      <c r="AS246">
        <v>118001.01</v>
      </c>
      <c r="AT246">
        <v>65739</v>
      </c>
      <c r="AU246">
        <v>46837</v>
      </c>
      <c r="AV246">
        <v>18175</v>
      </c>
      <c r="AW246">
        <v>120296.53</v>
      </c>
      <c r="AX246">
        <v>67962.25</v>
      </c>
      <c r="AY246">
        <v>48243.4</v>
      </c>
      <c r="AZ246">
        <v>17133</v>
      </c>
      <c r="BA246">
        <v>101705</v>
      </c>
      <c r="BB246">
        <v>67527</v>
      </c>
      <c r="BC246">
        <v>46855</v>
      </c>
      <c r="BD246">
        <v>13160</v>
      </c>
      <c r="BE246">
        <v>99193</v>
      </c>
      <c r="BF246">
        <v>60930</v>
      </c>
      <c r="BG246">
        <v>50835</v>
      </c>
      <c r="BH246">
        <v>26033</v>
      </c>
    </row>
    <row r="247" spans="1:60">
      <c r="A247" t="s">
        <v>874</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row>
    <row r="248" spans="1:60">
      <c r="A248" t="s">
        <v>875</v>
      </c>
      <c r="B248">
        <v>-39455</v>
      </c>
      <c r="C248">
        <v>-45999</v>
      </c>
      <c r="D248">
        <v>-53809</v>
      </c>
      <c r="E248">
        <v>43631.26</v>
      </c>
      <c r="F248">
        <v>26233</v>
      </c>
      <c r="G248">
        <v>-1001</v>
      </c>
      <c r="H248">
        <v>9446</v>
      </c>
      <c r="I248">
        <v>-21190.86</v>
      </c>
      <c r="J248">
        <v>-29868</v>
      </c>
      <c r="K248">
        <v>-27766</v>
      </c>
      <c r="L248">
        <v>-20439</v>
      </c>
      <c r="M248">
        <v>115296.53</v>
      </c>
      <c r="N248">
        <v>23768</v>
      </c>
      <c r="O248">
        <v>32082</v>
      </c>
      <c r="P248">
        <v>21823</v>
      </c>
      <c r="Q248">
        <v>-35981.370000000003</v>
      </c>
      <c r="R248">
        <v>-12558</v>
      </c>
      <c r="S248">
        <v>-20800</v>
      </c>
      <c r="T248">
        <v>-14862</v>
      </c>
      <c r="U248">
        <v>-8300.51</v>
      </c>
      <c r="V248">
        <v>13144</v>
      </c>
      <c r="W248">
        <v>1701</v>
      </c>
      <c r="X248">
        <v>-1578</v>
      </c>
      <c r="Y248">
        <v>33251.29</v>
      </c>
      <c r="Z248">
        <v>45353</v>
      </c>
      <c r="AA248">
        <v>34730</v>
      </c>
      <c r="AB248">
        <v>43029</v>
      </c>
      <c r="AC248">
        <v>-40376.67</v>
      </c>
      <c r="AD248">
        <v>4268</v>
      </c>
      <c r="AE248">
        <v>-10575</v>
      </c>
      <c r="AF248">
        <v>-1773</v>
      </c>
      <c r="AG248">
        <v>-1015.53</v>
      </c>
      <c r="AH248">
        <v>10817</v>
      </c>
      <c r="AI248">
        <v>-34156</v>
      </c>
      <c r="AJ248">
        <v>-7080</v>
      </c>
      <c r="AK248">
        <v>45961.87</v>
      </c>
      <c r="AL248">
        <v>45495</v>
      </c>
      <c r="AM248">
        <v>26780</v>
      </c>
      <c r="AN248">
        <v>3389</v>
      </c>
      <c r="AO248">
        <v>-34386</v>
      </c>
      <c r="AP248">
        <v>-35727</v>
      </c>
      <c r="AQ248">
        <v>-32975</v>
      </c>
      <c r="AR248">
        <v>9050</v>
      </c>
      <c r="AS248">
        <v>-13388.51</v>
      </c>
      <c r="AT248">
        <v>-10820</v>
      </c>
      <c r="AU248">
        <v>24414</v>
      </c>
      <c r="AV248">
        <v>-18819</v>
      </c>
      <c r="AW248">
        <v>-1876.66</v>
      </c>
      <c r="AX248">
        <v>7267.53</v>
      </c>
      <c r="AY248">
        <v>-13827.07</v>
      </c>
      <c r="AZ248">
        <v>2040</v>
      </c>
      <c r="BA248">
        <v>-3463</v>
      </c>
      <c r="BB248">
        <v>25071</v>
      </c>
      <c r="BC248">
        <v>20772</v>
      </c>
      <c r="BD248">
        <v>0</v>
      </c>
      <c r="BE248">
        <v>0</v>
      </c>
      <c r="BF248">
        <v>0</v>
      </c>
      <c r="BG248">
        <v>0</v>
      </c>
      <c r="BH248">
        <v>0</v>
      </c>
    </row>
    <row r="249" spans="1:60">
      <c r="A249" t="s">
        <v>876</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-10535</v>
      </c>
      <c r="BB249">
        <v>0</v>
      </c>
      <c r="BC249">
        <v>0</v>
      </c>
      <c r="BD249">
        <v>0</v>
      </c>
      <c r="BE249">
        <v>0</v>
      </c>
      <c r="BF249">
        <v>0</v>
      </c>
      <c r="BG249">
        <v>0</v>
      </c>
      <c r="BH249">
        <v>0</v>
      </c>
    </row>
    <row r="250" spans="1:60">
      <c r="A250" t="s">
        <v>877</v>
      </c>
      <c r="B250">
        <v>10006</v>
      </c>
      <c r="C250">
        <v>8592</v>
      </c>
      <c r="D250">
        <v>7662</v>
      </c>
      <c r="E250">
        <v>12947.02</v>
      </c>
      <c r="F250">
        <v>21269</v>
      </c>
      <c r="G250">
        <v>-10421</v>
      </c>
      <c r="H250">
        <v>16356</v>
      </c>
      <c r="I250">
        <v>1162.76</v>
      </c>
      <c r="J250">
        <v>-5313</v>
      </c>
      <c r="K250">
        <v>18687</v>
      </c>
      <c r="L250">
        <v>3341</v>
      </c>
      <c r="M250">
        <v>-15658.57</v>
      </c>
      <c r="N250">
        <v>3238</v>
      </c>
      <c r="O250">
        <v>-2000</v>
      </c>
      <c r="P250">
        <v>-2882</v>
      </c>
      <c r="Q250">
        <v>2088.54</v>
      </c>
      <c r="R250">
        <v>-8806</v>
      </c>
      <c r="S250">
        <v>-9696</v>
      </c>
      <c r="T250">
        <v>339</v>
      </c>
      <c r="U250">
        <v>10660.26</v>
      </c>
      <c r="V250">
        <v>-801</v>
      </c>
      <c r="W250">
        <v>5440</v>
      </c>
      <c r="X250">
        <v>-19228</v>
      </c>
      <c r="Y250">
        <v>-22346.02</v>
      </c>
      <c r="Z250">
        <v>-10799</v>
      </c>
      <c r="AA250">
        <v>-21770</v>
      </c>
      <c r="AB250">
        <v>-29567</v>
      </c>
      <c r="AC250">
        <v>70747.789999999994</v>
      </c>
      <c r="AD250">
        <v>36276</v>
      </c>
      <c r="AE250">
        <v>39550</v>
      </c>
      <c r="AF250">
        <v>30771</v>
      </c>
      <c r="AG250">
        <v>-4396.32</v>
      </c>
      <c r="AH250">
        <v>-10456</v>
      </c>
      <c r="AI250">
        <v>21115</v>
      </c>
      <c r="AJ250">
        <v>-24486</v>
      </c>
      <c r="AK250">
        <v>-71605.78</v>
      </c>
      <c r="AL250">
        <v>-6013</v>
      </c>
      <c r="AM250">
        <v>5609</v>
      </c>
      <c r="AN250">
        <v>-7126</v>
      </c>
      <c r="AO250">
        <v>7575</v>
      </c>
      <c r="AP250">
        <v>17460</v>
      </c>
      <c r="AQ250">
        <v>44169</v>
      </c>
      <c r="AR250">
        <v>-12538</v>
      </c>
      <c r="AS250">
        <v>-65564.679999999993</v>
      </c>
      <c r="AT250">
        <v>-41393</v>
      </c>
      <c r="AU250">
        <v>-29498</v>
      </c>
      <c r="AV250">
        <v>-3555</v>
      </c>
      <c r="AW250">
        <v>-38075.839999999997</v>
      </c>
      <c r="AX250">
        <v>-282.02</v>
      </c>
      <c r="AY250">
        <v>13389.31</v>
      </c>
      <c r="AZ250">
        <v>-1496</v>
      </c>
      <c r="BA250">
        <v>-11859</v>
      </c>
      <c r="BB250">
        <v>-18496</v>
      </c>
      <c r="BC250">
        <v>-10216</v>
      </c>
      <c r="BD250">
        <v>9197</v>
      </c>
      <c r="BE250">
        <v>7145</v>
      </c>
      <c r="BF250">
        <v>2141</v>
      </c>
      <c r="BG250">
        <v>1875</v>
      </c>
      <c r="BH250">
        <v>4593</v>
      </c>
    </row>
    <row r="251" spans="1:60">
      <c r="A251" t="s">
        <v>878</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row>
    <row r="252" spans="1:60">
      <c r="A252" t="s">
        <v>879</v>
      </c>
      <c r="B252">
        <v>45472</v>
      </c>
      <c r="C252">
        <v>13781</v>
      </c>
      <c r="D252">
        <v>5044</v>
      </c>
      <c r="E252">
        <v>33480.18</v>
      </c>
      <c r="F252">
        <v>20841</v>
      </c>
      <c r="G252">
        <v>70829</v>
      </c>
      <c r="H252">
        <v>12863</v>
      </c>
      <c r="I252">
        <v>15903</v>
      </c>
      <c r="J252">
        <v>72467</v>
      </c>
      <c r="K252">
        <v>16782</v>
      </c>
      <c r="L252">
        <v>2670</v>
      </c>
      <c r="M252">
        <v>20657.23</v>
      </c>
      <c r="N252">
        <v>52483</v>
      </c>
      <c r="O252">
        <v>16909</v>
      </c>
      <c r="P252">
        <v>9812</v>
      </c>
      <c r="Q252">
        <v>6513.37</v>
      </c>
      <c r="R252">
        <v>23229</v>
      </c>
      <c r="S252">
        <v>34254</v>
      </c>
      <c r="T252">
        <v>14581</v>
      </c>
      <c r="U252">
        <v>-11095.26</v>
      </c>
      <c r="V252">
        <v>-1754</v>
      </c>
      <c r="W252">
        <v>-5780</v>
      </c>
      <c r="X252">
        <v>3016</v>
      </c>
      <c r="Y252">
        <v>6674.42</v>
      </c>
      <c r="Z252">
        <v>1086</v>
      </c>
      <c r="AA252">
        <v>-2427</v>
      </c>
      <c r="AB252">
        <v>469</v>
      </c>
      <c r="AC252">
        <v>-30860.27</v>
      </c>
      <c r="AD252">
        <v>-24225</v>
      </c>
      <c r="AE252">
        <v>-24756</v>
      </c>
      <c r="AF252">
        <v>-13327</v>
      </c>
      <c r="AG252">
        <v>23593.16</v>
      </c>
      <c r="AH252">
        <v>4593</v>
      </c>
      <c r="AI252">
        <v>2716</v>
      </c>
      <c r="AJ252">
        <v>26838</v>
      </c>
      <c r="AK252">
        <v>9444.7199999999993</v>
      </c>
      <c r="AL252">
        <v>19760</v>
      </c>
      <c r="AM252">
        <v>18927</v>
      </c>
      <c r="AN252">
        <v>4848</v>
      </c>
      <c r="AO252">
        <v>-24046</v>
      </c>
      <c r="AP252">
        <v>-24719</v>
      </c>
      <c r="AQ252">
        <v>-23761</v>
      </c>
      <c r="AR252">
        <v>-19088</v>
      </c>
      <c r="AS252">
        <v>28274.47</v>
      </c>
      <c r="AT252">
        <v>4158</v>
      </c>
      <c r="AU252">
        <v>-3310</v>
      </c>
      <c r="AV252">
        <v>-382</v>
      </c>
      <c r="AW252">
        <v>3669.06</v>
      </c>
      <c r="AX252">
        <v>-3645.07</v>
      </c>
      <c r="AY252">
        <v>-3098.27</v>
      </c>
      <c r="AZ252">
        <v>279</v>
      </c>
      <c r="BA252">
        <v>-325</v>
      </c>
      <c r="BB252">
        <v>-1496</v>
      </c>
      <c r="BC252">
        <v>-2529</v>
      </c>
      <c r="BD252">
        <v>0</v>
      </c>
      <c r="BE252">
        <v>0</v>
      </c>
      <c r="BF252">
        <v>0</v>
      </c>
      <c r="BG252">
        <v>0</v>
      </c>
      <c r="BH252">
        <v>0</v>
      </c>
    </row>
    <row r="253" spans="1:60">
      <c r="A253" t="s">
        <v>1005</v>
      </c>
      <c r="B253">
        <v>0</v>
      </c>
      <c r="C253">
        <v>0</v>
      </c>
      <c r="D253">
        <v>0</v>
      </c>
      <c r="E253">
        <v>-16991.18</v>
      </c>
      <c r="F253">
        <v>-16991</v>
      </c>
      <c r="G253">
        <v>-16991</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row>
    <row r="254" spans="1:60">
      <c r="A254" t="s">
        <v>880</v>
      </c>
      <c r="B254">
        <v>0</v>
      </c>
      <c r="C254">
        <v>0</v>
      </c>
      <c r="D254">
        <v>0</v>
      </c>
      <c r="E254">
        <v>-3929.37</v>
      </c>
      <c r="F254">
        <v>-3929</v>
      </c>
      <c r="G254">
        <v>-3929</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row>
    <row r="255" spans="1:60">
      <c r="A255" t="s">
        <v>881</v>
      </c>
      <c r="B255">
        <v>-52</v>
      </c>
      <c r="C255">
        <v>3138</v>
      </c>
      <c r="D255">
        <v>2243</v>
      </c>
      <c r="E255">
        <v>-275.69</v>
      </c>
      <c r="F255">
        <v>3051</v>
      </c>
      <c r="G255">
        <v>-2667</v>
      </c>
      <c r="H255">
        <v>-769</v>
      </c>
      <c r="I255">
        <v>1642.25</v>
      </c>
      <c r="J255">
        <v>-1818</v>
      </c>
      <c r="K255">
        <v>-3791</v>
      </c>
      <c r="L255">
        <v>4127</v>
      </c>
      <c r="M255">
        <v>-1312.13</v>
      </c>
      <c r="N255">
        <v>7828</v>
      </c>
      <c r="O255">
        <v>-5559</v>
      </c>
      <c r="P255">
        <v>4106</v>
      </c>
      <c r="Q255">
        <v>4401.9399999999996</v>
      </c>
      <c r="R255">
        <v>-5029</v>
      </c>
      <c r="S255">
        <v>2500</v>
      </c>
      <c r="T255">
        <v>-3174</v>
      </c>
      <c r="U255">
        <v>214.49</v>
      </c>
      <c r="V255">
        <v>-3704</v>
      </c>
      <c r="W255">
        <v>6452</v>
      </c>
      <c r="X255">
        <v>18275</v>
      </c>
      <c r="Y255">
        <v>-6542.18</v>
      </c>
      <c r="Z255">
        <v>-14167</v>
      </c>
      <c r="AA255">
        <v>-16034</v>
      </c>
      <c r="AB255">
        <v>-371</v>
      </c>
      <c r="AC255">
        <v>25565.54</v>
      </c>
      <c r="AD255">
        <v>82</v>
      </c>
      <c r="AE255">
        <v>-14596</v>
      </c>
      <c r="AF255">
        <v>3914</v>
      </c>
      <c r="AG255">
        <v>10644.43</v>
      </c>
      <c r="AH255">
        <v>-402</v>
      </c>
      <c r="AI255">
        <v>-2891</v>
      </c>
      <c r="AJ255">
        <v>2968</v>
      </c>
      <c r="AK255">
        <v>1765.35</v>
      </c>
      <c r="AL255">
        <v>-1076</v>
      </c>
      <c r="AM255">
        <v>-6327</v>
      </c>
      <c r="AN255">
        <v>6219</v>
      </c>
      <c r="AO255">
        <v>5432</v>
      </c>
      <c r="AP255">
        <v>2548</v>
      </c>
      <c r="AQ255">
        <v>63</v>
      </c>
      <c r="AR255">
        <v>3165</v>
      </c>
      <c r="AS255">
        <v>7290.36</v>
      </c>
      <c r="AT255">
        <v>23972</v>
      </c>
      <c r="AU255">
        <v>23779</v>
      </c>
      <c r="AV255">
        <v>17558</v>
      </c>
      <c r="AW255">
        <v>2069.16</v>
      </c>
      <c r="AX255">
        <v>10239.19</v>
      </c>
      <c r="AY255">
        <v>-6751.7</v>
      </c>
      <c r="AZ255">
        <v>9611</v>
      </c>
      <c r="BA255">
        <v>661</v>
      </c>
      <c r="BB255">
        <v>-4964</v>
      </c>
      <c r="BC255">
        <v>-7347</v>
      </c>
      <c r="BD255">
        <v>3277</v>
      </c>
      <c r="BE255">
        <v>-20586</v>
      </c>
      <c r="BF255">
        <v>-13929</v>
      </c>
      <c r="BG255">
        <v>-33897</v>
      </c>
      <c r="BH255">
        <v>-5471</v>
      </c>
    </row>
    <row r="256" spans="1:60">
      <c r="A256" t="s">
        <v>882</v>
      </c>
      <c r="B256">
        <v>271114</v>
      </c>
      <c r="C256">
        <v>140882</v>
      </c>
      <c r="D256">
        <v>42370</v>
      </c>
      <c r="E256">
        <v>338436.22</v>
      </c>
      <c r="F256">
        <v>271434</v>
      </c>
      <c r="G256">
        <v>168952</v>
      </c>
      <c r="H256">
        <v>104368</v>
      </c>
      <c r="I256">
        <v>219304.46</v>
      </c>
      <c r="J256">
        <v>211242</v>
      </c>
      <c r="K256">
        <v>112706</v>
      </c>
      <c r="L256">
        <v>51472</v>
      </c>
      <c r="M256">
        <v>239546.15</v>
      </c>
      <c r="N256">
        <v>213492</v>
      </c>
      <c r="O256">
        <v>115721</v>
      </c>
      <c r="P256">
        <v>64348</v>
      </c>
      <c r="Q256">
        <v>100539.04</v>
      </c>
      <c r="R256">
        <v>94738</v>
      </c>
      <c r="S256">
        <v>65171</v>
      </c>
      <c r="T256">
        <v>28214</v>
      </c>
      <c r="U256">
        <v>103042.71</v>
      </c>
      <c r="V256">
        <v>85527</v>
      </c>
      <c r="W256">
        <v>62749</v>
      </c>
      <c r="X256">
        <v>29175</v>
      </c>
      <c r="Y256">
        <v>112307.97</v>
      </c>
      <c r="Z256">
        <v>97710</v>
      </c>
      <c r="AA256">
        <v>56141</v>
      </c>
      <c r="AB256">
        <v>45364</v>
      </c>
      <c r="AC256">
        <v>112777.97</v>
      </c>
      <c r="AD256">
        <v>81769</v>
      </c>
      <c r="AE256">
        <v>33921</v>
      </c>
      <c r="AF256">
        <v>44973</v>
      </c>
      <c r="AG256">
        <v>136393.06</v>
      </c>
      <c r="AH256">
        <v>77060</v>
      </c>
      <c r="AI256">
        <v>34892</v>
      </c>
      <c r="AJ256">
        <v>25383</v>
      </c>
      <c r="AK256">
        <v>103528.58</v>
      </c>
      <c r="AL256">
        <v>126279</v>
      </c>
      <c r="AM256">
        <v>95312</v>
      </c>
      <c r="AN256">
        <v>30478</v>
      </c>
      <c r="AO256">
        <v>75968</v>
      </c>
      <c r="AP256">
        <v>23829</v>
      </c>
      <c r="AQ256">
        <v>40200</v>
      </c>
      <c r="AR256">
        <v>2155</v>
      </c>
      <c r="AS256">
        <v>74612.649999999994</v>
      </c>
      <c r="AT256">
        <v>41656</v>
      </c>
      <c r="AU256">
        <v>62222</v>
      </c>
      <c r="AV256">
        <v>12977</v>
      </c>
      <c r="AW256">
        <v>86082.25</v>
      </c>
      <c r="AX256">
        <v>81541.88</v>
      </c>
      <c r="AY256">
        <v>37955.68</v>
      </c>
      <c r="AZ256">
        <v>27567</v>
      </c>
      <c r="BA256">
        <v>76184</v>
      </c>
      <c r="BB256">
        <v>67642</v>
      </c>
      <c r="BC256">
        <v>47535</v>
      </c>
      <c r="BD256">
        <v>25634</v>
      </c>
      <c r="BE256">
        <v>85752</v>
      </c>
      <c r="BF256">
        <v>49142</v>
      </c>
      <c r="BG256">
        <v>18813</v>
      </c>
      <c r="BH256">
        <v>25155</v>
      </c>
    </row>
    <row r="257" spans="1:60">
      <c r="A257" t="s">
        <v>897</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-207</v>
      </c>
      <c r="AW257">
        <v>0</v>
      </c>
      <c r="AX257">
        <v>0</v>
      </c>
      <c r="AY257">
        <v>0</v>
      </c>
      <c r="AZ257">
        <v>0</v>
      </c>
      <c r="BA257">
        <v>0</v>
      </c>
      <c r="BB257">
        <v>0</v>
      </c>
      <c r="BC257">
        <v>0</v>
      </c>
      <c r="BD257">
        <v>0</v>
      </c>
      <c r="BE257">
        <v>0</v>
      </c>
      <c r="BF257">
        <v>0</v>
      </c>
      <c r="BG257">
        <v>0</v>
      </c>
      <c r="BH257">
        <v>0</v>
      </c>
    </row>
    <row r="258" spans="1:60">
      <c r="A258" t="s">
        <v>921</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-0.1</v>
      </c>
      <c r="Z258">
        <v>0</v>
      </c>
      <c r="AA258">
        <v>0</v>
      </c>
      <c r="AB258">
        <v>0</v>
      </c>
      <c r="AC258">
        <v>-552.09</v>
      </c>
      <c r="AD258">
        <v>-509</v>
      </c>
      <c r="AE258">
        <v>-505</v>
      </c>
      <c r="AF258">
        <v>-371</v>
      </c>
      <c r="AG258">
        <v>-2828.82</v>
      </c>
      <c r="AH258">
        <v>-2195</v>
      </c>
      <c r="AI258">
        <v>-1262</v>
      </c>
      <c r="AJ258">
        <v>-434</v>
      </c>
      <c r="AK258">
        <v>-1075.43</v>
      </c>
      <c r="AL258">
        <v>-939</v>
      </c>
      <c r="AM258">
        <v>-892</v>
      </c>
      <c r="AN258">
        <v>-569</v>
      </c>
      <c r="AO258">
        <v>-833</v>
      </c>
      <c r="AP258">
        <v>-220</v>
      </c>
      <c r="AQ258">
        <v>-39</v>
      </c>
      <c r="AR258">
        <v>0</v>
      </c>
      <c r="AS258">
        <v>0</v>
      </c>
      <c r="AT258">
        <v>0</v>
      </c>
      <c r="AU258">
        <v>0</v>
      </c>
      <c r="AV258">
        <v>0</v>
      </c>
      <c r="AW258">
        <v>0</v>
      </c>
      <c r="AX258">
        <v>0</v>
      </c>
      <c r="AY258">
        <v>0</v>
      </c>
      <c r="AZ258">
        <v>0</v>
      </c>
      <c r="BA258">
        <v>0</v>
      </c>
      <c r="BB258">
        <v>0</v>
      </c>
      <c r="BC258">
        <v>0</v>
      </c>
      <c r="BD258">
        <v>0</v>
      </c>
      <c r="BE258">
        <v>0</v>
      </c>
      <c r="BF258">
        <v>0</v>
      </c>
      <c r="BG258">
        <v>0</v>
      </c>
      <c r="BH258">
        <v>0</v>
      </c>
    </row>
    <row r="259" spans="1:60">
      <c r="A259" t="s">
        <v>896</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-7656.25</v>
      </c>
      <c r="AX259">
        <v>0</v>
      </c>
      <c r="AY259">
        <v>0</v>
      </c>
      <c r="AZ259">
        <v>0</v>
      </c>
      <c r="BA259">
        <v>0</v>
      </c>
      <c r="BB259">
        <v>0</v>
      </c>
      <c r="BC259">
        <v>0</v>
      </c>
      <c r="BD259">
        <v>0</v>
      </c>
      <c r="BE259">
        <v>0</v>
      </c>
      <c r="BF259">
        <v>0</v>
      </c>
      <c r="BG259">
        <v>0</v>
      </c>
      <c r="BH259">
        <v>0</v>
      </c>
    </row>
    <row r="260" spans="1:60">
      <c r="A260" t="s">
        <v>883</v>
      </c>
      <c r="B260">
        <v>-36843</v>
      </c>
      <c r="C260">
        <v>-16110</v>
      </c>
      <c r="D260">
        <v>-2135</v>
      </c>
      <c r="E260">
        <v>-35354.75</v>
      </c>
      <c r="F260">
        <v>-32973</v>
      </c>
      <c r="G260">
        <v>-14105</v>
      </c>
      <c r="H260">
        <v>-2780</v>
      </c>
      <c r="I260">
        <v>-19032.38</v>
      </c>
      <c r="J260">
        <v>-17125</v>
      </c>
      <c r="K260">
        <v>-3760</v>
      </c>
      <c r="L260">
        <v>-2058</v>
      </c>
      <c r="M260">
        <v>-13797.83</v>
      </c>
      <c r="N260">
        <v>-16320</v>
      </c>
      <c r="O260">
        <v>-8511</v>
      </c>
      <c r="P260">
        <v>-2350</v>
      </c>
      <c r="Q260">
        <v>-14320.49</v>
      </c>
      <c r="R260">
        <v>-12667</v>
      </c>
      <c r="S260">
        <v>-8203</v>
      </c>
      <c r="T260">
        <v>-1946</v>
      </c>
      <c r="U260">
        <v>-10518.26</v>
      </c>
      <c r="V260">
        <v>-9161</v>
      </c>
      <c r="W260">
        <v>-5698</v>
      </c>
      <c r="X260">
        <v>-1792</v>
      </c>
      <c r="Y260">
        <v>-10802.56</v>
      </c>
      <c r="Z260">
        <v>-8911</v>
      </c>
      <c r="AA260">
        <v>-4008</v>
      </c>
      <c r="AB260">
        <v>-1827</v>
      </c>
      <c r="AC260">
        <v>-14263.31</v>
      </c>
      <c r="AD260">
        <v>-12292</v>
      </c>
      <c r="AE260">
        <v>-8977</v>
      </c>
      <c r="AF260">
        <v>-2380</v>
      </c>
      <c r="AG260">
        <v>-17645.11</v>
      </c>
      <c r="AH260">
        <v>-15691</v>
      </c>
      <c r="AI260">
        <v>-10306</v>
      </c>
      <c r="AJ260">
        <v>-1996</v>
      </c>
      <c r="AK260">
        <v>-24490.65</v>
      </c>
      <c r="AL260">
        <v>-22467</v>
      </c>
      <c r="AM260">
        <v>-16306</v>
      </c>
      <c r="AN260">
        <v>0</v>
      </c>
      <c r="AO260">
        <v>-29928</v>
      </c>
      <c r="AP260">
        <v>-27585</v>
      </c>
      <c r="AQ260">
        <v>-19361</v>
      </c>
      <c r="AR260">
        <v>-1895</v>
      </c>
      <c r="AS260">
        <v>-29658.33</v>
      </c>
      <c r="AT260">
        <v>-28107</v>
      </c>
      <c r="AU260">
        <v>-18176</v>
      </c>
      <c r="AV260">
        <v>-1797</v>
      </c>
      <c r="AW260">
        <v>-19491.310000000001</v>
      </c>
      <c r="AX260">
        <v>-18450.11</v>
      </c>
      <c r="AY260">
        <v>-10394.84</v>
      </c>
      <c r="AZ260">
        <v>-2230</v>
      </c>
      <c r="BA260">
        <v>-16049</v>
      </c>
      <c r="BB260">
        <v>-14928</v>
      </c>
      <c r="BC260">
        <v>-9105</v>
      </c>
      <c r="BD260">
        <v>-1630</v>
      </c>
      <c r="BE260">
        <v>-18021</v>
      </c>
      <c r="BF260">
        <v>-16079</v>
      </c>
      <c r="BG260">
        <v>0</v>
      </c>
      <c r="BH260">
        <v>0</v>
      </c>
    </row>
    <row r="261" spans="1:60">
      <c r="A261" t="s">
        <v>368</v>
      </c>
      <c r="B261">
        <v>234271</v>
      </c>
      <c r="C261">
        <v>124772</v>
      </c>
      <c r="D261">
        <v>40235</v>
      </c>
      <c r="E261">
        <v>303081.46999999997</v>
      </c>
      <c r="F261">
        <v>238461</v>
      </c>
      <c r="G261">
        <v>154847</v>
      </c>
      <c r="H261">
        <v>101588</v>
      </c>
      <c r="I261">
        <v>200272.08</v>
      </c>
      <c r="J261">
        <v>194117</v>
      </c>
      <c r="K261">
        <v>108946</v>
      </c>
      <c r="L261">
        <v>49414</v>
      </c>
      <c r="M261">
        <v>225748.31</v>
      </c>
      <c r="N261">
        <v>197172</v>
      </c>
      <c r="O261">
        <v>107210</v>
      </c>
      <c r="P261">
        <v>61998</v>
      </c>
      <c r="Q261">
        <v>86218.55</v>
      </c>
      <c r="R261">
        <v>82071</v>
      </c>
      <c r="S261">
        <v>56968</v>
      </c>
      <c r="T261">
        <v>26268</v>
      </c>
      <c r="U261">
        <v>92524.45</v>
      </c>
      <c r="V261">
        <v>76366</v>
      </c>
      <c r="W261">
        <v>57051</v>
      </c>
      <c r="X261">
        <v>27383</v>
      </c>
      <c r="Y261">
        <v>101505.31</v>
      </c>
      <c r="Z261">
        <v>88799</v>
      </c>
      <c r="AA261">
        <v>52133</v>
      </c>
      <c r="AB261">
        <v>43537</v>
      </c>
      <c r="AC261">
        <v>97962.57</v>
      </c>
      <c r="AD261">
        <v>68968</v>
      </c>
      <c r="AE261">
        <v>24439</v>
      </c>
      <c r="AF261">
        <v>42222</v>
      </c>
      <c r="AG261">
        <v>115919.12</v>
      </c>
      <c r="AH261">
        <v>59174</v>
      </c>
      <c r="AI261">
        <v>23324</v>
      </c>
      <c r="AJ261">
        <v>22953</v>
      </c>
      <c r="AK261">
        <v>77962.5</v>
      </c>
      <c r="AL261">
        <v>102873</v>
      </c>
      <c r="AM261">
        <v>78114</v>
      </c>
      <c r="AN261">
        <v>29909</v>
      </c>
      <c r="AO261">
        <v>45207</v>
      </c>
      <c r="AP261">
        <v>-3976</v>
      </c>
      <c r="AQ261">
        <v>20800</v>
      </c>
      <c r="AR261">
        <v>260</v>
      </c>
      <c r="AS261">
        <v>44954.32</v>
      </c>
      <c r="AT261">
        <v>13549</v>
      </c>
      <c r="AU261">
        <v>44046</v>
      </c>
      <c r="AV261">
        <v>10973</v>
      </c>
      <c r="AW261">
        <v>58934.69</v>
      </c>
      <c r="AX261">
        <v>63091.77</v>
      </c>
      <c r="AY261">
        <v>27560.84</v>
      </c>
      <c r="AZ261">
        <v>25337</v>
      </c>
      <c r="BA261">
        <v>60135</v>
      </c>
      <c r="BB261">
        <v>52714</v>
      </c>
      <c r="BC261">
        <v>38430</v>
      </c>
      <c r="BD261">
        <v>24004</v>
      </c>
      <c r="BE261">
        <v>67731</v>
      </c>
      <c r="BF261">
        <v>33063</v>
      </c>
      <c r="BG261">
        <v>18813</v>
      </c>
      <c r="BH261">
        <v>25155</v>
      </c>
    </row>
    <row r="262" spans="1:60">
      <c r="A262" t="s">
        <v>884</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row>
    <row r="263" spans="1:60">
      <c r="A263" t="s">
        <v>885</v>
      </c>
      <c r="B263">
        <v>84960</v>
      </c>
      <c r="C263">
        <v>130980</v>
      </c>
      <c r="D263">
        <v>90980</v>
      </c>
      <c r="E263">
        <v>-131059.39</v>
      </c>
      <c r="F263">
        <v>-31059</v>
      </c>
      <c r="G263">
        <v>-46015</v>
      </c>
      <c r="H263">
        <v>0</v>
      </c>
      <c r="I263">
        <v>0</v>
      </c>
      <c r="J263">
        <v>19962</v>
      </c>
      <c r="K263">
        <v>19962</v>
      </c>
      <c r="L263">
        <v>0</v>
      </c>
      <c r="M263">
        <v>-5107.2299999999996</v>
      </c>
      <c r="N263">
        <v>14855</v>
      </c>
      <c r="O263">
        <v>-4186</v>
      </c>
      <c r="P263">
        <v>0</v>
      </c>
      <c r="Q263">
        <v>93145.12</v>
      </c>
      <c r="R263">
        <v>87872</v>
      </c>
      <c r="S263">
        <v>87872</v>
      </c>
      <c r="T263">
        <v>78000</v>
      </c>
      <c r="U263">
        <v>-67268.52</v>
      </c>
      <c r="V263">
        <v>-44269</v>
      </c>
      <c r="W263">
        <v>15392</v>
      </c>
      <c r="X263">
        <v>25391</v>
      </c>
      <c r="Y263">
        <v>20644.09</v>
      </c>
      <c r="Z263">
        <v>20093</v>
      </c>
      <c r="AA263">
        <v>0</v>
      </c>
      <c r="AB263">
        <v>0</v>
      </c>
      <c r="AC263">
        <v>-60000</v>
      </c>
      <c r="AD263">
        <v>0</v>
      </c>
      <c r="AE263">
        <v>0</v>
      </c>
      <c r="AF263">
        <v>0</v>
      </c>
      <c r="AG263">
        <v>0</v>
      </c>
      <c r="AH263">
        <v>0</v>
      </c>
      <c r="AI263">
        <v>0</v>
      </c>
      <c r="AJ263">
        <v>0</v>
      </c>
      <c r="AK263">
        <v>0</v>
      </c>
      <c r="AL263">
        <v>0</v>
      </c>
      <c r="AM263">
        <v>0</v>
      </c>
      <c r="AN263">
        <v>0</v>
      </c>
      <c r="AO263">
        <v>0</v>
      </c>
      <c r="AP263">
        <v>0</v>
      </c>
      <c r="AQ263">
        <v>0</v>
      </c>
      <c r="AR263">
        <v>0</v>
      </c>
      <c r="AS263">
        <v>17000</v>
      </c>
      <c r="AT263">
        <v>17000</v>
      </c>
      <c r="AU263">
        <v>-10000</v>
      </c>
      <c r="AV263">
        <v>0</v>
      </c>
      <c r="AW263">
        <v>4963.17</v>
      </c>
      <c r="AX263">
        <v>21963.17</v>
      </c>
      <c r="AY263">
        <v>21963.17</v>
      </c>
      <c r="AZ263">
        <v>9963</v>
      </c>
      <c r="BA263">
        <v>-21963</v>
      </c>
      <c r="BB263">
        <v>0</v>
      </c>
      <c r="BC263">
        <v>0</v>
      </c>
      <c r="BD263">
        <v>0</v>
      </c>
      <c r="BE263">
        <v>0</v>
      </c>
      <c r="BF263">
        <v>0</v>
      </c>
      <c r="BG263">
        <v>0</v>
      </c>
      <c r="BH263">
        <v>0</v>
      </c>
    </row>
    <row r="264" spans="1:60">
      <c r="A264" t="s">
        <v>886</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30753</v>
      </c>
      <c r="BF264">
        <v>60753</v>
      </c>
      <c r="BG264">
        <v>60753</v>
      </c>
      <c r="BH264">
        <v>19901</v>
      </c>
    </row>
    <row r="265" spans="1:60">
      <c r="A265" t="s">
        <v>888</v>
      </c>
      <c r="B265">
        <v>-187</v>
      </c>
      <c r="C265">
        <v>-187</v>
      </c>
      <c r="D265">
        <v>0</v>
      </c>
      <c r="E265">
        <v>-9673.3700000000008</v>
      </c>
      <c r="F265">
        <v>-9672</v>
      </c>
      <c r="G265">
        <v>-9672</v>
      </c>
      <c r="H265">
        <v>-66015</v>
      </c>
      <c r="I265">
        <v>0</v>
      </c>
      <c r="J265">
        <v>0</v>
      </c>
      <c r="K265">
        <v>0</v>
      </c>
      <c r="L265">
        <v>0</v>
      </c>
      <c r="M265">
        <v>-1100</v>
      </c>
      <c r="N265">
        <v>-1100</v>
      </c>
      <c r="O265">
        <v>-720</v>
      </c>
      <c r="P265">
        <v>0</v>
      </c>
      <c r="Q265">
        <v>0</v>
      </c>
      <c r="R265">
        <v>0</v>
      </c>
      <c r="S265">
        <v>0</v>
      </c>
      <c r="T265">
        <v>0</v>
      </c>
      <c r="U265">
        <v>-11750.2</v>
      </c>
      <c r="V265">
        <v>-11750</v>
      </c>
      <c r="W265">
        <v>0</v>
      </c>
      <c r="X265">
        <v>0</v>
      </c>
      <c r="Y265">
        <v>0</v>
      </c>
      <c r="Z265">
        <v>0</v>
      </c>
      <c r="AA265">
        <v>20093</v>
      </c>
      <c r="AB265">
        <v>0</v>
      </c>
      <c r="AC265">
        <v>0</v>
      </c>
      <c r="AD265">
        <v>0</v>
      </c>
      <c r="AE265">
        <v>0</v>
      </c>
      <c r="AF265">
        <v>0</v>
      </c>
      <c r="AG265">
        <v>-52941.18</v>
      </c>
      <c r="AH265">
        <v>-52941</v>
      </c>
      <c r="AI265">
        <v>-52941</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row>
    <row r="266" spans="1:60">
      <c r="A266" t="s">
        <v>890</v>
      </c>
      <c r="B266">
        <v>0</v>
      </c>
      <c r="C266">
        <v>0</v>
      </c>
      <c r="D266">
        <v>0</v>
      </c>
      <c r="E266">
        <v>0</v>
      </c>
      <c r="F266">
        <v>0</v>
      </c>
      <c r="G266">
        <v>0</v>
      </c>
      <c r="H266">
        <v>0</v>
      </c>
      <c r="I266">
        <v>0</v>
      </c>
      <c r="J266">
        <v>0</v>
      </c>
      <c r="K266">
        <v>0</v>
      </c>
      <c r="L266">
        <v>0</v>
      </c>
      <c r="M266">
        <v>-15499.55</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row>
    <row r="267" spans="1:60">
      <c r="A267" t="s">
        <v>891</v>
      </c>
      <c r="B267">
        <v>664</v>
      </c>
      <c r="C267">
        <v>658</v>
      </c>
      <c r="D267">
        <v>653</v>
      </c>
      <c r="E267">
        <v>74.77</v>
      </c>
      <c r="F267">
        <v>74</v>
      </c>
      <c r="G267">
        <v>74</v>
      </c>
      <c r="H267">
        <v>75</v>
      </c>
      <c r="I267">
        <v>14.02</v>
      </c>
      <c r="J267">
        <v>15</v>
      </c>
      <c r="K267">
        <v>15</v>
      </c>
      <c r="L267">
        <v>0</v>
      </c>
      <c r="M267">
        <v>388.94</v>
      </c>
      <c r="N267">
        <v>389</v>
      </c>
      <c r="O267">
        <v>389</v>
      </c>
      <c r="P267">
        <v>0</v>
      </c>
      <c r="Q267">
        <v>2178.09</v>
      </c>
      <c r="R267">
        <v>2178</v>
      </c>
      <c r="S267">
        <v>954</v>
      </c>
      <c r="T267">
        <v>953</v>
      </c>
      <c r="U267">
        <v>120.75</v>
      </c>
      <c r="V267">
        <v>111</v>
      </c>
      <c r="W267">
        <v>71</v>
      </c>
      <c r="X267">
        <v>10</v>
      </c>
      <c r="Y267">
        <v>1054.67</v>
      </c>
      <c r="Z267">
        <v>190</v>
      </c>
      <c r="AA267">
        <v>99</v>
      </c>
      <c r="AB267">
        <v>191</v>
      </c>
      <c r="AC267">
        <v>17.920000000000002</v>
      </c>
      <c r="AD267">
        <v>18</v>
      </c>
      <c r="AE267">
        <v>18</v>
      </c>
      <c r="AF267">
        <v>4</v>
      </c>
      <c r="AG267">
        <v>9.91</v>
      </c>
      <c r="AH267">
        <v>0</v>
      </c>
      <c r="AI267">
        <v>0</v>
      </c>
      <c r="AJ267">
        <v>0</v>
      </c>
      <c r="AK267">
        <v>1180.8900000000001</v>
      </c>
      <c r="AL267">
        <v>1183</v>
      </c>
      <c r="AM267">
        <v>1075</v>
      </c>
      <c r="AN267">
        <v>1075</v>
      </c>
      <c r="AO267">
        <v>3</v>
      </c>
      <c r="AP267">
        <v>3</v>
      </c>
      <c r="AQ267">
        <v>1</v>
      </c>
      <c r="AR267">
        <v>0</v>
      </c>
      <c r="AS267">
        <v>55.68</v>
      </c>
      <c r="AT267">
        <v>0</v>
      </c>
      <c r="AU267">
        <v>0</v>
      </c>
      <c r="AV267">
        <v>0</v>
      </c>
      <c r="AW267">
        <v>41.15</v>
      </c>
      <c r="AX267">
        <v>0</v>
      </c>
      <c r="AY267">
        <v>0</v>
      </c>
      <c r="AZ267">
        <v>0</v>
      </c>
      <c r="BA267">
        <v>9</v>
      </c>
      <c r="BB267">
        <v>8</v>
      </c>
      <c r="BC267">
        <v>0</v>
      </c>
      <c r="BD267">
        <v>0</v>
      </c>
      <c r="BE267">
        <v>18</v>
      </c>
      <c r="BF267">
        <v>15</v>
      </c>
      <c r="BG267">
        <v>0</v>
      </c>
      <c r="BH267">
        <v>0</v>
      </c>
    </row>
    <row r="268" spans="1:60">
      <c r="A268" t="s">
        <v>892</v>
      </c>
      <c r="B268">
        <v>664</v>
      </c>
      <c r="C268">
        <v>658</v>
      </c>
      <c r="D268">
        <v>653</v>
      </c>
      <c r="E268">
        <v>74.77</v>
      </c>
      <c r="F268">
        <v>74</v>
      </c>
      <c r="G268">
        <v>74</v>
      </c>
      <c r="H268">
        <v>75</v>
      </c>
      <c r="I268">
        <v>14.02</v>
      </c>
      <c r="J268">
        <v>15</v>
      </c>
      <c r="K268">
        <v>15</v>
      </c>
      <c r="L268">
        <v>0</v>
      </c>
      <c r="M268">
        <v>388.94</v>
      </c>
      <c r="N268">
        <v>389</v>
      </c>
      <c r="O268">
        <v>389</v>
      </c>
      <c r="P268">
        <v>0</v>
      </c>
      <c r="Q268">
        <v>2178.09</v>
      </c>
      <c r="R268">
        <v>2178</v>
      </c>
      <c r="S268">
        <v>954</v>
      </c>
      <c r="T268">
        <v>953</v>
      </c>
      <c r="U268">
        <v>120.75</v>
      </c>
      <c r="V268">
        <v>111</v>
      </c>
      <c r="W268">
        <v>71</v>
      </c>
      <c r="X268">
        <v>10</v>
      </c>
      <c r="Y268">
        <v>1054.6099999999999</v>
      </c>
      <c r="Z268">
        <v>190</v>
      </c>
      <c r="AA268">
        <v>99</v>
      </c>
      <c r="AB268">
        <v>191</v>
      </c>
      <c r="AC268">
        <v>16.350000000000001</v>
      </c>
      <c r="AD268">
        <v>16</v>
      </c>
      <c r="AE268">
        <v>16</v>
      </c>
      <c r="AF268">
        <v>4</v>
      </c>
      <c r="AG268">
        <v>9.91</v>
      </c>
      <c r="AH268">
        <v>0</v>
      </c>
      <c r="AI268">
        <v>0</v>
      </c>
      <c r="AJ268">
        <v>0</v>
      </c>
      <c r="AK268">
        <v>1180.8900000000001</v>
      </c>
      <c r="AL268">
        <v>1183</v>
      </c>
      <c r="AM268">
        <v>1075</v>
      </c>
      <c r="AN268">
        <v>1075</v>
      </c>
      <c r="AO268">
        <v>3</v>
      </c>
      <c r="AP268">
        <v>3</v>
      </c>
      <c r="AQ268">
        <v>1</v>
      </c>
      <c r="AR268">
        <v>0</v>
      </c>
      <c r="AS268">
        <v>55.68</v>
      </c>
      <c r="AT268">
        <v>0</v>
      </c>
      <c r="AU268">
        <v>0</v>
      </c>
      <c r="AV268">
        <v>0</v>
      </c>
      <c r="AW268">
        <v>41.15</v>
      </c>
      <c r="AX268">
        <v>0</v>
      </c>
      <c r="AY268">
        <v>0</v>
      </c>
      <c r="AZ268">
        <v>0</v>
      </c>
      <c r="BA268">
        <v>9</v>
      </c>
      <c r="BB268">
        <v>8</v>
      </c>
      <c r="BC268">
        <v>0</v>
      </c>
      <c r="BD268">
        <v>0</v>
      </c>
      <c r="BE268">
        <v>18</v>
      </c>
      <c r="BF268">
        <v>15</v>
      </c>
      <c r="BG268">
        <v>0</v>
      </c>
      <c r="BH268">
        <v>0</v>
      </c>
    </row>
    <row r="269" spans="1:60">
      <c r="A269" t="s">
        <v>893</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0.06</v>
      </c>
      <c r="Z269">
        <v>0</v>
      </c>
      <c r="AA269">
        <v>0</v>
      </c>
      <c r="AB269">
        <v>0</v>
      </c>
      <c r="AC269">
        <v>1.57</v>
      </c>
      <c r="AD269">
        <v>2</v>
      </c>
      <c r="AE269">
        <v>2</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row>
    <row r="270" spans="1:60">
      <c r="A270" t="s">
        <v>369</v>
      </c>
      <c r="B270">
        <v>-7145</v>
      </c>
      <c r="C270">
        <v>-4460</v>
      </c>
      <c r="D270">
        <v>-1447</v>
      </c>
      <c r="E270">
        <v>-27751.83</v>
      </c>
      <c r="F270">
        <v>-24567</v>
      </c>
      <c r="G270">
        <v>-13154</v>
      </c>
      <c r="H270">
        <v>-7035</v>
      </c>
      <c r="I270">
        <v>-12984.67</v>
      </c>
      <c r="J270">
        <v>-10772</v>
      </c>
      <c r="K270">
        <v>-8380</v>
      </c>
      <c r="L270">
        <v>-3009</v>
      </c>
      <c r="M270">
        <v>-70043.5</v>
      </c>
      <c r="N270">
        <v>-52906</v>
      </c>
      <c r="O270">
        <v>-33071</v>
      </c>
      <c r="P270">
        <v>-15692</v>
      </c>
      <c r="Q270">
        <v>-26742.03</v>
      </c>
      <c r="R270">
        <v>-23171</v>
      </c>
      <c r="S270">
        <v>-22509</v>
      </c>
      <c r="T270">
        <v>-16014</v>
      </c>
      <c r="U270">
        <v>-14892.49</v>
      </c>
      <c r="V270">
        <v>-11994</v>
      </c>
      <c r="W270">
        <v>-7626</v>
      </c>
      <c r="X270">
        <v>-1568</v>
      </c>
      <c r="Y270">
        <v>-22112.65</v>
      </c>
      <c r="Z270">
        <v>-19761</v>
      </c>
      <c r="AA270">
        <v>-12068</v>
      </c>
      <c r="AB270">
        <v>-11406</v>
      </c>
      <c r="AC270">
        <v>-25043.75</v>
      </c>
      <c r="AD270">
        <v>-21142</v>
      </c>
      <c r="AE270">
        <v>-16853</v>
      </c>
      <c r="AF270">
        <v>-2986</v>
      </c>
      <c r="AG270">
        <v>-18904.97</v>
      </c>
      <c r="AH270">
        <v>-9849</v>
      </c>
      <c r="AI270">
        <v>-5758</v>
      </c>
      <c r="AJ270">
        <v>-4392</v>
      </c>
      <c r="AK270">
        <v>-25429.35</v>
      </c>
      <c r="AL270">
        <v>-21048</v>
      </c>
      <c r="AM270">
        <v>-10749</v>
      </c>
      <c r="AN270">
        <v>-7535</v>
      </c>
      <c r="AO270">
        <v>-35364</v>
      </c>
      <c r="AP270">
        <v>-21384</v>
      </c>
      <c r="AQ270">
        <v>-15165</v>
      </c>
      <c r="AR270">
        <v>-11199</v>
      </c>
      <c r="AS270">
        <v>-12601.28</v>
      </c>
      <c r="AT270">
        <v>-8431</v>
      </c>
      <c r="AU270">
        <v>-3611</v>
      </c>
      <c r="AV270">
        <v>-576</v>
      </c>
      <c r="AW270">
        <v>-10065.51</v>
      </c>
      <c r="AX270">
        <v>-5852.17</v>
      </c>
      <c r="AY270">
        <v>-2378.4899999999998</v>
      </c>
      <c r="AZ270">
        <v>-1245</v>
      </c>
      <c r="BA270">
        <v>-5616</v>
      </c>
      <c r="BB270">
        <v>-3202</v>
      </c>
      <c r="BC270">
        <v>-1367</v>
      </c>
      <c r="BD270">
        <v>-334</v>
      </c>
      <c r="BE270">
        <v>-14706</v>
      </c>
      <c r="BF270">
        <v>-12414</v>
      </c>
      <c r="BG270">
        <v>-9523</v>
      </c>
      <c r="BH270">
        <v>-7713</v>
      </c>
    </row>
    <row r="271" spans="1:60">
      <c r="A271" t="s">
        <v>892</v>
      </c>
      <c r="B271">
        <v>-1308</v>
      </c>
      <c r="C271">
        <v>-892</v>
      </c>
      <c r="D271">
        <v>-83</v>
      </c>
      <c r="E271">
        <v>-6844.81</v>
      </c>
      <c r="F271">
        <v>-4655</v>
      </c>
      <c r="G271">
        <v>-4391</v>
      </c>
      <c r="H271">
        <v>-2379</v>
      </c>
      <c r="I271">
        <v>-7177.24</v>
      </c>
      <c r="J271">
        <v>-6874</v>
      </c>
      <c r="K271">
        <v>-6565</v>
      </c>
      <c r="L271">
        <v>-2954</v>
      </c>
      <c r="M271">
        <v>-43352.78</v>
      </c>
      <c r="N271">
        <v>-41533</v>
      </c>
      <c r="O271">
        <v>-30499</v>
      </c>
      <c r="P271">
        <v>-13324</v>
      </c>
      <c r="Q271">
        <v>-16302.51</v>
      </c>
      <c r="R271">
        <v>-15698</v>
      </c>
      <c r="S271">
        <v>-15620</v>
      </c>
      <c r="T271">
        <v>-9235</v>
      </c>
      <c r="U271">
        <v>-8022.52</v>
      </c>
      <c r="V271">
        <v>-6725</v>
      </c>
      <c r="W271">
        <v>-5614</v>
      </c>
      <c r="X271">
        <v>-637</v>
      </c>
      <c r="Y271">
        <v>-16122.93</v>
      </c>
      <c r="Z271">
        <v>-10311</v>
      </c>
      <c r="AA271">
        <v>-5957</v>
      </c>
      <c r="AB271">
        <v>-5295</v>
      </c>
      <c r="AC271">
        <v>-8236.59</v>
      </c>
      <c r="AD271">
        <v>-6951</v>
      </c>
      <c r="AE271">
        <v>-5590</v>
      </c>
      <c r="AF271">
        <v>-1788</v>
      </c>
      <c r="AG271">
        <v>-5882.07</v>
      </c>
      <c r="AH271">
        <v>-2843</v>
      </c>
      <c r="AI271">
        <v>-1948</v>
      </c>
      <c r="AJ271">
        <v>-1112</v>
      </c>
      <c r="AK271">
        <v>-12785.9</v>
      </c>
      <c r="AL271">
        <v>-10688</v>
      </c>
      <c r="AM271">
        <v>-7540</v>
      </c>
      <c r="AN271">
        <v>-5527</v>
      </c>
      <c r="AO271">
        <v>-15683</v>
      </c>
      <c r="AP271">
        <v>-12760</v>
      </c>
      <c r="AQ271">
        <v>-8524</v>
      </c>
      <c r="AR271">
        <v>-6909</v>
      </c>
      <c r="AS271">
        <v>-8160.15</v>
      </c>
      <c r="AT271">
        <v>-5964</v>
      </c>
      <c r="AU271">
        <v>-2830</v>
      </c>
      <c r="AV271">
        <v>-311</v>
      </c>
      <c r="AW271">
        <v>-4758.09</v>
      </c>
      <c r="AX271">
        <v>-2832.52</v>
      </c>
      <c r="AY271">
        <v>-1762.28</v>
      </c>
      <c r="AZ271">
        <v>-1097</v>
      </c>
      <c r="BA271">
        <v>-3294</v>
      </c>
      <c r="BB271">
        <v>-1466</v>
      </c>
      <c r="BC271">
        <v>-1259</v>
      </c>
      <c r="BD271">
        <v>-334</v>
      </c>
      <c r="BE271">
        <v>-14706</v>
      </c>
      <c r="BF271">
        <v>-12414</v>
      </c>
      <c r="BG271">
        <v>-9523</v>
      </c>
      <c r="BH271">
        <v>-7713</v>
      </c>
    </row>
    <row r="272" spans="1:60">
      <c r="A272" t="s">
        <v>893</v>
      </c>
      <c r="B272">
        <v>-5837</v>
      </c>
      <c r="C272">
        <v>-3568</v>
      </c>
      <c r="D272">
        <v>-1364</v>
      </c>
      <c r="E272">
        <v>-20907.03</v>
      </c>
      <c r="F272">
        <v>-19912</v>
      </c>
      <c r="G272">
        <v>-8763</v>
      </c>
      <c r="H272">
        <v>-4656</v>
      </c>
      <c r="I272">
        <v>-5807.43</v>
      </c>
      <c r="J272">
        <v>-3898</v>
      </c>
      <c r="K272">
        <v>-1815</v>
      </c>
      <c r="L272">
        <v>-55</v>
      </c>
      <c r="M272">
        <v>-26690.720000000001</v>
      </c>
      <c r="N272">
        <v>-11373</v>
      </c>
      <c r="O272">
        <v>-2572</v>
      </c>
      <c r="P272">
        <v>-2368</v>
      </c>
      <c r="Q272">
        <v>-10439.52</v>
      </c>
      <c r="R272">
        <v>-7473</v>
      </c>
      <c r="S272">
        <v>-6889</v>
      </c>
      <c r="T272">
        <v>-6779</v>
      </c>
      <c r="U272">
        <v>-6869.97</v>
      </c>
      <c r="V272">
        <v>-5269</v>
      </c>
      <c r="W272">
        <v>-2012</v>
      </c>
      <c r="X272">
        <v>-931</v>
      </c>
      <c r="Y272">
        <v>-5989.72</v>
      </c>
      <c r="Z272">
        <v>-9450</v>
      </c>
      <c r="AA272">
        <v>-6111</v>
      </c>
      <c r="AB272">
        <v>-6111</v>
      </c>
      <c r="AC272">
        <v>-16807.16</v>
      </c>
      <c r="AD272">
        <v>-14191</v>
      </c>
      <c r="AE272">
        <v>-11263</v>
      </c>
      <c r="AF272">
        <v>-1198</v>
      </c>
      <c r="AG272">
        <v>-13022.9</v>
      </c>
      <c r="AH272">
        <v>-7006</v>
      </c>
      <c r="AI272">
        <v>-3810</v>
      </c>
      <c r="AJ272">
        <v>-3280</v>
      </c>
      <c r="AK272">
        <v>-12643.46</v>
      </c>
      <c r="AL272">
        <v>-10360</v>
      </c>
      <c r="AM272">
        <v>-3209</v>
      </c>
      <c r="AN272">
        <v>-2008</v>
      </c>
      <c r="AO272">
        <v>-19681</v>
      </c>
      <c r="AP272">
        <v>-8624</v>
      </c>
      <c r="AQ272">
        <v>-6641</v>
      </c>
      <c r="AR272">
        <v>-4290</v>
      </c>
      <c r="AS272">
        <v>-4441.13</v>
      </c>
      <c r="AT272">
        <v>-2467</v>
      </c>
      <c r="AU272">
        <v>-781</v>
      </c>
      <c r="AV272">
        <v>-265</v>
      </c>
      <c r="AW272">
        <v>-5307.42</v>
      </c>
      <c r="AX272">
        <v>-3019.65</v>
      </c>
      <c r="AY272">
        <v>-616.21</v>
      </c>
      <c r="AZ272">
        <v>-148</v>
      </c>
      <c r="BA272">
        <v>-2322</v>
      </c>
      <c r="BB272">
        <v>-1736</v>
      </c>
      <c r="BC272">
        <v>-108</v>
      </c>
      <c r="BD272">
        <v>0</v>
      </c>
      <c r="BE272">
        <v>0</v>
      </c>
      <c r="BF272">
        <v>0</v>
      </c>
      <c r="BG272">
        <v>0</v>
      </c>
      <c r="BH272">
        <v>0</v>
      </c>
    </row>
    <row r="273" spans="1:60">
      <c r="A273" t="s">
        <v>1019</v>
      </c>
      <c r="B273">
        <v>0</v>
      </c>
      <c r="C273">
        <v>0</v>
      </c>
      <c r="D273">
        <v>0</v>
      </c>
      <c r="E273">
        <v>0</v>
      </c>
      <c r="F273">
        <v>0</v>
      </c>
      <c r="G273">
        <v>0</v>
      </c>
      <c r="H273">
        <v>0</v>
      </c>
      <c r="I273">
        <v>0</v>
      </c>
      <c r="J273">
        <v>0</v>
      </c>
      <c r="K273">
        <v>0</v>
      </c>
      <c r="L273">
        <v>0</v>
      </c>
      <c r="M273">
        <v>0.1</v>
      </c>
      <c r="N273">
        <v>0</v>
      </c>
      <c r="O273">
        <v>0</v>
      </c>
      <c r="P273">
        <v>0</v>
      </c>
      <c r="Q273">
        <v>0</v>
      </c>
      <c r="R273">
        <v>0</v>
      </c>
      <c r="S273">
        <v>0</v>
      </c>
      <c r="T273">
        <v>0</v>
      </c>
      <c r="U273">
        <v>3000</v>
      </c>
      <c r="V273">
        <v>0</v>
      </c>
      <c r="W273">
        <v>0</v>
      </c>
      <c r="X273">
        <v>0</v>
      </c>
      <c r="Y273">
        <v>0</v>
      </c>
      <c r="Z273">
        <v>0</v>
      </c>
      <c r="AA273">
        <v>0</v>
      </c>
      <c r="AB273">
        <v>0</v>
      </c>
      <c r="AC273">
        <v>0</v>
      </c>
      <c r="AD273">
        <v>0</v>
      </c>
      <c r="AE273">
        <v>0</v>
      </c>
      <c r="AF273">
        <v>0</v>
      </c>
      <c r="AG273">
        <v>-200</v>
      </c>
      <c r="AH273">
        <v>-200</v>
      </c>
      <c r="AI273">
        <v>-200</v>
      </c>
      <c r="AJ273">
        <v>-200</v>
      </c>
      <c r="AK273">
        <v>0</v>
      </c>
      <c r="AL273">
        <v>0</v>
      </c>
      <c r="AM273">
        <v>0</v>
      </c>
      <c r="AN273">
        <v>0</v>
      </c>
      <c r="AO273">
        <v>0</v>
      </c>
      <c r="AP273">
        <v>0</v>
      </c>
      <c r="AQ273">
        <v>0</v>
      </c>
      <c r="AR273">
        <v>3000</v>
      </c>
      <c r="AS273">
        <v>13000</v>
      </c>
      <c r="AT273">
        <v>11000</v>
      </c>
      <c r="AU273">
        <v>11000</v>
      </c>
      <c r="AV273">
        <v>8000</v>
      </c>
      <c r="AW273">
        <v>-14000</v>
      </c>
      <c r="AX273">
        <v>-14000</v>
      </c>
      <c r="AY273">
        <v>-4000</v>
      </c>
      <c r="AZ273">
        <v>-4000</v>
      </c>
      <c r="BA273">
        <v>0</v>
      </c>
      <c r="BB273">
        <v>0</v>
      </c>
      <c r="BC273">
        <v>0</v>
      </c>
      <c r="BD273">
        <v>0</v>
      </c>
      <c r="BE273">
        <v>0</v>
      </c>
      <c r="BF273">
        <v>0</v>
      </c>
      <c r="BG273">
        <v>0</v>
      </c>
      <c r="BH273">
        <v>0</v>
      </c>
    </row>
    <row r="274" spans="1:60">
      <c r="A274" t="s">
        <v>896</v>
      </c>
      <c r="B274">
        <v>18675</v>
      </c>
      <c r="C274">
        <v>18675</v>
      </c>
      <c r="D274">
        <v>0</v>
      </c>
      <c r="E274">
        <v>27922.5</v>
      </c>
      <c r="F274">
        <v>15673</v>
      </c>
      <c r="G274">
        <v>15673</v>
      </c>
      <c r="H274">
        <v>0</v>
      </c>
      <c r="I274">
        <v>27337.5</v>
      </c>
      <c r="J274">
        <v>16313</v>
      </c>
      <c r="K274">
        <v>16313</v>
      </c>
      <c r="L274">
        <v>0</v>
      </c>
      <c r="M274">
        <v>24275</v>
      </c>
      <c r="N274">
        <v>14475</v>
      </c>
      <c r="O274">
        <v>14475</v>
      </c>
      <c r="P274">
        <v>0</v>
      </c>
      <c r="Q274">
        <v>21437.5</v>
      </c>
      <c r="R274">
        <v>12250</v>
      </c>
      <c r="S274">
        <v>12250</v>
      </c>
      <c r="T274">
        <v>0</v>
      </c>
      <c r="U274">
        <v>19600</v>
      </c>
      <c r="V274">
        <v>10719</v>
      </c>
      <c r="W274">
        <v>10719</v>
      </c>
      <c r="X274">
        <v>0</v>
      </c>
      <c r="Y274">
        <v>18681.25</v>
      </c>
      <c r="Z274">
        <v>10412</v>
      </c>
      <c r="AA274">
        <v>10413</v>
      </c>
      <c r="AB274">
        <v>0</v>
      </c>
      <c r="AC274">
        <v>17456.25</v>
      </c>
      <c r="AD274">
        <v>9494</v>
      </c>
      <c r="AE274">
        <v>9494</v>
      </c>
      <c r="AF274">
        <v>0</v>
      </c>
      <c r="AG274">
        <v>15006.25</v>
      </c>
      <c r="AH274">
        <v>15006</v>
      </c>
      <c r="AI274">
        <v>7350</v>
      </c>
      <c r="AJ274">
        <v>0</v>
      </c>
      <c r="AK274">
        <v>14240.63</v>
      </c>
      <c r="AL274">
        <v>14241</v>
      </c>
      <c r="AM274">
        <v>6891</v>
      </c>
      <c r="AN274">
        <v>0</v>
      </c>
      <c r="AO274">
        <v>12250</v>
      </c>
      <c r="AP274">
        <v>12250</v>
      </c>
      <c r="AQ274">
        <v>6125</v>
      </c>
      <c r="AR274">
        <v>0</v>
      </c>
      <c r="AS274">
        <v>9646.8799999999992</v>
      </c>
      <c r="AT274">
        <v>9647</v>
      </c>
      <c r="AU274">
        <v>4594</v>
      </c>
      <c r="AV274">
        <v>0</v>
      </c>
      <c r="AW274">
        <v>7656.25</v>
      </c>
      <c r="AX274">
        <v>3062.5</v>
      </c>
      <c r="AY274">
        <v>3062.5</v>
      </c>
      <c r="AZ274">
        <v>0</v>
      </c>
      <c r="BA274">
        <v>7656</v>
      </c>
      <c r="BB274">
        <v>4594</v>
      </c>
      <c r="BC274">
        <v>4594</v>
      </c>
      <c r="BD274">
        <v>0</v>
      </c>
      <c r="BE274">
        <v>9800</v>
      </c>
      <c r="BF274">
        <v>6738</v>
      </c>
      <c r="BG274">
        <v>0</v>
      </c>
      <c r="BH274">
        <v>0</v>
      </c>
    </row>
    <row r="275" spans="1:60">
      <c r="A275" t="s">
        <v>897</v>
      </c>
      <c r="B275">
        <v>1082</v>
      </c>
      <c r="C275">
        <v>872</v>
      </c>
      <c r="D275">
        <v>387</v>
      </c>
      <c r="E275">
        <v>1173.3499999999999</v>
      </c>
      <c r="F275">
        <v>841</v>
      </c>
      <c r="G275">
        <v>500</v>
      </c>
      <c r="H275">
        <v>389</v>
      </c>
      <c r="I275">
        <v>1418.03</v>
      </c>
      <c r="J275">
        <v>1223</v>
      </c>
      <c r="K275">
        <v>986</v>
      </c>
      <c r="L275">
        <v>525</v>
      </c>
      <c r="M275">
        <v>2863.32</v>
      </c>
      <c r="N275">
        <v>1986</v>
      </c>
      <c r="O275">
        <v>1138</v>
      </c>
      <c r="P275">
        <v>733</v>
      </c>
      <c r="Q275">
        <v>2469.11</v>
      </c>
      <c r="R275">
        <v>1744</v>
      </c>
      <c r="S275">
        <v>1232</v>
      </c>
      <c r="T275">
        <v>620</v>
      </c>
      <c r="U275">
        <v>591.61</v>
      </c>
      <c r="V275">
        <v>412</v>
      </c>
      <c r="W275">
        <v>263</v>
      </c>
      <c r="X275">
        <v>133</v>
      </c>
      <c r="Y275">
        <v>379.42</v>
      </c>
      <c r="Z275">
        <v>169</v>
      </c>
      <c r="AA275">
        <v>119</v>
      </c>
      <c r="AB275">
        <v>50</v>
      </c>
      <c r="AC275">
        <v>469.83</v>
      </c>
      <c r="AD275">
        <v>310</v>
      </c>
      <c r="AE275">
        <v>241</v>
      </c>
      <c r="AF275">
        <v>136</v>
      </c>
      <c r="AG275">
        <v>493.27</v>
      </c>
      <c r="AH275">
        <v>322</v>
      </c>
      <c r="AI275">
        <v>215</v>
      </c>
      <c r="AJ275">
        <v>129</v>
      </c>
      <c r="AK275">
        <v>513.26</v>
      </c>
      <c r="AL275">
        <v>341</v>
      </c>
      <c r="AM275">
        <v>234</v>
      </c>
      <c r="AN275">
        <v>130</v>
      </c>
      <c r="AO275">
        <v>745</v>
      </c>
      <c r="AP275">
        <v>562</v>
      </c>
      <c r="AQ275">
        <v>454</v>
      </c>
      <c r="AR275">
        <v>400</v>
      </c>
      <c r="AS275">
        <v>763.87</v>
      </c>
      <c r="AT275">
        <v>611</v>
      </c>
      <c r="AU275">
        <v>463</v>
      </c>
      <c r="AV275">
        <v>148</v>
      </c>
      <c r="AW275">
        <v>0</v>
      </c>
      <c r="AX275">
        <v>0</v>
      </c>
      <c r="AY275">
        <v>0</v>
      </c>
      <c r="AZ275">
        <v>0</v>
      </c>
      <c r="BA275">
        <v>0</v>
      </c>
      <c r="BB275">
        <v>0</v>
      </c>
      <c r="BC275">
        <v>0</v>
      </c>
      <c r="BD275">
        <v>0</v>
      </c>
      <c r="BE275">
        <v>0</v>
      </c>
      <c r="BF275">
        <v>0</v>
      </c>
      <c r="BG275">
        <v>0</v>
      </c>
      <c r="BH275">
        <v>0</v>
      </c>
    </row>
    <row r="276" spans="1:60">
      <c r="A276" t="s">
        <v>898</v>
      </c>
      <c r="B276">
        <v>0</v>
      </c>
      <c r="C276">
        <v>0</v>
      </c>
      <c r="D276">
        <v>0</v>
      </c>
      <c r="E276">
        <v>0</v>
      </c>
      <c r="F276">
        <v>0</v>
      </c>
      <c r="G276">
        <v>0</v>
      </c>
      <c r="H276">
        <v>0</v>
      </c>
      <c r="I276">
        <v>-158564.74</v>
      </c>
      <c r="J276">
        <v>-138490</v>
      </c>
      <c r="K276">
        <v>-15450</v>
      </c>
      <c r="L276">
        <v>-6156</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-108</v>
      </c>
      <c r="BE276">
        <v>-8856</v>
      </c>
      <c r="BF276">
        <v>-8344</v>
      </c>
      <c r="BG276">
        <v>-3319</v>
      </c>
      <c r="BH276">
        <v>-2339</v>
      </c>
    </row>
    <row r="277" spans="1:60">
      <c r="A277" t="s">
        <v>370</v>
      </c>
      <c r="B277">
        <v>98049</v>
      </c>
      <c r="C277">
        <v>146538</v>
      </c>
      <c r="D277">
        <v>90573</v>
      </c>
      <c r="E277">
        <v>-139313.97</v>
      </c>
      <c r="F277">
        <v>-48710</v>
      </c>
      <c r="G277">
        <v>-52594</v>
      </c>
      <c r="H277">
        <v>-72586</v>
      </c>
      <c r="I277">
        <v>-142779.85999999999</v>
      </c>
      <c r="J277">
        <v>-111749</v>
      </c>
      <c r="K277">
        <v>13446</v>
      </c>
      <c r="L277">
        <v>-8640</v>
      </c>
      <c r="M277">
        <v>-64222.93</v>
      </c>
      <c r="N277">
        <v>-22301</v>
      </c>
      <c r="O277">
        <v>-21975</v>
      </c>
      <c r="P277">
        <v>-14959</v>
      </c>
      <c r="Q277">
        <v>92487.8</v>
      </c>
      <c r="R277">
        <v>80873</v>
      </c>
      <c r="S277">
        <v>79799</v>
      </c>
      <c r="T277">
        <v>63559</v>
      </c>
      <c r="U277">
        <v>-70598.84</v>
      </c>
      <c r="V277">
        <v>-56771</v>
      </c>
      <c r="W277">
        <v>18819</v>
      </c>
      <c r="X277">
        <v>23966</v>
      </c>
      <c r="Y277">
        <v>18646.79</v>
      </c>
      <c r="Z277">
        <v>11103</v>
      </c>
      <c r="AA277">
        <v>18656</v>
      </c>
      <c r="AB277">
        <v>-11165</v>
      </c>
      <c r="AC277">
        <v>-67099.75</v>
      </c>
      <c r="AD277">
        <v>-11320</v>
      </c>
      <c r="AE277">
        <v>-7100</v>
      </c>
      <c r="AF277">
        <v>-2846</v>
      </c>
      <c r="AG277">
        <v>-56536.72</v>
      </c>
      <c r="AH277">
        <v>-47662</v>
      </c>
      <c r="AI277">
        <v>-51334</v>
      </c>
      <c r="AJ277">
        <v>-4463</v>
      </c>
      <c r="AK277">
        <v>-9494.59</v>
      </c>
      <c r="AL277">
        <v>-5283</v>
      </c>
      <c r="AM277">
        <v>-2549</v>
      </c>
      <c r="AN277">
        <v>-6330</v>
      </c>
      <c r="AO277">
        <v>-22366</v>
      </c>
      <c r="AP277">
        <v>-8569</v>
      </c>
      <c r="AQ277">
        <v>-8585</v>
      </c>
      <c r="AR277">
        <v>-7799</v>
      </c>
      <c r="AS277">
        <v>27865.14</v>
      </c>
      <c r="AT277">
        <v>29827</v>
      </c>
      <c r="AU277">
        <v>2446</v>
      </c>
      <c r="AV277">
        <v>7572</v>
      </c>
      <c r="AW277">
        <v>-11404.94</v>
      </c>
      <c r="AX277">
        <v>5173.5</v>
      </c>
      <c r="AY277">
        <v>18647.18</v>
      </c>
      <c r="AZ277">
        <v>4718</v>
      </c>
      <c r="BA277">
        <v>-19914</v>
      </c>
      <c r="BB277">
        <v>1400</v>
      </c>
      <c r="BC277">
        <v>3227</v>
      </c>
      <c r="BD277">
        <v>-442</v>
      </c>
      <c r="BE277">
        <v>17009</v>
      </c>
      <c r="BF277">
        <v>46748</v>
      </c>
      <c r="BG277">
        <v>47911</v>
      </c>
      <c r="BH277">
        <v>9849</v>
      </c>
    </row>
    <row r="278" spans="1:60">
      <c r="A278" t="s">
        <v>899</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row>
    <row r="279" spans="1:60">
      <c r="A279" t="s">
        <v>900</v>
      </c>
      <c r="B279">
        <v>0</v>
      </c>
      <c r="C279">
        <v>0</v>
      </c>
      <c r="D279">
        <v>0</v>
      </c>
      <c r="E279">
        <v>0</v>
      </c>
      <c r="F279">
        <v>0</v>
      </c>
      <c r="G279">
        <v>0</v>
      </c>
      <c r="H279">
        <v>-17000</v>
      </c>
      <c r="I279">
        <v>17000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-30816</v>
      </c>
      <c r="AH279">
        <v>-30816</v>
      </c>
      <c r="AI279">
        <v>50951</v>
      </c>
      <c r="AJ279">
        <v>0</v>
      </c>
      <c r="AK279">
        <v>-5553</v>
      </c>
      <c r="AL279">
        <v>-36369</v>
      </c>
      <c r="AM279">
        <v>-36369</v>
      </c>
      <c r="AN279">
        <v>-15000</v>
      </c>
      <c r="AO279">
        <v>36369</v>
      </c>
      <c r="AP279">
        <v>27257</v>
      </c>
      <c r="AQ279">
        <v>0</v>
      </c>
      <c r="AR279">
        <v>0</v>
      </c>
      <c r="AS279">
        <v>0</v>
      </c>
      <c r="AT279">
        <v>0</v>
      </c>
      <c r="AU279">
        <v>0</v>
      </c>
      <c r="AV279">
        <v>0</v>
      </c>
      <c r="AW279">
        <v>0</v>
      </c>
      <c r="AX279">
        <v>0</v>
      </c>
      <c r="AY279">
        <v>0</v>
      </c>
      <c r="AZ279">
        <v>0</v>
      </c>
      <c r="BA279">
        <v>0</v>
      </c>
      <c r="BB279">
        <v>0</v>
      </c>
      <c r="BC279">
        <v>0</v>
      </c>
      <c r="BD279">
        <v>0</v>
      </c>
      <c r="BE279">
        <v>0</v>
      </c>
      <c r="BF279">
        <v>0</v>
      </c>
      <c r="BG279">
        <v>0</v>
      </c>
      <c r="BH279">
        <v>0</v>
      </c>
    </row>
    <row r="280" spans="1:60">
      <c r="A280" t="s">
        <v>910</v>
      </c>
      <c r="B280">
        <v>0</v>
      </c>
      <c r="C280">
        <v>0</v>
      </c>
      <c r="D280">
        <v>0</v>
      </c>
      <c r="E280">
        <v>-17000</v>
      </c>
      <c r="F280">
        <v>-17000</v>
      </c>
      <c r="G280">
        <v>-17000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row>
    <row r="281" spans="1:60">
      <c r="A281" t="s">
        <v>911</v>
      </c>
      <c r="B281">
        <v>0</v>
      </c>
      <c r="C281">
        <v>0</v>
      </c>
      <c r="D281">
        <v>0</v>
      </c>
      <c r="E281">
        <v>-17000</v>
      </c>
      <c r="F281">
        <v>-17000</v>
      </c>
      <c r="G281">
        <v>-17000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row>
    <row r="282" spans="1:60">
      <c r="A282" t="s">
        <v>912</v>
      </c>
      <c r="B282">
        <v>0</v>
      </c>
      <c r="C282">
        <v>0</v>
      </c>
      <c r="D282">
        <v>0</v>
      </c>
      <c r="E282">
        <v>-17000</v>
      </c>
      <c r="F282">
        <v>-17000</v>
      </c>
      <c r="G282">
        <v>-17000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row>
    <row r="283" spans="1:60">
      <c r="A283" t="s">
        <v>916</v>
      </c>
      <c r="B283">
        <v>-3524</v>
      </c>
      <c r="C283">
        <v>-2345</v>
      </c>
      <c r="D283">
        <v>-1163</v>
      </c>
      <c r="E283">
        <v>-4252.5</v>
      </c>
      <c r="F283">
        <v>-3190</v>
      </c>
      <c r="G283">
        <v>-2127</v>
      </c>
      <c r="H283">
        <v>-1064</v>
      </c>
      <c r="I283">
        <v>-4125.4799999999996</v>
      </c>
      <c r="J283">
        <v>-3062</v>
      </c>
      <c r="K283">
        <v>-2008</v>
      </c>
      <c r="L283">
        <v>-1003</v>
      </c>
      <c r="M283">
        <v>0</v>
      </c>
      <c r="N283">
        <v>0</v>
      </c>
      <c r="O283">
        <v>0</v>
      </c>
      <c r="P283">
        <v>0</v>
      </c>
      <c r="Q283">
        <v>0</v>
      </c>
      <c r="R283">
        <v>0</v>
      </c>
      <c r="S283">
        <v>0</v>
      </c>
      <c r="T283">
        <v>0</v>
      </c>
      <c r="U283">
        <v>0</v>
      </c>
      <c r="V283">
        <v>0</v>
      </c>
      <c r="W283">
        <v>0</v>
      </c>
      <c r="X283">
        <v>0</v>
      </c>
      <c r="Y283">
        <v>0</v>
      </c>
      <c r="Z283">
        <v>0</v>
      </c>
      <c r="AA283">
        <v>0</v>
      </c>
      <c r="AB283">
        <v>0</v>
      </c>
      <c r="AC283">
        <v>-1156.92</v>
      </c>
      <c r="AD283">
        <v>-1157</v>
      </c>
      <c r="AE283">
        <v>-766</v>
      </c>
      <c r="AF283">
        <v>-380</v>
      </c>
      <c r="AG283">
        <v>-1466.76</v>
      </c>
      <c r="AH283">
        <v>-1092</v>
      </c>
      <c r="AI283">
        <v>-723</v>
      </c>
      <c r="AJ283">
        <v>-359</v>
      </c>
      <c r="AK283">
        <v>-4176.6400000000003</v>
      </c>
      <c r="AL283">
        <v>-3824</v>
      </c>
      <c r="AM283">
        <v>-3475</v>
      </c>
      <c r="AN283">
        <v>-3131</v>
      </c>
      <c r="AO283">
        <v>-1019</v>
      </c>
      <c r="AP283">
        <v>0</v>
      </c>
      <c r="AQ283">
        <v>-177</v>
      </c>
      <c r="AR283">
        <v>0</v>
      </c>
      <c r="AS283">
        <v>0</v>
      </c>
      <c r="AT283">
        <v>0</v>
      </c>
      <c r="AU283">
        <v>0</v>
      </c>
      <c r="AV283">
        <v>0</v>
      </c>
      <c r="AW283">
        <v>0</v>
      </c>
      <c r="AX283">
        <v>0</v>
      </c>
      <c r="AY283">
        <v>0</v>
      </c>
      <c r="AZ283">
        <v>0</v>
      </c>
      <c r="BA283">
        <v>0</v>
      </c>
      <c r="BB283">
        <v>0</v>
      </c>
      <c r="BC283">
        <v>0</v>
      </c>
      <c r="BD283">
        <v>0</v>
      </c>
      <c r="BE283">
        <v>0</v>
      </c>
      <c r="BF283">
        <v>0</v>
      </c>
      <c r="BG283">
        <v>0</v>
      </c>
      <c r="BH283">
        <v>0</v>
      </c>
    </row>
    <row r="284" spans="1:60">
      <c r="A284" t="s">
        <v>917</v>
      </c>
      <c r="B284">
        <v>0</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40000</v>
      </c>
      <c r="AH284">
        <v>60000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row>
    <row r="285" spans="1:60">
      <c r="A285" t="s">
        <v>918</v>
      </c>
      <c r="B285">
        <v>0</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-40000</v>
      </c>
      <c r="AD285">
        <v>-40000</v>
      </c>
      <c r="AE285">
        <v>-40000</v>
      </c>
      <c r="AF285">
        <v>-20000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row>
    <row r="286" spans="1:60">
      <c r="A286" t="s">
        <v>919</v>
      </c>
      <c r="B286">
        <v>0</v>
      </c>
      <c r="C286">
        <v>0</v>
      </c>
      <c r="D286">
        <v>0</v>
      </c>
      <c r="E286">
        <v>0</v>
      </c>
      <c r="F286">
        <v>0</v>
      </c>
      <c r="G286">
        <v>0</v>
      </c>
      <c r="H286">
        <v>0</v>
      </c>
      <c r="I286">
        <v>0</v>
      </c>
      <c r="J286">
        <v>0</v>
      </c>
      <c r="K286">
        <v>0</v>
      </c>
      <c r="L286">
        <v>0</v>
      </c>
      <c r="M286">
        <v>0</v>
      </c>
      <c r="N286">
        <v>0</v>
      </c>
      <c r="O286">
        <v>0</v>
      </c>
      <c r="P286">
        <v>0</v>
      </c>
      <c r="Q286">
        <v>0</v>
      </c>
      <c r="R286">
        <v>0</v>
      </c>
      <c r="S286">
        <v>0</v>
      </c>
      <c r="T286">
        <v>0</v>
      </c>
      <c r="U286">
        <v>44232.56</v>
      </c>
      <c r="V286">
        <v>1197</v>
      </c>
      <c r="W286">
        <v>1197</v>
      </c>
      <c r="X286">
        <v>0</v>
      </c>
      <c r="Y286">
        <v>2163.87</v>
      </c>
      <c r="Z286">
        <v>2164</v>
      </c>
      <c r="AA286">
        <v>2164</v>
      </c>
      <c r="AB286">
        <v>0</v>
      </c>
      <c r="AC286">
        <v>11363.19</v>
      </c>
      <c r="AD286">
        <v>9444</v>
      </c>
      <c r="AE286">
        <v>9444</v>
      </c>
      <c r="AF286">
        <v>0</v>
      </c>
      <c r="AG286">
        <v>0</v>
      </c>
      <c r="AH286">
        <v>0</v>
      </c>
      <c r="AI286">
        <v>0</v>
      </c>
      <c r="AJ286">
        <v>0</v>
      </c>
      <c r="AK286">
        <v>0</v>
      </c>
      <c r="AL286">
        <v>0</v>
      </c>
      <c r="AM286">
        <v>0</v>
      </c>
      <c r="AN286">
        <v>0</v>
      </c>
      <c r="AO286">
        <v>1641</v>
      </c>
      <c r="AP286">
        <v>0</v>
      </c>
      <c r="AQ286">
        <v>1641</v>
      </c>
      <c r="AR286">
        <v>0</v>
      </c>
      <c r="AS286">
        <v>7873.49</v>
      </c>
      <c r="AT286">
        <v>518</v>
      </c>
      <c r="AU286">
        <v>518</v>
      </c>
      <c r="AV286">
        <v>0</v>
      </c>
      <c r="AW286">
        <v>0</v>
      </c>
      <c r="AX286">
        <v>718.95</v>
      </c>
      <c r="AY286">
        <v>718.95</v>
      </c>
      <c r="AZ286">
        <v>0</v>
      </c>
      <c r="BA286">
        <v>5335</v>
      </c>
      <c r="BB286">
        <v>431</v>
      </c>
      <c r="BC286">
        <v>431</v>
      </c>
      <c r="BD286">
        <v>0</v>
      </c>
      <c r="BE286">
        <v>5349</v>
      </c>
      <c r="BF286">
        <v>0</v>
      </c>
      <c r="BG286">
        <v>0</v>
      </c>
      <c r="BH286">
        <v>0</v>
      </c>
    </row>
    <row r="287" spans="1:60">
      <c r="A287" t="s">
        <v>3455</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1641</v>
      </c>
      <c r="AQ287">
        <v>0</v>
      </c>
      <c r="AR287">
        <v>0</v>
      </c>
      <c r="AS287">
        <v>0</v>
      </c>
      <c r="AT287">
        <v>0</v>
      </c>
      <c r="AU287">
        <v>0</v>
      </c>
      <c r="AV287">
        <v>0</v>
      </c>
      <c r="AW287">
        <v>5632.71</v>
      </c>
      <c r="AX287">
        <v>0</v>
      </c>
      <c r="AY287">
        <v>0</v>
      </c>
      <c r="AZ287">
        <v>0</v>
      </c>
      <c r="BA287">
        <v>0</v>
      </c>
      <c r="BB287">
        <v>0</v>
      </c>
      <c r="BC287">
        <v>0</v>
      </c>
      <c r="BD287">
        <v>0</v>
      </c>
      <c r="BE287">
        <v>0</v>
      </c>
      <c r="BF287">
        <v>0</v>
      </c>
      <c r="BG287">
        <v>0</v>
      </c>
      <c r="BH287">
        <v>0</v>
      </c>
    </row>
    <row r="288" spans="1:60">
      <c r="A288" t="s">
        <v>920</v>
      </c>
      <c r="B288">
        <v>-225381</v>
      </c>
      <c r="C288">
        <v>-118899</v>
      </c>
      <c r="D288">
        <v>-5</v>
      </c>
      <c r="E288">
        <v>-184533.59</v>
      </c>
      <c r="F288">
        <v>-184347</v>
      </c>
      <c r="G288">
        <v>-94303</v>
      </c>
      <c r="H288">
        <v>-38</v>
      </c>
      <c r="I288">
        <v>-139415.71</v>
      </c>
      <c r="J288">
        <v>-139331</v>
      </c>
      <c r="K288">
        <v>-73792</v>
      </c>
      <c r="L288">
        <v>0</v>
      </c>
      <c r="M288">
        <v>-147646.63</v>
      </c>
      <c r="N288">
        <v>-147574</v>
      </c>
      <c r="O288">
        <v>-98366</v>
      </c>
      <c r="P288">
        <v>0</v>
      </c>
      <c r="Q288">
        <v>-65581.320000000007</v>
      </c>
      <c r="R288">
        <v>-65582</v>
      </c>
      <c r="S288">
        <v>-65506</v>
      </c>
      <c r="T288">
        <v>0</v>
      </c>
      <c r="U288">
        <v>-55636.45</v>
      </c>
      <c r="V288">
        <v>-55632</v>
      </c>
      <c r="W288">
        <v>-55563</v>
      </c>
      <c r="X288">
        <v>0</v>
      </c>
      <c r="Y288">
        <v>-47602.16</v>
      </c>
      <c r="Z288">
        <v>-47602</v>
      </c>
      <c r="AA288">
        <v>-47593</v>
      </c>
      <c r="AB288">
        <v>0</v>
      </c>
      <c r="AC288">
        <v>-39355.97</v>
      </c>
      <c r="AD288">
        <v>-39355</v>
      </c>
      <c r="AE288">
        <v>-39343</v>
      </c>
      <c r="AF288">
        <v>0</v>
      </c>
      <c r="AG288">
        <v>-39357</v>
      </c>
      <c r="AH288">
        <v>-39357</v>
      </c>
      <c r="AI288">
        <v>-39357</v>
      </c>
      <c r="AJ288">
        <v>0</v>
      </c>
      <c r="AK288">
        <v>-70838.48</v>
      </c>
      <c r="AL288">
        <v>-70787</v>
      </c>
      <c r="AM288">
        <v>-39360</v>
      </c>
      <c r="AN288">
        <v>0</v>
      </c>
      <c r="AO288">
        <v>-70755</v>
      </c>
      <c r="AP288">
        <v>-70755</v>
      </c>
      <c r="AQ288">
        <v>-39255</v>
      </c>
      <c r="AR288">
        <v>0</v>
      </c>
      <c r="AS288">
        <v>-69649.899999999994</v>
      </c>
      <c r="AT288">
        <v>-69650</v>
      </c>
      <c r="AU288">
        <v>-38678</v>
      </c>
      <c r="AV288">
        <v>0</v>
      </c>
      <c r="AW288">
        <v>-65083.71</v>
      </c>
      <c r="AX288">
        <v>-65058.13</v>
      </c>
      <c r="AY288">
        <v>-34432.800000000003</v>
      </c>
      <c r="AZ288">
        <v>0</v>
      </c>
      <c r="BA288">
        <v>-75781</v>
      </c>
      <c r="BB288">
        <v>-75792</v>
      </c>
      <c r="BC288">
        <v>-41670</v>
      </c>
      <c r="BD288">
        <v>-10</v>
      </c>
      <c r="BE288">
        <v>-78750</v>
      </c>
      <c r="BF288">
        <v>-78750</v>
      </c>
      <c r="BG288">
        <v>-45000</v>
      </c>
      <c r="BH288">
        <v>0</v>
      </c>
    </row>
    <row r="289" spans="1:60">
      <c r="A289" t="s">
        <v>921</v>
      </c>
      <c r="B289">
        <v>0</v>
      </c>
      <c r="C289">
        <v>0</v>
      </c>
      <c r="D289">
        <v>0</v>
      </c>
      <c r="E289">
        <v>-20.45</v>
      </c>
      <c r="F289">
        <v>-22</v>
      </c>
      <c r="G289">
        <v>-20</v>
      </c>
      <c r="H289">
        <v>-20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row>
    <row r="290" spans="1:60">
      <c r="A290" t="s">
        <v>922</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-446</v>
      </c>
      <c r="AQ290">
        <v>0</v>
      </c>
      <c r="AR290">
        <v>0</v>
      </c>
      <c r="AS290">
        <v>0</v>
      </c>
      <c r="AT290">
        <v>0</v>
      </c>
      <c r="AU290">
        <v>0</v>
      </c>
      <c r="AV290">
        <v>0</v>
      </c>
      <c r="AW290">
        <v>0</v>
      </c>
      <c r="AX290">
        <v>0</v>
      </c>
      <c r="AY290">
        <v>0</v>
      </c>
      <c r="AZ290">
        <v>0</v>
      </c>
      <c r="BA290">
        <v>0</v>
      </c>
      <c r="BB290">
        <v>0</v>
      </c>
      <c r="BC290">
        <v>0</v>
      </c>
      <c r="BD290">
        <v>0</v>
      </c>
      <c r="BE290">
        <v>0</v>
      </c>
      <c r="BF290">
        <v>0</v>
      </c>
      <c r="BG290">
        <v>0</v>
      </c>
      <c r="BH290">
        <v>0</v>
      </c>
    </row>
    <row r="291" spans="1:60">
      <c r="A291" t="s">
        <v>371</v>
      </c>
      <c r="B291">
        <v>-228905</v>
      </c>
      <c r="C291">
        <v>-121244</v>
      </c>
      <c r="D291">
        <v>-1168</v>
      </c>
      <c r="E291">
        <v>-205806.54</v>
      </c>
      <c r="F291">
        <v>-204559</v>
      </c>
      <c r="G291">
        <v>-113450</v>
      </c>
      <c r="H291">
        <v>-18122</v>
      </c>
      <c r="I291">
        <v>-126541.19</v>
      </c>
      <c r="J291">
        <v>-142393</v>
      </c>
      <c r="K291">
        <v>-75800</v>
      </c>
      <c r="L291">
        <v>-1003</v>
      </c>
      <c r="M291">
        <v>-147646.63</v>
      </c>
      <c r="N291">
        <v>-147574</v>
      </c>
      <c r="O291">
        <v>-98366</v>
      </c>
      <c r="P291">
        <v>0</v>
      </c>
      <c r="Q291">
        <v>-65581.320000000007</v>
      </c>
      <c r="R291">
        <v>-65582</v>
      </c>
      <c r="S291">
        <v>-65506</v>
      </c>
      <c r="T291">
        <v>0</v>
      </c>
      <c r="U291">
        <v>-11403.89</v>
      </c>
      <c r="V291">
        <v>-54435</v>
      </c>
      <c r="W291">
        <v>-54366</v>
      </c>
      <c r="X291">
        <v>0</v>
      </c>
      <c r="Y291">
        <v>-45438.28</v>
      </c>
      <c r="Z291">
        <v>-45438</v>
      </c>
      <c r="AA291">
        <v>-45429</v>
      </c>
      <c r="AB291">
        <v>0</v>
      </c>
      <c r="AC291">
        <v>-69149.710000000006</v>
      </c>
      <c r="AD291">
        <v>-71068</v>
      </c>
      <c r="AE291">
        <v>-70665</v>
      </c>
      <c r="AF291">
        <v>-20380</v>
      </c>
      <c r="AG291">
        <v>-31639.759999999998</v>
      </c>
      <c r="AH291">
        <v>-11265</v>
      </c>
      <c r="AI291">
        <v>10871</v>
      </c>
      <c r="AJ291">
        <v>-359</v>
      </c>
      <c r="AK291">
        <v>-80568.12</v>
      </c>
      <c r="AL291">
        <v>-110980</v>
      </c>
      <c r="AM291">
        <v>-79204</v>
      </c>
      <c r="AN291">
        <v>-18131</v>
      </c>
      <c r="AO291">
        <v>-33764</v>
      </c>
      <c r="AP291">
        <v>-42303</v>
      </c>
      <c r="AQ291">
        <v>-37791</v>
      </c>
      <c r="AR291">
        <v>0</v>
      </c>
      <c r="AS291">
        <v>-61776.42</v>
      </c>
      <c r="AT291">
        <v>-69132</v>
      </c>
      <c r="AU291">
        <v>-38160</v>
      </c>
      <c r="AV291">
        <v>0</v>
      </c>
      <c r="AW291">
        <v>-59451</v>
      </c>
      <c r="AX291">
        <v>-64339.19</v>
      </c>
      <c r="AY291">
        <v>-33713.85</v>
      </c>
      <c r="AZ291">
        <v>0</v>
      </c>
      <c r="BA291">
        <v>-70446</v>
      </c>
      <c r="BB291">
        <v>-75361</v>
      </c>
      <c r="BC291">
        <v>-41239</v>
      </c>
      <c r="BD291">
        <v>-10</v>
      </c>
      <c r="BE291">
        <v>-73401</v>
      </c>
      <c r="BF291">
        <v>-78750</v>
      </c>
      <c r="BG291">
        <v>-45000</v>
      </c>
      <c r="BH291">
        <v>0</v>
      </c>
    </row>
    <row r="292" spans="1:60">
      <c r="A292" t="s">
        <v>372</v>
      </c>
      <c r="B292">
        <v>103415</v>
      </c>
      <c r="C292">
        <v>150066</v>
      </c>
      <c r="D292">
        <v>129640</v>
      </c>
      <c r="E292">
        <v>-42039.040000000001</v>
      </c>
      <c r="F292">
        <v>-14808</v>
      </c>
      <c r="G292">
        <v>-11197</v>
      </c>
      <c r="H292">
        <v>10880</v>
      </c>
      <c r="I292">
        <v>-69048.97</v>
      </c>
      <c r="J292">
        <v>-60025</v>
      </c>
      <c r="K292">
        <v>46592</v>
      </c>
      <c r="L292">
        <v>39771</v>
      </c>
      <c r="M292">
        <v>13878.76</v>
      </c>
      <c r="N292">
        <v>27297</v>
      </c>
      <c r="O292">
        <v>-13131</v>
      </c>
      <c r="P292">
        <v>47039</v>
      </c>
      <c r="Q292">
        <v>113125.03</v>
      </c>
      <c r="R292">
        <v>97362</v>
      </c>
      <c r="S292">
        <v>71261</v>
      </c>
      <c r="T292">
        <v>89827</v>
      </c>
      <c r="U292">
        <v>10521.72</v>
      </c>
      <c r="V292">
        <v>-34840</v>
      </c>
      <c r="W292">
        <v>21504</v>
      </c>
      <c r="X292">
        <v>51349</v>
      </c>
      <c r="Y292">
        <v>74713.81</v>
      </c>
      <c r="Z292">
        <v>54464</v>
      </c>
      <c r="AA292">
        <v>25360</v>
      </c>
      <c r="AB292">
        <v>32372</v>
      </c>
      <c r="AC292">
        <v>-38286.9</v>
      </c>
      <c r="AD292">
        <v>-13420</v>
      </c>
      <c r="AE292">
        <v>-53326</v>
      </c>
      <c r="AF292">
        <v>18996</v>
      </c>
      <c r="AG292">
        <v>27742.65</v>
      </c>
      <c r="AH292">
        <v>247</v>
      </c>
      <c r="AI292">
        <v>-17139</v>
      </c>
      <c r="AJ292">
        <v>18131</v>
      </c>
      <c r="AK292">
        <v>-12100.2</v>
      </c>
      <c r="AL292">
        <v>-13390</v>
      </c>
      <c r="AM292">
        <v>-3639</v>
      </c>
      <c r="AN292">
        <v>5448</v>
      </c>
      <c r="AO292">
        <v>-10923</v>
      </c>
      <c r="AP292">
        <v>-54848</v>
      </c>
      <c r="AQ292">
        <v>-25576</v>
      </c>
      <c r="AR292">
        <v>-7539</v>
      </c>
      <c r="AS292">
        <v>11043.04</v>
      </c>
      <c r="AT292">
        <v>-25756</v>
      </c>
      <c r="AU292">
        <v>8332</v>
      </c>
      <c r="AV292">
        <v>18545</v>
      </c>
      <c r="AW292">
        <v>-11921.25</v>
      </c>
      <c r="AX292">
        <v>3926.08</v>
      </c>
      <c r="AY292">
        <v>12494.17</v>
      </c>
      <c r="AZ292">
        <v>30055</v>
      </c>
      <c r="BA292">
        <v>-30225</v>
      </c>
      <c r="BB292">
        <v>-21247</v>
      </c>
      <c r="BC292">
        <v>418</v>
      </c>
      <c r="BD292">
        <v>23552</v>
      </c>
      <c r="BE292">
        <v>11339</v>
      </c>
      <c r="BF292">
        <v>1061</v>
      </c>
      <c r="BG292">
        <v>21724</v>
      </c>
      <c r="BH292">
        <v>35004</v>
      </c>
    </row>
    <row r="293" spans="1:60">
      <c r="A293" t="s">
        <v>926</v>
      </c>
      <c r="B293">
        <v>126931</v>
      </c>
      <c r="C293">
        <v>126931</v>
      </c>
      <c r="D293">
        <v>126931</v>
      </c>
      <c r="E293">
        <v>168969.72</v>
      </c>
      <c r="F293">
        <v>168970</v>
      </c>
      <c r="G293">
        <v>168970</v>
      </c>
      <c r="H293">
        <v>168970</v>
      </c>
      <c r="I293">
        <v>238018.69</v>
      </c>
      <c r="J293">
        <v>238019</v>
      </c>
      <c r="K293">
        <v>238019</v>
      </c>
      <c r="L293">
        <v>238019</v>
      </c>
      <c r="M293">
        <v>224139.93</v>
      </c>
      <c r="N293">
        <v>224140</v>
      </c>
      <c r="O293">
        <v>224140</v>
      </c>
      <c r="P293">
        <v>224140</v>
      </c>
      <c r="Q293">
        <v>111014.91</v>
      </c>
      <c r="R293">
        <v>111015</v>
      </c>
      <c r="S293">
        <v>111015</v>
      </c>
      <c r="T293">
        <v>111015</v>
      </c>
      <c r="U293">
        <v>100493.19</v>
      </c>
      <c r="V293">
        <v>100493</v>
      </c>
      <c r="W293">
        <v>100493</v>
      </c>
      <c r="X293">
        <v>100493</v>
      </c>
      <c r="Y293">
        <v>25779.38</v>
      </c>
      <c r="Z293">
        <v>25779</v>
      </c>
      <c r="AA293">
        <v>25779</v>
      </c>
      <c r="AB293">
        <v>25779</v>
      </c>
      <c r="AC293">
        <v>64066.28</v>
      </c>
      <c r="AD293">
        <v>64066</v>
      </c>
      <c r="AE293">
        <v>64066</v>
      </c>
      <c r="AF293">
        <v>64066</v>
      </c>
      <c r="AG293">
        <v>36323.629999999997</v>
      </c>
      <c r="AH293">
        <v>36324</v>
      </c>
      <c r="AI293">
        <v>36324</v>
      </c>
      <c r="AJ293">
        <v>36324</v>
      </c>
      <c r="AK293">
        <v>48423.83</v>
      </c>
      <c r="AL293">
        <v>48424</v>
      </c>
      <c r="AM293">
        <v>48424</v>
      </c>
      <c r="AN293">
        <v>48424</v>
      </c>
      <c r="AO293">
        <v>59347</v>
      </c>
      <c r="AP293">
        <v>59347</v>
      </c>
      <c r="AQ293">
        <v>59347</v>
      </c>
      <c r="AR293">
        <v>59347</v>
      </c>
      <c r="AS293">
        <v>48304.11</v>
      </c>
      <c r="AT293">
        <v>48304</v>
      </c>
      <c r="AU293">
        <v>48304</v>
      </c>
      <c r="AV293">
        <v>48304</v>
      </c>
      <c r="AW293">
        <v>60225.36</v>
      </c>
      <c r="AX293">
        <v>60225.36</v>
      </c>
      <c r="AY293">
        <v>60225.36</v>
      </c>
      <c r="AZ293">
        <v>60225</v>
      </c>
      <c r="BA293">
        <v>90450</v>
      </c>
      <c r="BB293">
        <v>90450</v>
      </c>
      <c r="BC293">
        <v>90450</v>
      </c>
      <c r="BD293">
        <v>90450</v>
      </c>
      <c r="BE293">
        <v>79111</v>
      </c>
      <c r="BF293">
        <v>79112</v>
      </c>
      <c r="BG293">
        <v>79112</v>
      </c>
      <c r="BH293">
        <v>79112</v>
      </c>
    </row>
    <row r="294" spans="1:60">
      <c r="A294" t="s">
        <v>927</v>
      </c>
      <c r="B294">
        <v>230346</v>
      </c>
      <c r="C294">
        <v>276997</v>
      </c>
      <c r="D294">
        <v>256571</v>
      </c>
      <c r="E294">
        <v>126930.68</v>
      </c>
      <c r="F294">
        <v>154162</v>
      </c>
      <c r="G294">
        <v>157773</v>
      </c>
      <c r="H294">
        <v>179850</v>
      </c>
      <c r="I294">
        <v>168969.72</v>
      </c>
      <c r="J294">
        <v>177994</v>
      </c>
      <c r="K294">
        <v>284611</v>
      </c>
      <c r="L294">
        <v>277790</v>
      </c>
      <c r="M294">
        <v>238018.69</v>
      </c>
      <c r="N294">
        <v>251437</v>
      </c>
      <c r="O294">
        <v>211009</v>
      </c>
      <c r="P294">
        <v>271179</v>
      </c>
      <c r="Q294">
        <v>224139.93</v>
      </c>
      <c r="R294">
        <v>208377</v>
      </c>
      <c r="S294">
        <v>182276</v>
      </c>
      <c r="T294">
        <v>200842</v>
      </c>
      <c r="U294">
        <v>111014.91</v>
      </c>
      <c r="V294">
        <v>65653</v>
      </c>
      <c r="W294">
        <v>121997</v>
      </c>
      <c r="X294">
        <v>151842</v>
      </c>
      <c r="Y294">
        <v>100493.19</v>
      </c>
      <c r="Z294">
        <v>80243</v>
      </c>
      <c r="AA294">
        <v>51139</v>
      </c>
      <c r="AB294">
        <v>58151</v>
      </c>
      <c r="AC294">
        <v>25779.38</v>
      </c>
      <c r="AD294">
        <v>50646</v>
      </c>
      <c r="AE294">
        <v>10740</v>
      </c>
      <c r="AF294">
        <v>83062</v>
      </c>
      <c r="AG294">
        <v>64066.28</v>
      </c>
      <c r="AH294">
        <v>36571</v>
      </c>
      <c r="AI294">
        <v>19185</v>
      </c>
      <c r="AJ294">
        <v>54455</v>
      </c>
      <c r="AK294">
        <v>36323.629999999997</v>
      </c>
      <c r="AL294">
        <v>35034</v>
      </c>
      <c r="AM294">
        <v>44785</v>
      </c>
      <c r="AN294">
        <v>53872</v>
      </c>
      <c r="AO294">
        <v>48424</v>
      </c>
      <c r="AP294">
        <v>4499</v>
      </c>
      <c r="AQ294">
        <v>33771</v>
      </c>
      <c r="AR294">
        <v>51808</v>
      </c>
      <c r="AS294">
        <v>59347.15</v>
      </c>
      <c r="AT294">
        <v>22548</v>
      </c>
      <c r="AU294">
        <v>56636</v>
      </c>
      <c r="AV294">
        <v>66849</v>
      </c>
      <c r="AW294">
        <v>48304.11</v>
      </c>
      <c r="AX294">
        <v>64151.44</v>
      </c>
      <c r="AY294">
        <v>72719.520000000004</v>
      </c>
      <c r="AZ294">
        <v>90280</v>
      </c>
      <c r="BA294">
        <v>60225</v>
      </c>
      <c r="BB294">
        <v>69203</v>
      </c>
      <c r="BC294">
        <v>90868</v>
      </c>
      <c r="BD294">
        <v>114002</v>
      </c>
      <c r="BE294">
        <v>90450</v>
      </c>
      <c r="BF294">
        <v>80173</v>
      </c>
      <c r="BG294">
        <v>100836</v>
      </c>
      <c r="BH294">
        <v>114116</v>
      </c>
    </row>
    <row r="295" spans="1:60">
      <c r="A295" t="s">
        <v>928</v>
      </c>
      <c r="B295" t="s">
        <v>3450</v>
      </c>
      <c r="C295" t="s">
        <v>3451</v>
      </c>
      <c r="D295" t="s">
        <v>3095</v>
      </c>
      <c r="E295" t="s">
        <v>3096</v>
      </c>
      <c r="F295" t="s">
        <v>3097</v>
      </c>
      <c r="G295" t="s">
        <v>1191</v>
      </c>
      <c r="H295" t="s">
        <v>929</v>
      </c>
      <c r="I295" t="s">
        <v>930</v>
      </c>
      <c r="J295" t="s">
        <v>931</v>
      </c>
      <c r="K295" t="s">
        <v>932</v>
      </c>
      <c r="L295" t="s">
        <v>933</v>
      </c>
      <c r="M295" t="s">
        <v>934</v>
      </c>
      <c r="N295" t="s">
        <v>935</v>
      </c>
      <c r="O295" t="s">
        <v>936</v>
      </c>
      <c r="P295" t="s">
        <v>937</v>
      </c>
      <c r="Q295" t="s">
        <v>938</v>
      </c>
      <c r="R295" t="s">
        <v>939</v>
      </c>
      <c r="S295" t="s">
        <v>940</v>
      </c>
      <c r="T295" t="s">
        <v>941</v>
      </c>
      <c r="U295" t="s">
        <v>942</v>
      </c>
      <c r="V295" t="s">
        <v>943</v>
      </c>
      <c r="W295" t="s">
        <v>944</v>
      </c>
      <c r="X295" t="s">
        <v>945</v>
      </c>
      <c r="Y295" t="s">
        <v>946</v>
      </c>
      <c r="Z295" t="s">
        <v>947</v>
      </c>
      <c r="AA295" t="s">
        <v>948</v>
      </c>
      <c r="AB295" t="s">
        <v>949</v>
      </c>
      <c r="AC295" t="s">
        <v>950</v>
      </c>
      <c r="AD295" t="s">
        <v>951</v>
      </c>
      <c r="AE295" t="s">
        <v>952</v>
      </c>
      <c r="AF295" t="s">
        <v>953</v>
      </c>
      <c r="AG295" t="s">
        <v>954</v>
      </c>
      <c r="AH295" t="s">
        <v>955</v>
      </c>
      <c r="AI295" t="s">
        <v>956</v>
      </c>
      <c r="AJ295" t="s">
        <v>957</v>
      </c>
      <c r="AK295" t="s">
        <v>958</v>
      </c>
      <c r="AL295" t="s">
        <v>959</v>
      </c>
      <c r="AM295" t="s">
        <v>960</v>
      </c>
      <c r="AN295" t="s">
        <v>961</v>
      </c>
      <c r="AO295" t="s">
        <v>962</v>
      </c>
      <c r="AP295" t="s">
        <v>963</v>
      </c>
      <c r="AQ295" t="s">
        <v>964</v>
      </c>
      <c r="AR295" t="s">
        <v>965</v>
      </c>
      <c r="AS295" t="s">
        <v>966</v>
      </c>
      <c r="AT295" t="s">
        <v>967</v>
      </c>
      <c r="AU295" t="s">
        <v>968</v>
      </c>
      <c r="AV295" t="s">
        <v>969</v>
      </c>
      <c r="AW295" t="s">
        <v>970</v>
      </c>
      <c r="AX295" t="s">
        <v>971</v>
      </c>
      <c r="AY295" t="s">
        <v>972</v>
      </c>
      <c r="AZ295" t="s">
        <v>973</v>
      </c>
      <c r="BA295" t="s">
        <v>974</v>
      </c>
      <c r="BB295" t="s">
        <v>975</v>
      </c>
      <c r="BC295" t="s">
        <v>976</v>
      </c>
      <c r="BD295" t="s">
        <v>977</v>
      </c>
      <c r="BE295" t="s">
        <v>978</v>
      </c>
      <c r="BF295" t="s">
        <v>979</v>
      </c>
      <c r="BG295" t="s">
        <v>980</v>
      </c>
      <c r="BH295" t="s">
        <v>981</v>
      </c>
    </row>
    <row r="296" spans="1:60">
      <c r="A296" t="s">
        <v>982</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row>
    <row r="297" spans="1:60">
      <c r="A297" t="s">
        <v>3098</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row>
    <row r="298" spans="1:60">
      <c r="A298" t="s">
        <v>984</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row>
    <row r="299" spans="1:60">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60">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60">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60">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60">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60">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5" t="s">
        <v>649</v>
      </c>
      <c r="Q347" s="135" t="s">
        <v>650</v>
      </c>
    </row>
    <row r="348" spans="1:53" s="83" customFormat="1" ht="15.5" thickBot="1">
      <c r="B348" s="5">
        <v>2009</v>
      </c>
      <c r="C348" s="5">
        <v>2010</v>
      </c>
      <c r="D348" s="5">
        <v>2011</v>
      </c>
      <c r="E348" s="5">
        <v>2012</v>
      </c>
      <c r="F348" s="5">
        <v>2013</v>
      </c>
      <c r="G348" s="5">
        <v>2014</v>
      </c>
      <c r="H348" s="5">
        <v>2015</v>
      </c>
      <c r="I348" s="5">
        <v>2016</v>
      </c>
      <c r="J348" s="5">
        <v>2017</v>
      </c>
      <c r="K348" s="5">
        <v>2018</v>
      </c>
      <c r="L348" s="5">
        <v>2019</v>
      </c>
      <c r="M348" s="5">
        <v>2020</v>
      </c>
      <c r="N348" s="5">
        <v>2021</v>
      </c>
      <c r="O348" s="5">
        <v>2022</v>
      </c>
      <c r="P348" s="133">
        <v>8</v>
      </c>
      <c r="Q348" s="134">
        <v>2022</v>
      </c>
    </row>
    <row r="349" spans="1:53" ht="14">
      <c r="A349" s="84"/>
      <c r="B349" s="248" t="s">
        <v>11</v>
      </c>
      <c r="C349" s="248"/>
      <c r="D349" s="248"/>
      <c r="E349" s="248"/>
      <c r="F349" s="248"/>
      <c r="G349" s="248"/>
      <c r="H349" s="248"/>
      <c r="I349" s="248"/>
      <c r="J349" s="248"/>
      <c r="K349" s="248"/>
      <c r="L349" s="248"/>
      <c r="M349" s="248"/>
      <c r="N349" s="248"/>
      <c r="O349" s="115"/>
      <c r="P349" s="6"/>
      <c r="Q349" s="3"/>
    </row>
    <row r="350" spans="1:53" ht="14">
      <c r="B350" s="249" t="s">
        <v>316</v>
      </c>
      <c r="C350" s="249"/>
      <c r="D350" s="249"/>
      <c r="E350" s="249"/>
      <c r="F350" s="249"/>
      <c r="G350" s="249"/>
      <c r="H350" s="249"/>
      <c r="I350" s="249"/>
      <c r="J350" s="249"/>
      <c r="K350" s="249"/>
      <c r="L350" s="249"/>
      <c r="M350" s="249"/>
      <c r="N350" s="249"/>
      <c r="O350" s="116"/>
      <c r="P350" s="6"/>
      <c r="Q350" s="3"/>
    </row>
    <row r="351" spans="1:53" ht="14">
      <c r="B351" s="7">
        <f t="shared" ref="B351:O354" si="9">IFERROR(VLOOKUP($B$350,$4:$126,MATCH($Q351&amp;"/"&amp;B$348,$2:$2,0),FALSE),"")</f>
        <v>114003</v>
      </c>
      <c r="C351" s="7">
        <f t="shared" si="9"/>
        <v>90281</v>
      </c>
      <c r="D351" s="7">
        <f t="shared" si="9"/>
        <v>66849</v>
      </c>
      <c r="E351" s="7">
        <f t="shared" si="9"/>
        <v>51808</v>
      </c>
      <c r="F351" s="7">
        <f t="shared" si="9"/>
        <v>53872</v>
      </c>
      <c r="G351" s="7">
        <f t="shared" si="9"/>
        <v>54455</v>
      </c>
      <c r="H351" s="7">
        <f t="shared" si="9"/>
        <v>83062</v>
      </c>
      <c r="I351" s="7">
        <f t="shared" si="9"/>
        <v>58151</v>
      </c>
      <c r="J351" s="7">
        <f t="shared" si="9"/>
        <v>151842</v>
      </c>
      <c r="K351" s="7">
        <f t="shared" si="9"/>
        <v>200842</v>
      </c>
      <c r="L351" s="7">
        <f t="shared" si="9"/>
        <v>271179</v>
      </c>
      <c r="M351" s="7">
        <f t="shared" si="9"/>
        <v>277790</v>
      </c>
      <c r="N351" s="8">
        <f t="shared" si="9"/>
        <v>179850</v>
      </c>
      <c r="O351" s="8">
        <f t="shared" si="9"/>
        <v>256571</v>
      </c>
      <c r="P351" s="6"/>
      <c r="Q351" s="9" t="s">
        <v>12</v>
      </c>
    </row>
    <row r="352" spans="1:53" ht="14">
      <c r="B352" s="7">
        <f t="shared" si="9"/>
        <v>90869</v>
      </c>
      <c r="C352" s="7">
        <f t="shared" si="9"/>
        <v>72719.520000000004</v>
      </c>
      <c r="D352" s="7">
        <f t="shared" si="9"/>
        <v>56636</v>
      </c>
      <c r="E352" s="7">
        <f t="shared" si="9"/>
        <v>33771</v>
      </c>
      <c r="F352" s="7">
        <f t="shared" si="9"/>
        <v>44785</v>
      </c>
      <c r="G352" s="7">
        <f t="shared" si="9"/>
        <v>19185</v>
      </c>
      <c r="H352" s="7">
        <f t="shared" si="9"/>
        <v>10740</v>
      </c>
      <c r="I352" s="7">
        <f t="shared" si="9"/>
        <v>51139</v>
      </c>
      <c r="J352" s="7">
        <f t="shared" si="9"/>
        <v>121997</v>
      </c>
      <c r="K352" s="7">
        <f t="shared" si="9"/>
        <v>182276</v>
      </c>
      <c r="L352" s="7">
        <f t="shared" si="9"/>
        <v>211009</v>
      </c>
      <c r="M352" s="7">
        <f t="shared" si="9"/>
        <v>284611</v>
      </c>
      <c r="N352" s="8">
        <f t="shared" si="9"/>
        <v>157773</v>
      </c>
      <c r="O352" s="8">
        <f t="shared" si="9"/>
        <v>276997</v>
      </c>
      <c r="P352" s="6"/>
      <c r="Q352" s="9" t="s">
        <v>13</v>
      </c>
    </row>
    <row r="353" spans="2:18" ht="14">
      <c r="B353" s="7">
        <f t="shared" si="9"/>
        <v>69203</v>
      </c>
      <c r="C353" s="7">
        <f t="shared" si="9"/>
        <v>64151.44</v>
      </c>
      <c r="D353" s="7">
        <f t="shared" si="9"/>
        <v>22548</v>
      </c>
      <c r="E353" s="7">
        <f t="shared" si="9"/>
        <v>4499</v>
      </c>
      <c r="F353" s="7">
        <f t="shared" si="9"/>
        <v>35034</v>
      </c>
      <c r="G353" s="7">
        <f t="shared" si="9"/>
        <v>36571</v>
      </c>
      <c r="H353" s="7">
        <f t="shared" si="9"/>
        <v>50646</v>
      </c>
      <c r="I353" s="7">
        <f t="shared" si="9"/>
        <v>80243</v>
      </c>
      <c r="J353" s="7">
        <f t="shared" si="9"/>
        <v>65653</v>
      </c>
      <c r="K353" s="7">
        <f t="shared" si="9"/>
        <v>208377</v>
      </c>
      <c r="L353" s="7">
        <f t="shared" si="9"/>
        <v>251437</v>
      </c>
      <c r="M353" s="7">
        <f t="shared" si="9"/>
        <v>177994</v>
      </c>
      <c r="N353" s="8">
        <f t="shared" si="9"/>
        <v>154162</v>
      </c>
      <c r="O353" s="8">
        <f t="shared" si="9"/>
        <v>230346</v>
      </c>
      <c r="P353" s="6"/>
      <c r="Q353" s="9" t="s">
        <v>14</v>
      </c>
    </row>
    <row r="354" spans="2:18" ht="20">
      <c r="B354" s="7">
        <f t="shared" si="9"/>
        <v>60225</v>
      </c>
      <c r="C354" s="7">
        <f t="shared" si="9"/>
        <v>48304.11</v>
      </c>
      <c r="D354" s="7">
        <f t="shared" si="9"/>
        <v>59347.15</v>
      </c>
      <c r="E354" s="7">
        <f t="shared" si="9"/>
        <v>48424</v>
      </c>
      <c r="F354" s="7">
        <f t="shared" si="9"/>
        <v>36323.629999999997</v>
      </c>
      <c r="G354" s="7">
        <f t="shared" si="9"/>
        <v>64066.28</v>
      </c>
      <c r="H354" s="7">
        <f t="shared" si="9"/>
        <v>25779.38</v>
      </c>
      <c r="I354" s="7">
        <f t="shared" si="9"/>
        <v>100493.19</v>
      </c>
      <c r="J354" s="7">
        <f t="shared" si="9"/>
        <v>111014.91</v>
      </c>
      <c r="K354" s="7">
        <f t="shared" si="9"/>
        <v>224139.93</v>
      </c>
      <c r="L354" s="7">
        <f t="shared" si="9"/>
        <v>238018.69</v>
      </c>
      <c r="M354" s="7">
        <f t="shared" si="9"/>
        <v>168969.72</v>
      </c>
      <c r="N354" s="8">
        <f>IFERROR(VLOOKUP($B$350,$4:$126,MATCH($Q354&amp;"/"&amp;N$348,$2:$2,0),FALSE),IFERROR(VLOOKUP($B$350,$4:$126,MATCH($Q353&amp;"/"&amp;N$348,$2:$2,0),FALSE),IFERROR(VLOOKUP($B$350,$4:$126,MATCH($Q352&amp;"/"&amp;N$348,$2:$2,0),FALSE),IFERROR(VLOOKUP($B$350,$4:$126,MATCH($Q351&amp;"/"&amp;N$348,$2:$2,0),FALSE),""))))</f>
        <v>126930.68</v>
      </c>
      <c r="O354" s="8">
        <f>IFERROR(VLOOKUP($B$350,$4:$126,MATCH($Q354&amp;"/"&amp;O$348,$2:$2,0),FALSE),IFERROR(VLOOKUP($B$350,$4:$126,MATCH($Q353&amp;"/"&amp;O$348,$2:$2,0),FALSE),IFERROR(VLOOKUP($B$350,$4:$126,MATCH($Q352&amp;"/"&amp;O$348,$2:$2,0),FALSE),IFERROR(VLOOKUP($B$350,$4:$126,MATCH($Q351&amp;"/"&amp;O$348,$2:$2,0),FALSE),""))))</f>
        <v>230346</v>
      </c>
      <c r="P354" s="6"/>
      <c r="Q354" s="9" t="s">
        <v>15</v>
      </c>
      <c r="R354" s="306">
        <v>24369</v>
      </c>
    </row>
    <row r="355" spans="2:18" ht="14">
      <c r="B355" s="12">
        <f t="shared" ref="B355:O355" si="10">+B354/B$402</f>
        <v>0.19927140616624645</v>
      </c>
      <c r="C355" s="12">
        <f t="shared" si="10"/>
        <v>0.14734653303585085</v>
      </c>
      <c r="D355" s="12">
        <f t="shared" si="10"/>
        <v>0.15226544402376513</v>
      </c>
      <c r="E355" s="12">
        <f t="shared" si="10"/>
        <v>0.11370606053490502</v>
      </c>
      <c r="F355" s="12">
        <f t="shared" si="10"/>
        <v>8.0892807898268568E-2</v>
      </c>
      <c r="G355" s="12">
        <f t="shared" si="10"/>
        <v>0.1199311408889909</v>
      </c>
      <c r="H355" s="12">
        <f t="shared" si="10"/>
        <v>4.7854505439264991E-2</v>
      </c>
      <c r="I355" s="12">
        <f t="shared" si="10"/>
        <v>0.17379852718854932</v>
      </c>
      <c r="J355" s="12">
        <f t="shared" si="10"/>
        <v>0.17317440429220163</v>
      </c>
      <c r="K355" s="12">
        <f t="shared" si="10"/>
        <v>0.32348276483896826</v>
      </c>
      <c r="L355" s="12">
        <f t="shared" si="10"/>
        <v>0.34785977154978082</v>
      </c>
      <c r="M355" s="12">
        <f t="shared" si="10"/>
        <v>0.16895668330231639</v>
      </c>
      <c r="N355" s="12">
        <f t="shared" si="10"/>
        <v>0.12140682138548706</v>
      </c>
      <c r="O355" s="12">
        <f t="shared" si="10"/>
        <v>0.20916320552378428</v>
      </c>
      <c r="P355" s="6"/>
      <c r="Q355" s="11" t="s">
        <v>686</v>
      </c>
    </row>
    <row r="356" spans="2:18" ht="14">
      <c r="B356" s="249" t="s">
        <v>317</v>
      </c>
      <c r="C356" s="249"/>
      <c r="D356" s="249"/>
      <c r="E356" s="249"/>
      <c r="F356" s="249"/>
      <c r="G356" s="249"/>
      <c r="H356" s="249"/>
      <c r="I356" s="249"/>
      <c r="J356" s="249"/>
      <c r="K356" s="249"/>
      <c r="L356" s="249"/>
      <c r="M356" s="249"/>
      <c r="N356" s="249"/>
      <c r="O356" s="116"/>
      <c r="P356" s="6"/>
      <c r="Q356" s="3"/>
    </row>
    <row r="357" spans="2:18" ht="14">
      <c r="B357" s="8">
        <f t="shared" ref="B357:N359" si="11">IFERROR(VLOOKUP($B$356,$4:$126,MATCH($Q357&amp;"/"&amp;B$348,$2:$2,0),FALSE),"")</f>
        <v>0</v>
      </c>
      <c r="C357" s="8">
        <f t="shared" si="11"/>
        <v>11999</v>
      </c>
      <c r="D357" s="8">
        <f t="shared" si="11"/>
        <v>17000</v>
      </c>
      <c r="E357" s="8">
        <f t="shared" si="11"/>
        <v>0</v>
      </c>
      <c r="F357" s="8">
        <f t="shared" si="11"/>
        <v>0</v>
      </c>
      <c r="G357" s="8">
        <f t="shared" si="11"/>
        <v>0</v>
      </c>
      <c r="H357" s="8">
        <f t="shared" si="11"/>
        <v>0</v>
      </c>
      <c r="I357" s="8">
        <f t="shared" si="11"/>
        <v>60460</v>
      </c>
      <c r="J357" s="8">
        <f t="shared" si="11"/>
        <v>14729</v>
      </c>
      <c r="K357" s="8">
        <f t="shared" si="11"/>
        <v>30000</v>
      </c>
      <c r="L357" s="8">
        <f t="shared" si="11"/>
        <v>14855</v>
      </c>
      <c r="M357" s="8">
        <f t="shared" si="11"/>
        <v>0</v>
      </c>
      <c r="N357" s="8">
        <f t="shared" si="11"/>
        <v>216055</v>
      </c>
      <c r="O357" s="8">
        <f>IFERROR(VLOOKUP($B$356,$4:$126,MATCH($Q357&amp;"/"&amp;O$348,$2:$2,0),FALSE),"")</f>
        <v>0</v>
      </c>
      <c r="P357" s="6"/>
      <c r="Q357" s="9" t="s">
        <v>12</v>
      </c>
    </row>
    <row r="358" spans="2:18" ht="14">
      <c r="B358" s="8">
        <f t="shared" si="11"/>
        <v>0</v>
      </c>
      <c r="C358" s="8">
        <f t="shared" si="11"/>
        <v>0</v>
      </c>
      <c r="D358" s="8">
        <f t="shared" si="11"/>
        <v>27000</v>
      </c>
      <c r="E358" s="8">
        <f t="shared" si="11"/>
        <v>0</v>
      </c>
      <c r="F358" s="8">
        <f t="shared" si="11"/>
        <v>0</v>
      </c>
      <c r="G358" s="8">
        <f t="shared" si="11"/>
        <v>0</v>
      </c>
      <c r="H358" s="8">
        <f t="shared" si="11"/>
        <v>0</v>
      </c>
      <c r="I358" s="8">
        <f t="shared" si="11"/>
        <v>40426</v>
      </c>
      <c r="J358" s="8">
        <f t="shared" si="11"/>
        <v>24893</v>
      </c>
      <c r="K358" s="8">
        <f t="shared" si="11"/>
        <v>20128</v>
      </c>
      <c r="L358" s="8">
        <f t="shared" si="11"/>
        <v>19343</v>
      </c>
      <c r="M358" s="8">
        <f t="shared" si="11"/>
        <v>0</v>
      </c>
      <c r="N358" s="8">
        <f t="shared" si="11"/>
        <v>0</v>
      </c>
      <c r="O358" s="8">
        <f>IFERROR(VLOOKUP($B$356,$4:$126,MATCH($Q358&amp;"/"&amp;O$348,$2:$2,0),FALSE),"")</f>
        <v>0</v>
      </c>
      <c r="P358" s="6"/>
      <c r="Q358" s="9" t="s">
        <v>13</v>
      </c>
    </row>
    <row r="359" spans="2:18" ht="14">
      <c r="B359" s="8">
        <f t="shared" si="11"/>
        <v>0</v>
      </c>
      <c r="C359" s="8">
        <f t="shared" si="11"/>
        <v>0</v>
      </c>
      <c r="D359" s="8">
        <f t="shared" si="11"/>
        <v>0</v>
      </c>
      <c r="E359" s="8">
        <f t="shared" si="11"/>
        <v>0</v>
      </c>
      <c r="F359" s="8">
        <f t="shared" si="11"/>
        <v>0</v>
      </c>
      <c r="G359" s="8">
        <f t="shared" si="11"/>
        <v>0</v>
      </c>
      <c r="H359" s="8">
        <f t="shared" si="11"/>
        <v>0</v>
      </c>
      <c r="I359" s="8">
        <f t="shared" si="11"/>
        <v>40545</v>
      </c>
      <c r="J359" s="8">
        <f t="shared" si="11"/>
        <v>84723</v>
      </c>
      <c r="K359" s="8">
        <f t="shared" si="11"/>
        <v>20128</v>
      </c>
      <c r="L359" s="8">
        <f t="shared" si="11"/>
        <v>0</v>
      </c>
      <c r="M359" s="8">
        <f t="shared" si="11"/>
        <v>0</v>
      </c>
      <c r="N359" s="8">
        <f t="shared" si="11"/>
        <v>0</v>
      </c>
      <c r="O359" s="8">
        <f>IFERROR(VLOOKUP($B$356,$4:$126,MATCH($Q359&amp;"/"&amp;O$348,$2:$2,0),FALSE),"")</f>
        <v>0</v>
      </c>
      <c r="P359" s="6"/>
      <c r="Q359" s="9" t="s">
        <v>14</v>
      </c>
    </row>
    <row r="360" spans="2:18" ht="14">
      <c r="B360" s="8">
        <f t="shared" ref="B360:N360" si="12">IFERROR(VLOOKUP($B$356,$4:$126,MATCH($Q360&amp;"/"&amp;B$348,$2:$2,0),FALSE),IFERROR(VLOOKUP($B$356,$4:$126,MATCH($Q359&amp;"/"&amp;B$348,$2:$2,0),FALSE),IFERROR(VLOOKUP($B$356,$4:$126,MATCH($Q358&amp;"/"&amp;B$348,$2:$2,0),FALSE),IFERROR(VLOOKUP($B$356,$4:$126,MATCH($Q357&amp;"/"&amp;B$348,$2:$2,0),FALSE),""))))</f>
        <v>21963</v>
      </c>
      <c r="C360" s="8">
        <f t="shared" si="12"/>
        <v>17000</v>
      </c>
      <c r="D360" s="8">
        <f t="shared" si="12"/>
        <v>0</v>
      </c>
      <c r="E360" s="8">
        <f t="shared" si="12"/>
        <v>0</v>
      </c>
      <c r="F360" s="8">
        <f t="shared" si="12"/>
        <v>0</v>
      </c>
      <c r="G360" s="8">
        <f t="shared" si="12"/>
        <v>0</v>
      </c>
      <c r="H360" s="8">
        <f t="shared" si="12"/>
        <v>60045</v>
      </c>
      <c r="I360" s="8">
        <f t="shared" si="12"/>
        <v>39935.21</v>
      </c>
      <c r="J360" s="8">
        <f t="shared" si="12"/>
        <v>107892.84</v>
      </c>
      <c r="K360" s="8">
        <f t="shared" si="12"/>
        <v>14854.88</v>
      </c>
      <c r="L360" s="8">
        <f t="shared" si="12"/>
        <v>19962.11</v>
      </c>
      <c r="M360" s="8">
        <f t="shared" si="12"/>
        <v>0</v>
      </c>
      <c r="N360" s="8">
        <f t="shared" si="12"/>
        <v>0</v>
      </c>
      <c r="O360" s="8">
        <f>IFERROR(VLOOKUP($B$356,$4:$126,MATCH($Q360&amp;"/"&amp;O$348,$2:$2,0),FALSE),IFERROR(VLOOKUP($B$356,$4:$126,MATCH($Q359&amp;"/"&amp;O$348,$2:$2,0),FALSE),IFERROR(VLOOKUP($B$356,$4:$126,MATCH($Q358&amp;"/"&amp;O$348,$2:$2,0),FALSE),IFERROR(VLOOKUP($B$356,$4:$126,MATCH($Q357&amp;"/"&amp;O$348,$2:$2,0),FALSE),""))))</f>
        <v>0</v>
      </c>
      <c r="P360" s="6"/>
      <c r="Q360" s="9" t="s">
        <v>15</v>
      </c>
    </row>
    <row r="361" spans="2:18" ht="14">
      <c r="B361" s="12">
        <f t="shared" ref="B361:O361" si="13">+B360/B$402</f>
        <v>7.2670782791685692E-2</v>
      </c>
      <c r="C361" s="12">
        <f t="shared" si="13"/>
        <v>5.1856685934374203E-2</v>
      </c>
      <c r="D361" s="12">
        <f t="shared" si="13"/>
        <v>0</v>
      </c>
      <c r="E361" s="12">
        <f t="shared" si="13"/>
        <v>0</v>
      </c>
      <c r="F361" s="12">
        <f t="shared" si="13"/>
        <v>0</v>
      </c>
      <c r="G361" s="12">
        <f t="shared" si="13"/>
        <v>0</v>
      </c>
      <c r="H361" s="12">
        <f t="shared" si="13"/>
        <v>0.11146209796747114</v>
      </c>
      <c r="I361" s="12">
        <f t="shared" si="13"/>
        <v>6.9066179319866625E-2</v>
      </c>
      <c r="J361" s="12">
        <f t="shared" si="13"/>
        <v>0.16830422412983825</v>
      </c>
      <c r="K361" s="12">
        <f t="shared" si="13"/>
        <v>2.1438829099978268E-2</v>
      </c>
      <c r="L361" s="12">
        <f t="shared" si="13"/>
        <v>2.9174242679226556E-2</v>
      </c>
      <c r="M361" s="12">
        <f t="shared" si="13"/>
        <v>0</v>
      </c>
      <c r="N361" s="12">
        <f t="shared" si="13"/>
        <v>0</v>
      </c>
      <c r="O361" s="12">
        <f t="shared" si="13"/>
        <v>0</v>
      </c>
      <c r="P361" s="6"/>
      <c r="Q361" s="11" t="s">
        <v>686</v>
      </c>
    </row>
    <row r="362" spans="2:18" ht="14">
      <c r="B362" s="249" t="s">
        <v>318</v>
      </c>
      <c r="C362" s="249"/>
      <c r="D362" s="249"/>
      <c r="E362" s="249"/>
      <c r="F362" s="249"/>
      <c r="G362" s="249"/>
      <c r="H362" s="249"/>
      <c r="I362" s="249"/>
      <c r="J362" s="249"/>
      <c r="K362" s="249"/>
      <c r="L362" s="249"/>
      <c r="M362" s="249"/>
      <c r="N362" s="249"/>
      <c r="O362" s="116"/>
      <c r="P362" s="6"/>
      <c r="Q362" s="3"/>
    </row>
    <row r="363" spans="2:18" ht="14">
      <c r="B363" s="8">
        <f t="shared" ref="B363:O366" si="14">IFERROR(VLOOKUP($B$362,$4:$126,MATCH($Q363&amp;"/"&amp;B$348,$2:$2,0),FALSE),"")</f>
        <v>40395</v>
      </c>
      <c r="C363" s="8">
        <f t="shared" si="14"/>
        <v>57238</v>
      </c>
      <c r="D363" s="8">
        <f t="shared" si="14"/>
        <v>78262</v>
      </c>
      <c r="E363" s="8">
        <f t="shared" si="14"/>
        <v>63795</v>
      </c>
      <c r="F363" s="8">
        <f t="shared" si="14"/>
        <v>62634</v>
      </c>
      <c r="G363" s="8">
        <f t="shared" si="14"/>
        <v>46540</v>
      </c>
      <c r="H363" s="8">
        <f t="shared" si="14"/>
        <v>40819</v>
      </c>
      <c r="I363" s="8">
        <f t="shared" si="14"/>
        <v>37818</v>
      </c>
      <c r="J363" s="8">
        <f t="shared" si="14"/>
        <v>49119</v>
      </c>
      <c r="K363" s="8">
        <f t="shared" si="14"/>
        <v>202839</v>
      </c>
      <c r="L363" s="8">
        <f t="shared" si="14"/>
        <v>199068</v>
      </c>
      <c r="M363" s="8">
        <f t="shared" si="14"/>
        <v>137030</v>
      </c>
      <c r="N363" s="8">
        <f t="shared" si="14"/>
        <v>126447</v>
      </c>
      <c r="O363" s="8">
        <f t="shared" si="14"/>
        <v>151985</v>
      </c>
      <c r="P363" s="6"/>
      <c r="Q363" s="9" t="s">
        <v>12</v>
      </c>
    </row>
    <row r="364" spans="2:18" ht="14">
      <c r="B364" s="8">
        <f t="shared" si="14"/>
        <v>35139</v>
      </c>
      <c r="C364" s="8">
        <f t="shared" si="14"/>
        <v>73180.47</v>
      </c>
      <c r="D364" s="8">
        <f t="shared" si="14"/>
        <v>35093</v>
      </c>
      <c r="E364" s="8">
        <f t="shared" si="14"/>
        <v>105868</v>
      </c>
      <c r="F364" s="8">
        <f t="shared" si="14"/>
        <v>59130</v>
      </c>
      <c r="G364" s="8">
        <f t="shared" si="14"/>
        <v>74896</v>
      </c>
      <c r="H364" s="8">
        <f t="shared" si="14"/>
        <v>51096</v>
      </c>
      <c r="I364" s="8">
        <f t="shared" si="14"/>
        <v>46073</v>
      </c>
      <c r="J364" s="8">
        <f t="shared" si="14"/>
        <v>45942</v>
      </c>
      <c r="K364" s="8">
        <f t="shared" si="14"/>
        <v>208625</v>
      </c>
      <c r="L364" s="8">
        <f t="shared" si="14"/>
        <v>187934</v>
      </c>
      <c r="M364" s="8">
        <f t="shared" si="14"/>
        <v>142496</v>
      </c>
      <c r="N364" s="8">
        <f t="shared" si="14"/>
        <v>141962</v>
      </c>
      <c r="O364" s="8">
        <f t="shared" si="14"/>
        <v>143116</v>
      </c>
      <c r="P364" s="6"/>
      <c r="Q364" s="9" t="s">
        <v>13</v>
      </c>
    </row>
    <row r="365" spans="2:18" ht="14">
      <c r="B365" s="8">
        <f t="shared" si="14"/>
        <v>30856</v>
      </c>
      <c r="C365" s="8">
        <f t="shared" si="14"/>
        <v>51454.84</v>
      </c>
      <c r="D365" s="8">
        <f t="shared" si="14"/>
        <v>70378</v>
      </c>
      <c r="E365" s="8">
        <f t="shared" si="14"/>
        <v>108590</v>
      </c>
      <c r="F365" s="8">
        <f t="shared" si="14"/>
        <v>40327</v>
      </c>
      <c r="G365" s="8">
        <f t="shared" si="14"/>
        <v>29983</v>
      </c>
      <c r="H365" s="8">
        <f t="shared" si="14"/>
        <v>36327</v>
      </c>
      <c r="I365" s="8">
        <f t="shared" si="14"/>
        <v>35473</v>
      </c>
      <c r="J365" s="8">
        <f t="shared" si="14"/>
        <v>44065</v>
      </c>
      <c r="K365" s="8">
        <f t="shared" si="14"/>
        <v>209722</v>
      </c>
      <c r="L365" s="8">
        <f t="shared" si="14"/>
        <v>222428</v>
      </c>
      <c r="M365" s="8">
        <f t="shared" si="14"/>
        <v>155650</v>
      </c>
      <c r="N365" s="8">
        <f t="shared" si="14"/>
        <v>124870</v>
      </c>
      <c r="O365" s="8">
        <f t="shared" si="14"/>
        <v>155991</v>
      </c>
      <c r="P365" s="6"/>
      <c r="Q365" s="9" t="s">
        <v>14</v>
      </c>
    </row>
    <row r="366" spans="2:18" ht="14">
      <c r="B366" s="8">
        <f t="shared" si="14"/>
        <v>59425</v>
      </c>
      <c r="C366" s="8">
        <f t="shared" si="14"/>
        <v>61306.47</v>
      </c>
      <c r="D366" s="8">
        <f t="shared" si="14"/>
        <v>72886.67</v>
      </c>
      <c r="E366" s="8">
        <f t="shared" si="14"/>
        <v>89490</v>
      </c>
      <c r="F366" s="8">
        <f t="shared" si="14"/>
        <v>39473.519999999997</v>
      </c>
      <c r="G366" s="8">
        <f t="shared" si="14"/>
        <v>39101.199999999997</v>
      </c>
      <c r="H366" s="8">
        <f t="shared" si="14"/>
        <v>80848.12</v>
      </c>
      <c r="I366" s="8">
        <f t="shared" si="14"/>
        <v>47642.55</v>
      </c>
      <c r="J366" s="8">
        <f t="shared" si="14"/>
        <v>189881.88</v>
      </c>
      <c r="K366" s="8">
        <f t="shared" si="14"/>
        <v>223912.74</v>
      </c>
      <c r="L366" s="8">
        <f t="shared" si="14"/>
        <v>115874.13</v>
      </c>
      <c r="M366" s="8">
        <f t="shared" si="14"/>
        <v>130471.28</v>
      </c>
      <c r="N366" s="8">
        <f>IFERROR(VLOOKUP($B$362,$4:$126,MATCH($Q366&amp;"/"&amp;N$348,$2:$2,0),FALSE),IFERROR(VLOOKUP($B$362,$4:$126,MATCH($Q365&amp;"/"&amp;N$348,$2:$2,0),FALSE),IFERROR(VLOOKUP($B$362,$4:$126,MATCH($Q364&amp;"/"&amp;N$348,$2:$2,0),FALSE),IFERROR(VLOOKUP($B$362,$4:$126,MATCH($Q363&amp;"/"&amp;N$348,$2:$2,0),FALSE),""))))</f>
        <v>98573.57</v>
      </c>
      <c r="O366" s="8">
        <f>IFERROR(VLOOKUP($B$362,$4:$126,MATCH($Q366&amp;"/"&amp;O$348,$2:$2,0),FALSE),IFERROR(VLOOKUP($B$362,$4:$126,MATCH($Q365&amp;"/"&amp;O$348,$2:$2,0),FALSE),IFERROR(VLOOKUP($B$362,$4:$126,MATCH($Q364&amp;"/"&amp;O$348,$2:$2,0),FALSE),IFERROR(VLOOKUP($B$362,$4:$126,MATCH($Q363&amp;"/"&amp;O$348,$2:$2,0),FALSE),""))))</f>
        <v>155991</v>
      </c>
      <c r="P366" s="6"/>
      <c r="Q366" s="9" t="s">
        <v>15</v>
      </c>
    </row>
    <row r="367" spans="2:18" ht="14">
      <c r="B367" s="12">
        <f t="shared" ref="B367:O367" si="15">+B366/B$402</f>
        <v>0.19662438043053873</v>
      </c>
      <c r="C367" s="12">
        <f t="shared" si="15"/>
        <v>0.18700884473736082</v>
      </c>
      <c r="D367" s="12">
        <f t="shared" si="15"/>
        <v>0.18700343944003445</v>
      </c>
      <c r="E367" s="12">
        <f t="shared" si="15"/>
        <v>0.21013454810153334</v>
      </c>
      <c r="F367" s="12">
        <f t="shared" si="15"/>
        <v>8.7907620202839376E-2</v>
      </c>
      <c r="G367" s="12">
        <f t="shared" si="15"/>
        <v>7.3196875581485465E-2</v>
      </c>
      <c r="H367" s="12">
        <f t="shared" si="15"/>
        <v>0.15007912518820654</v>
      </c>
      <c r="I367" s="12">
        <f t="shared" si="15"/>
        <v>8.2395682946345139E-2</v>
      </c>
      <c r="J367" s="12">
        <f t="shared" si="15"/>
        <v>0.29620058652376796</v>
      </c>
      <c r="K367" s="12">
        <f t="shared" si="15"/>
        <v>0.32315488015843064</v>
      </c>
      <c r="L367" s="12">
        <f t="shared" si="15"/>
        <v>0.16934782890507299</v>
      </c>
      <c r="M367" s="12">
        <f t="shared" si="15"/>
        <v>0.13046121361275764</v>
      </c>
      <c r="N367" s="12">
        <f t="shared" si="15"/>
        <v>9.428377604468681E-2</v>
      </c>
      <c r="O367" s="12">
        <f t="shared" si="15"/>
        <v>0.14164594823813148</v>
      </c>
      <c r="P367" s="6"/>
      <c r="Q367" s="11" t="s">
        <v>686</v>
      </c>
    </row>
    <row r="368" spans="2:18" ht="14">
      <c r="B368" s="249" t="s">
        <v>319</v>
      </c>
      <c r="C368" s="249"/>
      <c r="D368" s="249"/>
      <c r="E368" s="249"/>
      <c r="F368" s="249"/>
      <c r="G368" s="249"/>
      <c r="H368" s="249"/>
      <c r="I368" s="249"/>
      <c r="J368" s="249"/>
      <c r="K368" s="249"/>
      <c r="L368" s="249"/>
      <c r="M368" s="249"/>
      <c r="N368" s="249"/>
      <c r="O368" s="116"/>
      <c r="P368" s="6"/>
      <c r="Q368" s="3"/>
    </row>
    <row r="369" spans="1:17" ht="14">
      <c r="B369" s="8">
        <f t="shared" ref="B369:O372" si="16">IFERROR(VLOOKUP($B$368,$4:$126,MATCH($Q369&amp;"/"&amp;B$348,$2:$2,0),FALSE),"")</f>
        <v>0</v>
      </c>
      <c r="C369" s="8">
        <f t="shared" si="16"/>
        <v>0</v>
      </c>
      <c r="D369" s="8">
        <f t="shared" si="16"/>
        <v>0</v>
      </c>
      <c r="E369" s="8">
        <f t="shared" si="16"/>
        <v>0</v>
      </c>
      <c r="F369" s="8">
        <f t="shared" si="16"/>
        <v>0</v>
      </c>
      <c r="G369" s="8">
        <f t="shared" si="16"/>
        <v>0</v>
      </c>
      <c r="H369" s="8">
        <f t="shared" si="16"/>
        <v>0</v>
      </c>
      <c r="I369" s="8">
        <f t="shared" si="16"/>
        <v>0</v>
      </c>
      <c r="J369" s="8">
        <f t="shared" si="16"/>
        <v>0</v>
      </c>
      <c r="K369" s="8">
        <f t="shared" si="16"/>
        <v>0</v>
      </c>
      <c r="L369" s="8">
        <f t="shared" si="16"/>
        <v>0</v>
      </c>
      <c r="M369" s="8">
        <f t="shared" si="16"/>
        <v>0</v>
      </c>
      <c r="N369" s="8">
        <f t="shared" si="16"/>
        <v>0</v>
      </c>
      <c r="O369" s="8">
        <f t="shared" si="16"/>
        <v>0</v>
      </c>
      <c r="P369" s="6"/>
      <c r="Q369" s="9" t="s">
        <v>12</v>
      </c>
    </row>
    <row r="370" spans="1:17" ht="14">
      <c r="B370" s="8">
        <f t="shared" si="16"/>
        <v>0</v>
      </c>
      <c r="C370" s="8">
        <f t="shared" si="16"/>
        <v>0</v>
      </c>
      <c r="D370" s="8">
        <f t="shared" si="16"/>
        <v>0</v>
      </c>
      <c r="E370" s="8">
        <f t="shared" si="16"/>
        <v>0</v>
      </c>
      <c r="F370" s="8">
        <f t="shared" si="16"/>
        <v>0</v>
      </c>
      <c r="G370" s="8">
        <f t="shared" si="16"/>
        <v>0</v>
      </c>
      <c r="H370" s="8">
        <f t="shared" si="16"/>
        <v>0</v>
      </c>
      <c r="I370" s="8">
        <f t="shared" si="16"/>
        <v>0</v>
      </c>
      <c r="J370" s="8">
        <f t="shared" si="16"/>
        <v>0</v>
      </c>
      <c r="K370" s="8">
        <f t="shared" si="16"/>
        <v>0</v>
      </c>
      <c r="L370" s="8">
        <f t="shared" si="16"/>
        <v>0</v>
      </c>
      <c r="M370" s="8">
        <f t="shared" si="16"/>
        <v>0</v>
      </c>
      <c r="N370" s="8">
        <f t="shared" si="16"/>
        <v>0</v>
      </c>
      <c r="O370" s="8">
        <f t="shared" si="16"/>
        <v>0</v>
      </c>
      <c r="P370" s="6"/>
      <c r="Q370" s="9" t="s">
        <v>13</v>
      </c>
    </row>
    <row r="371" spans="1:17" ht="14">
      <c r="B371" s="8">
        <f t="shared" si="16"/>
        <v>0</v>
      </c>
      <c r="C371" s="8">
        <f t="shared" si="16"/>
        <v>0</v>
      </c>
      <c r="D371" s="8">
        <f t="shared" si="16"/>
        <v>0</v>
      </c>
      <c r="E371" s="8">
        <f t="shared" si="16"/>
        <v>0</v>
      </c>
      <c r="F371" s="8">
        <f t="shared" si="16"/>
        <v>0</v>
      </c>
      <c r="G371" s="8">
        <f t="shared" si="16"/>
        <v>0</v>
      </c>
      <c r="H371" s="8">
        <f t="shared" si="16"/>
        <v>0</v>
      </c>
      <c r="I371" s="8">
        <f t="shared" si="16"/>
        <v>0</v>
      </c>
      <c r="J371" s="8">
        <f t="shared" si="16"/>
        <v>0</v>
      </c>
      <c r="K371" s="8">
        <f t="shared" si="16"/>
        <v>0</v>
      </c>
      <c r="L371" s="8">
        <f t="shared" si="16"/>
        <v>0</v>
      </c>
      <c r="M371" s="8">
        <f t="shared" si="16"/>
        <v>0</v>
      </c>
      <c r="N371" s="8">
        <f t="shared" si="16"/>
        <v>0</v>
      </c>
      <c r="O371" s="8">
        <f t="shared" si="16"/>
        <v>0</v>
      </c>
      <c r="P371" s="6"/>
      <c r="Q371" s="9" t="s">
        <v>14</v>
      </c>
    </row>
    <row r="372" spans="1:17" ht="14">
      <c r="B372" s="8">
        <f t="shared" si="16"/>
        <v>7164</v>
      </c>
      <c r="C372" s="8">
        <f t="shared" si="16"/>
        <v>0</v>
      </c>
      <c r="D372" s="8">
        <f t="shared" si="16"/>
        <v>0</v>
      </c>
      <c r="E372" s="8">
        <f t="shared" si="16"/>
        <v>0</v>
      </c>
      <c r="F372" s="8">
        <f t="shared" si="16"/>
        <v>0</v>
      </c>
      <c r="G372" s="8">
        <f t="shared" si="16"/>
        <v>0</v>
      </c>
      <c r="H372" s="8">
        <f t="shared" si="16"/>
        <v>0</v>
      </c>
      <c r="I372" s="8">
        <f t="shared" si="16"/>
        <v>0</v>
      </c>
      <c r="J372" s="8">
        <f t="shared" si="16"/>
        <v>0</v>
      </c>
      <c r="K372" s="8">
        <f t="shared" si="16"/>
        <v>0</v>
      </c>
      <c r="L372" s="8">
        <f t="shared" si="16"/>
        <v>0</v>
      </c>
      <c r="M372" s="8">
        <f t="shared" si="16"/>
        <v>0</v>
      </c>
      <c r="N372" s="8">
        <f>IFERROR(VLOOKUP($B$368,$4:$126,MATCH($Q372&amp;"/"&amp;N$348,$2:$2,0),FALSE),IFERROR(VLOOKUP($B$368,$4:$126,MATCH($Q371&amp;"/"&amp;N$348,$2:$2,0),FALSE),IFERROR(VLOOKUP($B$368,$4:$126,MATCH($Q370&amp;"/"&amp;N$348,$2:$2,0),FALSE),IFERROR(VLOOKUP($B$368,$4:$126,MATCH($Q369&amp;"/"&amp;N$348,$2:$2,0),FALSE),""))))</f>
        <v>0</v>
      </c>
      <c r="O372" s="8">
        <f>IFERROR(VLOOKUP($B$368,$4:$126,MATCH($Q372&amp;"/"&amp;O$348,$2:$2,0),FALSE),IFERROR(VLOOKUP($B$368,$4:$126,MATCH($Q371&amp;"/"&amp;O$348,$2:$2,0),FALSE),IFERROR(VLOOKUP($B$368,$4:$126,MATCH($Q370&amp;"/"&amp;O$348,$2:$2,0),FALSE),IFERROR(VLOOKUP($B$368,$4:$126,MATCH($Q369&amp;"/"&amp;O$348,$2:$2,0),FALSE),""))))</f>
        <v>0</v>
      </c>
      <c r="P372" s="6"/>
      <c r="Q372" s="9" t="s">
        <v>15</v>
      </c>
    </row>
    <row r="373" spans="1:17" ht="14">
      <c r="B373" s="12">
        <f t="shared" ref="B373:O373" si="17">+B372/B$402</f>
        <v>2.3704115463262593E-2</v>
      </c>
      <c r="C373" s="12">
        <f t="shared" si="17"/>
        <v>0</v>
      </c>
      <c r="D373" s="12">
        <f t="shared" si="17"/>
        <v>0</v>
      </c>
      <c r="E373" s="12">
        <f t="shared" si="17"/>
        <v>0</v>
      </c>
      <c r="F373" s="12">
        <f t="shared" si="17"/>
        <v>0</v>
      </c>
      <c r="G373" s="12">
        <f t="shared" si="17"/>
        <v>0</v>
      </c>
      <c r="H373" s="12">
        <f t="shared" si="17"/>
        <v>0</v>
      </c>
      <c r="I373" s="12">
        <f t="shared" si="17"/>
        <v>0</v>
      </c>
      <c r="J373" s="12">
        <f t="shared" si="17"/>
        <v>0</v>
      </c>
      <c r="K373" s="12">
        <f t="shared" si="17"/>
        <v>0</v>
      </c>
      <c r="L373" s="12">
        <f t="shared" si="17"/>
        <v>0</v>
      </c>
      <c r="M373" s="12">
        <f t="shared" si="17"/>
        <v>0</v>
      </c>
      <c r="N373" s="12">
        <f t="shared" si="17"/>
        <v>0</v>
      </c>
      <c r="O373" s="12">
        <f t="shared" si="17"/>
        <v>0</v>
      </c>
      <c r="P373" s="6"/>
      <c r="Q373" s="11" t="s">
        <v>686</v>
      </c>
    </row>
    <row r="374" spans="1:17" ht="14">
      <c r="A374" s="84"/>
      <c r="B374" s="247" t="s">
        <v>320</v>
      </c>
      <c r="C374" s="247"/>
      <c r="D374" s="247"/>
      <c r="E374" s="247"/>
      <c r="F374" s="247"/>
      <c r="G374" s="247"/>
      <c r="H374" s="247"/>
      <c r="I374" s="247"/>
      <c r="J374" s="247"/>
      <c r="K374" s="247"/>
      <c r="L374" s="247"/>
      <c r="M374" s="247"/>
      <c r="N374" s="247"/>
      <c r="O374" s="116"/>
      <c r="P374" s="6"/>
      <c r="Q374" s="3"/>
    </row>
    <row r="375" spans="1:17" ht="14">
      <c r="B375" s="8">
        <f t="shared" ref="B375:O378" si="18">IFERROR(VLOOKUP($B$374,$4:$126,MATCH($Q375&amp;"/"&amp;B$348,$2:$2,0),FALSE),"")</f>
        <v>202614</v>
      </c>
      <c r="C375" s="8">
        <f t="shared" si="18"/>
        <v>216486</v>
      </c>
      <c r="D375" s="8">
        <f t="shared" si="18"/>
        <v>254440</v>
      </c>
      <c r="E375" s="8">
        <f t="shared" si="18"/>
        <v>282506</v>
      </c>
      <c r="F375" s="8">
        <f t="shared" si="18"/>
        <v>301490</v>
      </c>
      <c r="G375" s="8">
        <f t="shared" si="18"/>
        <v>352203</v>
      </c>
      <c r="H375" s="8">
        <f t="shared" si="18"/>
        <v>324644</v>
      </c>
      <c r="I375" s="8">
        <f t="shared" si="18"/>
        <v>346306</v>
      </c>
      <c r="J375" s="8">
        <f t="shared" si="18"/>
        <v>417850</v>
      </c>
      <c r="K375" s="8">
        <f t="shared" si="18"/>
        <v>461354</v>
      </c>
      <c r="L375" s="8">
        <f t="shared" si="18"/>
        <v>511718</v>
      </c>
      <c r="M375" s="8">
        <f t="shared" si="18"/>
        <v>477666</v>
      </c>
      <c r="N375" s="8">
        <f t="shared" si="18"/>
        <v>549794</v>
      </c>
      <c r="O375" s="8">
        <f t="shared" si="18"/>
        <v>621295</v>
      </c>
      <c r="P375" s="6"/>
      <c r="Q375" s="9" t="s">
        <v>12</v>
      </c>
    </row>
    <row r="376" spans="1:17" ht="14">
      <c r="B376" s="8">
        <f t="shared" si="18"/>
        <v>177989</v>
      </c>
      <c r="C376" s="8">
        <f t="shared" si="18"/>
        <v>185544.77</v>
      </c>
      <c r="D376" s="8">
        <f t="shared" si="18"/>
        <v>237852</v>
      </c>
      <c r="E376" s="8">
        <f t="shared" si="18"/>
        <v>249904</v>
      </c>
      <c r="F376" s="8">
        <f t="shared" si="18"/>
        <v>253616</v>
      </c>
      <c r="G376" s="8">
        <f t="shared" si="18"/>
        <v>300102</v>
      </c>
      <c r="H376" s="8">
        <f t="shared" si="18"/>
        <v>253855</v>
      </c>
      <c r="I376" s="8">
        <f t="shared" si="18"/>
        <v>319947</v>
      </c>
      <c r="J376" s="8">
        <f t="shared" si="18"/>
        <v>370462</v>
      </c>
      <c r="K376" s="8">
        <f t="shared" si="18"/>
        <v>448743</v>
      </c>
      <c r="L376" s="8">
        <f t="shared" si="18"/>
        <v>443813</v>
      </c>
      <c r="M376" s="8">
        <f t="shared" si="18"/>
        <v>454654</v>
      </c>
      <c r="N376" s="8">
        <f t="shared" si="18"/>
        <v>549876</v>
      </c>
      <c r="O376" s="8">
        <f t="shared" si="18"/>
        <v>591923</v>
      </c>
      <c r="P376" s="6"/>
      <c r="Q376" s="9" t="s">
        <v>13</v>
      </c>
    </row>
    <row r="377" spans="1:17" ht="14">
      <c r="B377" s="8">
        <f t="shared" si="18"/>
        <v>159506</v>
      </c>
      <c r="C377" s="8">
        <f t="shared" si="18"/>
        <v>172394.56</v>
      </c>
      <c r="D377" s="8">
        <f t="shared" si="18"/>
        <v>224447</v>
      </c>
      <c r="E377" s="8">
        <f t="shared" si="18"/>
        <v>250056</v>
      </c>
      <c r="F377" s="8">
        <f t="shared" si="18"/>
        <v>236657</v>
      </c>
      <c r="G377" s="8">
        <f t="shared" si="18"/>
        <v>303877</v>
      </c>
      <c r="H377" s="8">
        <f t="shared" si="18"/>
        <v>282152</v>
      </c>
      <c r="I377" s="8">
        <f t="shared" si="18"/>
        <v>339190</v>
      </c>
      <c r="J377" s="8">
        <f t="shared" si="18"/>
        <v>373209</v>
      </c>
      <c r="K377" s="8">
        <f t="shared" si="18"/>
        <v>475052</v>
      </c>
      <c r="L377" s="8">
        <f t="shared" si="18"/>
        <v>501589</v>
      </c>
      <c r="M377" s="8">
        <f t="shared" si="18"/>
        <v>495371</v>
      </c>
      <c r="N377" s="8">
        <f t="shared" si="18"/>
        <v>482529</v>
      </c>
      <c r="O377" s="8">
        <f t="shared" si="18"/>
        <v>566753</v>
      </c>
      <c r="P377" s="6"/>
      <c r="Q377" s="9" t="s">
        <v>14</v>
      </c>
    </row>
    <row r="378" spans="1:17" ht="14">
      <c r="B378" s="8">
        <f t="shared" si="18"/>
        <v>199236</v>
      </c>
      <c r="C378" s="8">
        <f t="shared" si="18"/>
        <v>214938.22</v>
      </c>
      <c r="D378" s="8">
        <f t="shared" si="18"/>
        <v>287108.78999999998</v>
      </c>
      <c r="E378" s="8">
        <f t="shared" si="18"/>
        <v>293367</v>
      </c>
      <c r="F378" s="8">
        <f t="shared" si="18"/>
        <v>302935.98</v>
      </c>
      <c r="G378" s="8">
        <f t="shared" si="18"/>
        <v>334716.64</v>
      </c>
      <c r="H378" s="8">
        <f t="shared" si="18"/>
        <v>327225.87</v>
      </c>
      <c r="I378" s="8">
        <f t="shared" si="18"/>
        <v>371084.68</v>
      </c>
      <c r="J378" s="8">
        <f t="shared" si="18"/>
        <v>436806.6</v>
      </c>
      <c r="K378" s="8">
        <f t="shared" si="18"/>
        <v>488838.98</v>
      </c>
      <c r="L378" s="8">
        <f t="shared" si="18"/>
        <v>420062.34</v>
      </c>
      <c r="M378" s="8">
        <f t="shared" si="18"/>
        <v>493324.52</v>
      </c>
      <c r="N378" s="8">
        <f>IFERROR(VLOOKUP($B$374,$4:$126,MATCH($Q378&amp;"/"&amp;N$348,$2:$2,0),FALSE),IFERROR(VLOOKUP($B$374,$4:$126,MATCH($Q377&amp;"/"&amp;N$348,$2:$2,0),FALSE),IFERROR(VLOOKUP($B$374,$4:$126,MATCH($Q376&amp;"/"&amp;N$348,$2:$2,0),FALSE),IFERROR(VLOOKUP($B$374,$4:$126,MATCH($Q375&amp;"/"&amp;N$348,$2:$2,0),FALSE),""))))</f>
        <v>537321.55000000005</v>
      </c>
      <c r="O378" s="8">
        <f>IFERROR(VLOOKUP($B$374,$4:$126,MATCH($Q378&amp;"/"&amp;O$348,$2:$2,0),FALSE),IFERROR(VLOOKUP($B$374,$4:$126,MATCH($Q377&amp;"/"&amp;O$348,$2:$2,0),FALSE),IFERROR(VLOOKUP($B$374,$4:$126,MATCH($Q376&amp;"/"&amp;O$348,$2:$2,0),FALSE),IFERROR(VLOOKUP($B$374,$4:$126,MATCH($Q375&amp;"/"&amp;O$348,$2:$2,0),FALSE),""))))</f>
        <v>566753</v>
      </c>
      <c r="P378" s="6"/>
      <c r="Q378" s="9" t="s">
        <v>15</v>
      </c>
    </row>
    <row r="379" spans="1:17" ht="14">
      <c r="B379" s="12">
        <f t="shared" ref="B379:O379" si="19">+B378/B$402</f>
        <v>0.65922852434932799</v>
      </c>
      <c r="C379" s="12">
        <f t="shared" si="19"/>
        <v>0.65564610410784874</v>
      </c>
      <c r="D379" s="12">
        <f t="shared" si="19"/>
        <v>0.73662757845112925</v>
      </c>
      <c r="E379" s="12">
        <f t="shared" si="19"/>
        <v>0.68886514664099374</v>
      </c>
      <c r="F379" s="12">
        <f t="shared" si="19"/>
        <v>0.67463912708101392</v>
      </c>
      <c r="G379" s="12">
        <f t="shared" si="19"/>
        <v>0.62658466372215849</v>
      </c>
      <c r="H379" s="12">
        <f t="shared" si="19"/>
        <v>0.60743245864653139</v>
      </c>
      <c r="I379" s="12">
        <f t="shared" si="19"/>
        <v>0.64177454060552885</v>
      </c>
      <c r="J379" s="12">
        <f t="shared" si="19"/>
        <v>0.68138345332083772</v>
      </c>
      <c r="K379" s="12">
        <f t="shared" si="19"/>
        <v>0.70550117871216034</v>
      </c>
      <c r="L379" s="12">
        <f t="shared" si="19"/>
        <v>0.61391309072857414</v>
      </c>
      <c r="M379" s="12">
        <f t="shared" si="19"/>
        <v>0.49328645801689941</v>
      </c>
      <c r="N379" s="12">
        <f t="shared" si="19"/>
        <v>0.51393801283837026</v>
      </c>
      <c r="O379" s="12">
        <f t="shared" si="19"/>
        <v>0.51463396030415687</v>
      </c>
      <c r="P379" s="6"/>
      <c r="Q379" s="11" t="s">
        <v>686</v>
      </c>
    </row>
    <row r="380" spans="1:17" ht="14">
      <c r="B380" s="249" t="s">
        <v>321</v>
      </c>
      <c r="C380" s="249"/>
      <c r="D380" s="249"/>
      <c r="E380" s="249"/>
      <c r="F380" s="249"/>
      <c r="G380" s="249"/>
      <c r="H380" s="249"/>
      <c r="I380" s="249"/>
      <c r="J380" s="249"/>
      <c r="K380" s="249"/>
      <c r="L380" s="249"/>
      <c r="M380" s="249"/>
      <c r="N380" s="249"/>
      <c r="O380" s="116"/>
      <c r="P380" s="6"/>
      <c r="Q380" s="3"/>
    </row>
    <row r="381" spans="1:17" ht="14">
      <c r="B381" s="8">
        <f t="shared" ref="B381:O384" si="20">IFERROR(VLOOKUP($B$380,$4:$126,MATCH($Q381&amp;"/"&amp;B$348,$2:$2,0),FALSE),"")</f>
        <v>19139</v>
      </c>
      <c r="C381" s="8">
        <f t="shared" si="20"/>
        <v>13475</v>
      </c>
      <c r="D381" s="8">
        <f t="shared" si="20"/>
        <v>9213</v>
      </c>
      <c r="E381" s="8">
        <f t="shared" si="20"/>
        <v>19577</v>
      </c>
      <c r="F381" s="8">
        <f t="shared" si="20"/>
        <v>28599</v>
      </c>
      <c r="G381" s="8">
        <f t="shared" si="20"/>
        <v>24148</v>
      </c>
      <c r="H381" s="8">
        <f t="shared" si="20"/>
        <v>19136</v>
      </c>
      <c r="I381" s="8">
        <f t="shared" si="20"/>
        <v>18983</v>
      </c>
      <c r="J381" s="8">
        <f t="shared" si="20"/>
        <v>20280</v>
      </c>
      <c r="K381" s="8">
        <f t="shared" si="20"/>
        <v>23866</v>
      </c>
      <c r="L381" s="8">
        <f t="shared" si="20"/>
        <v>32420</v>
      </c>
      <c r="M381" s="8">
        <f t="shared" si="20"/>
        <v>50134</v>
      </c>
      <c r="N381" s="8">
        <f t="shared" si="20"/>
        <v>42036</v>
      </c>
      <c r="O381" s="8">
        <f t="shared" si="20"/>
        <v>29520</v>
      </c>
      <c r="P381" s="6"/>
      <c r="Q381" s="9" t="s">
        <v>12</v>
      </c>
    </row>
    <row r="382" spans="1:17" ht="14">
      <c r="B382" s="8">
        <f t="shared" si="20"/>
        <v>17457</v>
      </c>
      <c r="C382" s="8">
        <f t="shared" si="20"/>
        <v>11767.08</v>
      </c>
      <c r="D382" s="8">
        <f t="shared" si="20"/>
        <v>10230</v>
      </c>
      <c r="E382" s="8">
        <f t="shared" si="20"/>
        <v>20572</v>
      </c>
      <c r="F382" s="8">
        <f t="shared" si="20"/>
        <v>28685</v>
      </c>
      <c r="G382" s="8">
        <f t="shared" si="20"/>
        <v>22315</v>
      </c>
      <c r="H382" s="8">
        <f t="shared" si="20"/>
        <v>19672</v>
      </c>
      <c r="I382" s="8">
        <f t="shared" si="20"/>
        <v>16761</v>
      </c>
      <c r="J382" s="8">
        <f t="shared" si="20"/>
        <v>20798</v>
      </c>
      <c r="K382" s="8">
        <f t="shared" si="20"/>
        <v>27211</v>
      </c>
      <c r="L382" s="8">
        <f t="shared" si="20"/>
        <v>50831</v>
      </c>
      <c r="M382" s="8">
        <f t="shared" si="20"/>
        <v>50210</v>
      </c>
      <c r="N382" s="8">
        <f t="shared" si="20"/>
        <v>39083</v>
      </c>
      <c r="O382" s="8">
        <f t="shared" si="20"/>
        <v>27053</v>
      </c>
      <c r="P382" s="6"/>
      <c r="Q382" s="9" t="s">
        <v>13</v>
      </c>
    </row>
    <row r="383" spans="1:17" ht="14">
      <c r="B383" s="8">
        <f t="shared" si="20"/>
        <v>15219</v>
      </c>
      <c r="C383" s="8">
        <f t="shared" si="20"/>
        <v>10652.67</v>
      </c>
      <c r="D383" s="8">
        <f t="shared" si="20"/>
        <v>11641</v>
      </c>
      <c r="E383" s="8">
        <f t="shared" si="20"/>
        <v>22159</v>
      </c>
      <c r="F383" s="8">
        <f t="shared" si="20"/>
        <v>27706</v>
      </c>
      <c r="G383" s="8">
        <f t="shared" si="20"/>
        <v>20079</v>
      </c>
      <c r="H383" s="8">
        <f t="shared" si="20"/>
        <v>17882</v>
      </c>
      <c r="I383" s="8">
        <f t="shared" si="20"/>
        <v>18281</v>
      </c>
      <c r="J383" s="8">
        <f t="shared" si="20"/>
        <v>19336</v>
      </c>
      <c r="K383" s="8">
        <f t="shared" si="20"/>
        <v>24607</v>
      </c>
      <c r="L383" s="8">
        <f t="shared" si="20"/>
        <v>52608</v>
      </c>
      <c r="M383" s="8">
        <f t="shared" si="20"/>
        <v>46475</v>
      </c>
      <c r="N383" s="8">
        <f t="shared" si="20"/>
        <v>36034</v>
      </c>
      <c r="O383" s="8">
        <f t="shared" si="20"/>
        <v>27103</v>
      </c>
      <c r="P383" s="6"/>
      <c r="Q383" s="9" t="s">
        <v>14</v>
      </c>
    </row>
    <row r="384" spans="1:17" ht="14">
      <c r="B384" s="8">
        <f t="shared" si="20"/>
        <v>14723</v>
      </c>
      <c r="C384" s="8">
        <f t="shared" si="20"/>
        <v>10520.27</v>
      </c>
      <c r="D384" s="8">
        <f t="shared" si="20"/>
        <v>12179.07</v>
      </c>
      <c r="E384" s="8">
        <f t="shared" si="20"/>
        <v>27153</v>
      </c>
      <c r="F384" s="8">
        <f t="shared" si="20"/>
        <v>26432.61</v>
      </c>
      <c r="G384" s="8">
        <f t="shared" si="20"/>
        <v>21017.3</v>
      </c>
      <c r="H384" s="8">
        <f t="shared" si="20"/>
        <v>21568.51</v>
      </c>
      <c r="I384" s="8">
        <f t="shared" si="20"/>
        <v>21157.94</v>
      </c>
      <c r="J384" s="8">
        <f t="shared" si="20"/>
        <v>19323.900000000001</v>
      </c>
      <c r="K384" s="8">
        <f t="shared" si="20"/>
        <v>20335.189999999999</v>
      </c>
      <c r="L384" s="8">
        <f t="shared" si="20"/>
        <v>51558.96</v>
      </c>
      <c r="M384" s="8">
        <f t="shared" si="20"/>
        <v>44546.21</v>
      </c>
      <c r="N384" s="8">
        <f>IFERROR(VLOOKUP($B$380,$4:$126,MATCH($Q384&amp;"/"&amp;N$348,$2:$2,0),FALSE),IFERROR(VLOOKUP($B$380,$4:$126,MATCH($Q383&amp;"/"&amp;N$348,$2:$2,0),FALSE),IFERROR(VLOOKUP($B$380,$4:$126,MATCH($Q382&amp;"/"&amp;N$348,$2:$2,0),FALSE),IFERROR(VLOOKUP($B$380,$4:$126,MATCH($Q381&amp;"/"&amp;N$348,$2:$2,0),FALSE),""))))</f>
        <v>33177.620000000003</v>
      </c>
      <c r="O384" s="8">
        <f>IFERROR(VLOOKUP($B$380,$4:$126,MATCH($Q384&amp;"/"&amp;O$348,$2:$2,0),FALSE),IFERROR(VLOOKUP($B$380,$4:$126,MATCH($Q383&amp;"/"&amp;O$348,$2:$2,0),FALSE),IFERROR(VLOOKUP($B$380,$4:$126,MATCH($Q382&amp;"/"&amp;O$348,$2:$2,0),FALSE),IFERROR(VLOOKUP($B$380,$4:$126,MATCH($Q381&amp;"/"&amp;O$348,$2:$2,0),FALSE),""))))</f>
        <v>27103</v>
      </c>
      <c r="P384" s="6"/>
      <c r="Q384" s="9" t="s">
        <v>15</v>
      </c>
    </row>
    <row r="385" spans="1:17" ht="14">
      <c r="A385" s="84"/>
      <c r="B385" s="12">
        <f t="shared" ref="B385:O385" si="21">+B384/B$402</f>
        <v>4.8715199883530867E-2</v>
      </c>
      <c r="C385" s="12">
        <f t="shared" si="21"/>
        <v>3.2090961019695233E-2</v>
      </c>
      <c r="D385" s="12">
        <f t="shared" si="21"/>
        <v>3.1247524124520167E-2</v>
      </c>
      <c r="E385" s="12">
        <f t="shared" si="21"/>
        <v>6.3758893559067317E-2</v>
      </c>
      <c r="F385" s="12">
        <f t="shared" si="21"/>
        <v>5.886548351527237E-2</v>
      </c>
      <c r="G385" s="12">
        <f t="shared" si="21"/>
        <v>3.9344078779136052E-2</v>
      </c>
      <c r="H385" s="12">
        <f t="shared" si="21"/>
        <v>4.0037827872968286E-2</v>
      </c>
      <c r="I385" s="12">
        <f t="shared" si="21"/>
        <v>3.659172139270029E-2</v>
      </c>
      <c r="J385" s="12">
        <f t="shared" si="21"/>
        <v>3.0143742593693724E-2</v>
      </c>
      <c r="K385" s="12">
        <f t="shared" si="21"/>
        <v>2.9348110730318056E-2</v>
      </c>
      <c r="L385" s="12">
        <f t="shared" si="21"/>
        <v>7.5352435755966424E-2</v>
      </c>
      <c r="M385" s="12">
        <f t="shared" si="21"/>
        <v>4.4542773079629172E-2</v>
      </c>
      <c r="N385" s="12">
        <f t="shared" si="21"/>
        <v>3.1733772995902673E-2</v>
      </c>
      <c r="O385" s="12">
        <f t="shared" si="21"/>
        <v>2.4610587374259266E-2</v>
      </c>
      <c r="P385" s="6"/>
      <c r="Q385" s="11" t="s">
        <v>686</v>
      </c>
    </row>
    <row r="386" spans="1:17" ht="14">
      <c r="B386" s="249" t="s">
        <v>322</v>
      </c>
      <c r="C386" s="249"/>
      <c r="D386" s="249"/>
      <c r="E386" s="249"/>
      <c r="F386" s="249"/>
      <c r="G386" s="249"/>
      <c r="H386" s="249"/>
      <c r="I386" s="249"/>
      <c r="J386" s="249"/>
      <c r="K386" s="249"/>
      <c r="L386" s="249"/>
      <c r="M386" s="249"/>
      <c r="N386" s="249"/>
      <c r="O386" s="116"/>
      <c r="P386" s="6"/>
      <c r="Q386" s="3"/>
    </row>
    <row r="387" spans="1:17" ht="14">
      <c r="B387" s="8">
        <f t="shared" ref="B387:O390" si="22">IFERROR(VLOOKUP($B$386,$4:$126,MATCH($Q387&amp;"/"&amp;B$348,$2:$2,0),FALSE),"")</f>
        <v>14842</v>
      </c>
      <c r="C387" s="8">
        <f t="shared" si="22"/>
        <v>11706</v>
      </c>
      <c r="D387" s="8">
        <f t="shared" si="22"/>
        <v>12539</v>
      </c>
      <c r="E387" s="8">
        <f t="shared" si="22"/>
        <v>16713</v>
      </c>
      <c r="F387" s="8">
        <f t="shared" si="22"/>
        <v>28757</v>
      </c>
      <c r="G387" s="8">
        <f t="shared" si="22"/>
        <v>35583</v>
      </c>
      <c r="H387" s="8">
        <f t="shared" si="22"/>
        <v>41732</v>
      </c>
      <c r="I387" s="8">
        <f t="shared" si="22"/>
        <v>57635</v>
      </c>
      <c r="J387" s="8">
        <f t="shared" si="22"/>
        <v>42664</v>
      </c>
      <c r="K387" s="8">
        <f t="shared" si="22"/>
        <v>41971</v>
      </c>
      <c r="L387" s="8">
        <f t="shared" si="22"/>
        <v>33423</v>
      </c>
      <c r="M387" s="8">
        <f t="shared" si="22"/>
        <v>42550</v>
      </c>
      <c r="N387" s="8">
        <f t="shared" si="22"/>
        <v>40030</v>
      </c>
      <c r="O387" s="8">
        <f t="shared" si="22"/>
        <v>46948</v>
      </c>
      <c r="P387" s="6"/>
      <c r="Q387" s="9" t="s">
        <v>12</v>
      </c>
    </row>
    <row r="388" spans="1:17" ht="14">
      <c r="B388" s="8">
        <f t="shared" si="22"/>
        <v>13466</v>
      </c>
      <c r="C388" s="8">
        <f t="shared" si="22"/>
        <v>10765.2</v>
      </c>
      <c r="D388" s="8">
        <f t="shared" si="22"/>
        <v>12133</v>
      </c>
      <c r="E388" s="8">
        <f t="shared" si="22"/>
        <v>17777</v>
      </c>
      <c r="F388" s="8">
        <f t="shared" si="22"/>
        <v>27829</v>
      </c>
      <c r="G388" s="8">
        <f t="shared" si="22"/>
        <v>34578</v>
      </c>
      <c r="H388" s="8">
        <f t="shared" si="22"/>
        <v>49413</v>
      </c>
      <c r="I388" s="8">
        <f t="shared" si="22"/>
        <v>49232</v>
      </c>
      <c r="J388" s="8">
        <f t="shared" si="22"/>
        <v>40346</v>
      </c>
      <c r="K388" s="8">
        <f t="shared" si="22"/>
        <v>38414</v>
      </c>
      <c r="L388" s="8">
        <f t="shared" si="22"/>
        <v>29981</v>
      </c>
      <c r="M388" s="8">
        <f t="shared" si="22"/>
        <v>40344</v>
      </c>
      <c r="N388" s="8">
        <f t="shared" si="22"/>
        <v>42254</v>
      </c>
      <c r="O388" s="8">
        <f t="shared" si="22"/>
        <v>46138</v>
      </c>
      <c r="P388" s="6"/>
      <c r="Q388" s="9" t="s">
        <v>13</v>
      </c>
    </row>
    <row r="389" spans="1:17" ht="14">
      <c r="B389" s="8">
        <f t="shared" si="22"/>
        <v>13754</v>
      </c>
      <c r="C389" s="8">
        <f t="shared" si="22"/>
        <v>11832.82</v>
      </c>
      <c r="D389" s="8">
        <f t="shared" si="22"/>
        <v>12853</v>
      </c>
      <c r="E389" s="8">
        <f t="shared" si="22"/>
        <v>18627</v>
      </c>
      <c r="F389" s="8">
        <f t="shared" si="22"/>
        <v>33362</v>
      </c>
      <c r="G389" s="8">
        <f t="shared" si="22"/>
        <v>36258</v>
      </c>
      <c r="H389" s="8">
        <f t="shared" si="22"/>
        <v>49391</v>
      </c>
      <c r="I389" s="8">
        <f t="shared" si="22"/>
        <v>49262</v>
      </c>
      <c r="J389" s="8">
        <f t="shared" si="22"/>
        <v>40084</v>
      </c>
      <c r="K389" s="8">
        <f t="shared" si="22"/>
        <v>37491</v>
      </c>
      <c r="L389" s="8">
        <f t="shared" si="22"/>
        <v>40410</v>
      </c>
      <c r="M389" s="8">
        <f t="shared" si="22"/>
        <v>38650</v>
      </c>
      <c r="N389" s="8">
        <f t="shared" si="22"/>
        <v>50377</v>
      </c>
      <c r="O389" s="8">
        <f t="shared" si="22"/>
        <v>45439</v>
      </c>
      <c r="P389" s="6"/>
      <c r="Q389" s="9" t="s">
        <v>14</v>
      </c>
    </row>
    <row r="390" spans="1:17" ht="14">
      <c r="B390" s="8">
        <f t="shared" si="22"/>
        <v>12994</v>
      </c>
      <c r="C390" s="8">
        <f t="shared" si="22"/>
        <v>12966.97</v>
      </c>
      <c r="D390" s="8">
        <f t="shared" si="22"/>
        <v>13869.48</v>
      </c>
      <c r="E390" s="8">
        <f t="shared" si="22"/>
        <v>28195</v>
      </c>
      <c r="F390" s="8">
        <f t="shared" si="22"/>
        <v>36058.81</v>
      </c>
      <c r="G390" s="8">
        <f t="shared" si="22"/>
        <v>41448.43</v>
      </c>
      <c r="H390" s="8">
        <f t="shared" si="22"/>
        <v>52485.85</v>
      </c>
      <c r="I390" s="8">
        <f t="shared" si="22"/>
        <v>45331.9</v>
      </c>
      <c r="J390" s="8">
        <f t="shared" si="22"/>
        <v>38273.56</v>
      </c>
      <c r="K390" s="8">
        <f t="shared" si="22"/>
        <v>36358.35</v>
      </c>
      <c r="L390" s="8">
        <f t="shared" si="22"/>
        <v>46462.11</v>
      </c>
      <c r="M390" s="8">
        <f t="shared" si="22"/>
        <v>38904.03</v>
      </c>
      <c r="N390" s="8">
        <f>IFERROR(VLOOKUP($B$386,$4:$126,MATCH($Q390&amp;"/"&amp;N$348,$2:$2,0),FALSE),IFERROR(VLOOKUP($B$386,$4:$126,MATCH($Q389&amp;"/"&amp;N$348,$2:$2,0),FALSE),IFERROR(VLOOKUP($B$386,$4:$126,MATCH($Q388&amp;"/"&amp;N$348,$2:$2,0),FALSE),IFERROR(VLOOKUP($B$386,$4:$126,MATCH($Q387&amp;"/"&amp;N$348,$2:$2,0),FALSE),""))))</f>
        <v>48448.99</v>
      </c>
      <c r="O390" s="8">
        <f>IFERROR(VLOOKUP($B$386,$4:$126,MATCH($Q390&amp;"/"&amp;O$348,$2:$2,0),FALSE),IFERROR(VLOOKUP($B$386,$4:$126,MATCH($Q389&amp;"/"&amp;O$348,$2:$2,0),FALSE),IFERROR(VLOOKUP($B$386,$4:$126,MATCH($Q388&amp;"/"&amp;O$348,$2:$2,0),FALSE),IFERROR(VLOOKUP($B$386,$4:$126,MATCH($Q387&amp;"/"&amp;O$348,$2:$2,0),FALSE),""))))</f>
        <v>45439</v>
      </c>
      <c r="P390" s="6"/>
      <c r="Q390" s="9" t="s">
        <v>15</v>
      </c>
    </row>
    <row r="391" spans="1:17" ht="14">
      <c r="B391" s="12">
        <f t="shared" ref="B391:O391" si="23">+B390/B$402</f>
        <v>4.2994315512232567E-2</v>
      </c>
      <c r="C391" s="12">
        <f t="shared" si="23"/>
        <v>3.9554358282967779E-2</v>
      </c>
      <c r="D391" s="12">
        <f t="shared" si="23"/>
        <v>3.5584565233186934E-2</v>
      </c>
      <c r="E391" s="12">
        <f t="shared" si="23"/>
        <v>6.6205649611383754E-2</v>
      </c>
      <c r="F391" s="12">
        <f t="shared" si="23"/>
        <v>8.0303053146675199E-2</v>
      </c>
      <c r="G391" s="12">
        <f t="shared" si="23"/>
        <v>7.7590855875469544E-2</v>
      </c>
      <c r="H391" s="12">
        <f t="shared" si="23"/>
        <v>9.7429976760862597E-2</v>
      </c>
      <c r="I391" s="12">
        <f t="shared" si="23"/>
        <v>7.8399515973755038E-2</v>
      </c>
      <c r="J391" s="12">
        <f t="shared" si="23"/>
        <v>5.9703700639327062E-2</v>
      </c>
      <c r="K391" s="12">
        <f t="shared" si="23"/>
        <v>5.2473022468521785E-2</v>
      </c>
      <c r="L391" s="12">
        <f t="shared" si="23"/>
        <v>6.7903486782154743E-2</v>
      </c>
      <c r="M391" s="12">
        <f t="shared" si="23"/>
        <v>3.8901028396648912E-2</v>
      </c>
      <c r="N391" s="12">
        <f t="shared" si="23"/>
        <v>4.6340552774453342E-2</v>
      </c>
      <c r="O391" s="12">
        <f t="shared" si="23"/>
        <v>4.1260394779137614E-2</v>
      </c>
      <c r="P391" s="6"/>
      <c r="Q391" s="11" t="s">
        <v>686</v>
      </c>
    </row>
    <row r="392" spans="1:17" ht="14">
      <c r="A392" s="84"/>
      <c r="B392" s="247" t="s">
        <v>323</v>
      </c>
      <c r="C392" s="247"/>
      <c r="D392" s="247"/>
      <c r="E392" s="247"/>
      <c r="F392" s="247"/>
      <c r="G392" s="247"/>
      <c r="H392" s="247"/>
      <c r="I392" s="247"/>
      <c r="J392" s="247"/>
      <c r="K392" s="247"/>
      <c r="L392" s="247"/>
      <c r="M392" s="247"/>
      <c r="N392" s="247"/>
      <c r="O392" s="116"/>
      <c r="P392" s="6"/>
      <c r="Q392" s="3"/>
    </row>
    <row r="393" spans="1:17" ht="14">
      <c r="B393" s="8">
        <f t="shared" ref="B393:O396" si="24">IFERROR(VLOOKUP($B$392,$4:$126,MATCH($Q393&amp;"/"&amp;B$348,$2:$2,0),FALSE),"")</f>
        <v>109126</v>
      </c>
      <c r="C393" s="8">
        <f t="shared" si="24"/>
        <v>104493</v>
      </c>
      <c r="D393" s="8">
        <f t="shared" si="24"/>
        <v>103206</v>
      </c>
      <c r="E393" s="8">
        <f t="shared" si="24"/>
        <v>110324</v>
      </c>
      <c r="F393" s="8">
        <f t="shared" si="24"/>
        <v>143906</v>
      </c>
      <c r="G393" s="8">
        <f t="shared" si="24"/>
        <v>143885</v>
      </c>
      <c r="H393" s="8">
        <f t="shared" si="24"/>
        <v>197886</v>
      </c>
      <c r="I393" s="8">
        <f t="shared" si="24"/>
        <v>214356</v>
      </c>
      <c r="J393" s="8">
        <f t="shared" si="24"/>
        <v>203727</v>
      </c>
      <c r="K393" s="8">
        <f t="shared" si="24"/>
        <v>212323</v>
      </c>
      <c r="L393" s="8">
        <f t="shared" si="24"/>
        <v>215063</v>
      </c>
      <c r="M393" s="8">
        <f t="shared" si="24"/>
        <v>486889</v>
      </c>
      <c r="N393" s="8">
        <f t="shared" si="24"/>
        <v>504539</v>
      </c>
      <c r="O393" s="8">
        <f t="shared" si="24"/>
        <v>505801</v>
      </c>
      <c r="P393" s="6"/>
      <c r="Q393" s="9" t="s">
        <v>12</v>
      </c>
    </row>
    <row r="394" spans="1:17" ht="14">
      <c r="B394" s="8">
        <f t="shared" si="24"/>
        <v>106119</v>
      </c>
      <c r="C394" s="8">
        <f t="shared" si="24"/>
        <v>101865.41</v>
      </c>
      <c r="D394" s="8">
        <f t="shared" si="24"/>
        <v>100847</v>
      </c>
      <c r="E394" s="8">
        <f t="shared" si="24"/>
        <v>115468</v>
      </c>
      <c r="F394" s="8">
        <f t="shared" si="24"/>
        <v>141268</v>
      </c>
      <c r="G394" s="8">
        <f t="shared" si="24"/>
        <v>193691</v>
      </c>
      <c r="H394" s="8">
        <f t="shared" si="24"/>
        <v>206198</v>
      </c>
      <c r="I394" s="8">
        <f t="shared" si="24"/>
        <v>203515</v>
      </c>
      <c r="J394" s="8">
        <f t="shared" si="24"/>
        <v>201995</v>
      </c>
      <c r="K394" s="8">
        <f t="shared" si="24"/>
        <v>212216</v>
      </c>
      <c r="L394" s="8">
        <f t="shared" si="24"/>
        <v>231164</v>
      </c>
      <c r="M394" s="8">
        <f t="shared" si="24"/>
        <v>504170</v>
      </c>
      <c r="N394" s="8">
        <f t="shared" si="24"/>
        <v>511640</v>
      </c>
      <c r="O394" s="8">
        <f t="shared" si="24"/>
        <v>500588</v>
      </c>
      <c r="P394" s="6"/>
      <c r="Q394" s="9" t="s">
        <v>13</v>
      </c>
    </row>
    <row r="395" spans="1:17" ht="14">
      <c r="B395" s="8">
        <f t="shared" si="24"/>
        <v>104216</v>
      </c>
      <c r="C395" s="8">
        <f t="shared" si="24"/>
        <v>111853.52</v>
      </c>
      <c r="D395" s="8">
        <f t="shared" si="24"/>
        <v>103038</v>
      </c>
      <c r="E395" s="8">
        <f t="shared" si="24"/>
        <v>117923</v>
      </c>
      <c r="F395" s="8">
        <f t="shared" si="24"/>
        <v>145852</v>
      </c>
      <c r="G395" s="8">
        <f t="shared" si="24"/>
        <v>193534</v>
      </c>
      <c r="H395" s="8">
        <f t="shared" si="24"/>
        <v>204561</v>
      </c>
      <c r="I395" s="8">
        <f t="shared" si="24"/>
        <v>204967</v>
      </c>
      <c r="J395" s="8">
        <f t="shared" si="24"/>
        <v>209008</v>
      </c>
      <c r="K395" s="8">
        <f t="shared" si="24"/>
        <v>208994</v>
      </c>
      <c r="L395" s="8">
        <f t="shared" si="24"/>
        <v>242144</v>
      </c>
      <c r="M395" s="8">
        <f t="shared" si="24"/>
        <v>497767</v>
      </c>
      <c r="N395" s="8">
        <f t="shared" si="24"/>
        <v>515934</v>
      </c>
      <c r="O395" s="8">
        <f t="shared" si="24"/>
        <v>534521</v>
      </c>
      <c r="P395" s="6"/>
      <c r="Q395" s="9" t="s">
        <v>14</v>
      </c>
    </row>
    <row r="396" spans="1:17" ht="14">
      <c r="B396" s="8">
        <f t="shared" si="24"/>
        <v>102990</v>
      </c>
      <c r="C396" s="8">
        <f t="shared" si="24"/>
        <v>112888.36</v>
      </c>
      <c r="D396" s="8">
        <f t="shared" si="24"/>
        <v>102652.32</v>
      </c>
      <c r="E396" s="8">
        <f t="shared" si="24"/>
        <v>132503</v>
      </c>
      <c r="F396" s="8">
        <f t="shared" si="24"/>
        <v>146098.13</v>
      </c>
      <c r="G396" s="8">
        <f t="shared" si="24"/>
        <v>199475.55</v>
      </c>
      <c r="H396" s="8">
        <f t="shared" si="24"/>
        <v>211477.43</v>
      </c>
      <c r="I396" s="8">
        <f t="shared" si="24"/>
        <v>207131.89</v>
      </c>
      <c r="J396" s="8">
        <f t="shared" si="24"/>
        <v>204251.83</v>
      </c>
      <c r="K396" s="8">
        <f t="shared" si="24"/>
        <v>204057.07</v>
      </c>
      <c r="L396" s="8">
        <f t="shared" si="24"/>
        <v>264175.14</v>
      </c>
      <c r="M396" s="8">
        <f t="shared" si="24"/>
        <v>506752.65</v>
      </c>
      <c r="N396" s="8">
        <f>IFERROR(VLOOKUP($B$392,$4:$126,MATCH($Q396&amp;"/"&amp;N$348,$2:$2,0),FALSE),IFERROR(VLOOKUP($B$392,$4:$126,MATCH($Q395&amp;"/"&amp;N$348,$2:$2,0),FALSE),IFERROR(VLOOKUP($B$392,$4:$126,MATCH($Q394&amp;"/"&amp;N$348,$2:$2,0),FALSE),IFERROR(VLOOKUP($B$392,$4:$126,MATCH($Q393&amp;"/"&amp;N$348,$2:$2,0),FALSE),""))))</f>
        <v>508177.2</v>
      </c>
      <c r="O396" s="8">
        <f>IFERROR(VLOOKUP($B$392,$4:$126,MATCH($Q396&amp;"/"&amp;O$348,$2:$2,0),FALSE),IFERROR(VLOOKUP($B$392,$4:$126,MATCH($Q395&amp;"/"&amp;O$348,$2:$2,0),FALSE),IFERROR(VLOOKUP($B$392,$4:$126,MATCH($Q394&amp;"/"&amp;O$348,$2:$2,0),FALSE),IFERROR(VLOOKUP($B$392,$4:$126,MATCH($Q393&amp;"/"&amp;O$348,$2:$2,0),FALSE),""))))</f>
        <v>534521</v>
      </c>
      <c r="P396" s="6"/>
      <c r="Q396" s="9" t="s">
        <v>15</v>
      </c>
    </row>
    <row r="397" spans="1:17" ht="14">
      <c r="A397" s="85"/>
      <c r="B397" s="12">
        <f t="shared" ref="B397:M397" si="25">+B396/B$402</f>
        <v>0.34077147565067201</v>
      </c>
      <c r="C397" s="12">
        <f t="shared" si="25"/>
        <v>0.34435389589215126</v>
      </c>
      <c r="D397" s="12">
        <f t="shared" si="25"/>
        <v>0.26337239589213007</v>
      </c>
      <c r="E397" s="12">
        <f t="shared" si="25"/>
        <v>0.31113485335900626</v>
      </c>
      <c r="F397" s="12">
        <f t="shared" si="25"/>
        <v>0.32536087291898608</v>
      </c>
      <c r="G397" s="12">
        <f t="shared" si="25"/>
        <v>0.37341531755798757</v>
      </c>
      <c r="H397" s="12">
        <f t="shared" si="25"/>
        <v>0.39256754135346855</v>
      </c>
      <c r="I397" s="12">
        <f t="shared" si="25"/>
        <v>0.35822544209991353</v>
      </c>
      <c r="J397" s="12">
        <f t="shared" si="25"/>
        <v>0.31861656227836455</v>
      </c>
      <c r="K397" s="12">
        <f t="shared" si="25"/>
        <v>0.29449882128783961</v>
      </c>
      <c r="L397" s="12">
        <f t="shared" si="25"/>
        <v>0.38608692388623506</v>
      </c>
      <c r="M397" s="12">
        <f t="shared" si="25"/>
        <v>0.50671355198232904</v>
      </c>
      <c r="N397" s="12">
        <f>+N396/N$402</f>
        <v>0.48606198716162979</v>
      </c>
      <c r="O397" s="12">
        <f>+O396/O$402</f>
        <v>0.48536603969584319</v>
      </c>
      <c r="P397" s="6"/>
      <c r="Q397" s="11" t="s">
        <v>686</v>
      </c>
    </row>
    <row r="398" spans="1:17" ht="14">
      <c r="B398" s="248" t="s">
        <v>324</v>
      </c>
      <c r="C398" s="248"/>
      <c r="D398" s="248"/>
      <c r="E398" s="248"/>
      <c r="F398" s="248"/>
      <c r="G398" s="248"/>
      <c r="H398" s="248"/>
      <c r="I398" s="248"/>
      <c r="J398" s="248"/>
      <c r="K398" s="248"/>
      <c r="L398" s="248"/>
      <c r="M398" s="248"/>
      <c r="N398" s="248"/>
      <c r="O398" s="115"/>
      <c r="P398" s="6"/>
      <c r="Q398" s="3"/>
    </row>
    <row r="399" spans="1:17" ht="14">
      <c r="B399" s="8">
        <f t="shared" ref="B399:O402" si="26">IFERROR(VLOOKUP($B$398,$4:$126,MATCH($Q399&amp;"/"&amp;B$348,$2:$2,0),FALSE),"")</f>
        <v>311740</v>
      </c>
      <c r="C399" s="8">
        <f t="shared" si="26"/>
        <v>320979</v>
      </c>
      <c r="D399" s="8">
        <f t="shared" si="26"/>
        <v>357646</v>
      </c>
      <c r="E399" s="8">
        <f t="shared" si="26"/>
        <v>392830</v>
      </c>
      <c r="F399" s="8">
        <f t="shared" si="26"/>
        <v>445396</v>
      </c>
      <c r="G399" s="8">
        <f t="shared" si="26"/>
        <v>496088</v>
      </c>
      <c r="H399" s="8">
        <f t="shared" si="26"/>
        <v>522530</v>
      </c>
      <c r="I399" s="8">
        <f t="shared" si="26"/>
        <v>560662</v>
      </c>
      <c r="J399" s="8">
        <f t="shared" si="26"/>
        <v>621577</v>
      </c>
      <c r="K399" s="8">
        <f t="shared" si="26"/>
        <v>673677</v>
      </c>
      <c r="L399" s="8">
        <f t="shared" si="26"/>
        <v>726781</v>
      </c>
      <c r="M399" s="8">
        <f t="shared" si="26"/>
        <v>964555</v>
      </c>
      <c r="N399" s="8">
        <f t="shared" si="26"/>
        <v>1054333</v>
      </c>
      <c r="O399" s="8">
        <f t="shared" si="26"/>
        <v>1127096</v>
      </c>
      <c r="P399" s="6"/>
      <c r="Q399" s="9" t="s">
        <v>12</v>
      </c>
    </row>
    <row r="400" spans="1:17" ht="14">
      <c r="B400" s="8">
        <f t="shared" si="26"/>
        <v>284108</v>
      </c>
      <c r="C400" s="8">
        <f t="shared" si="26"/>
        <v>287410.18</v>
      </c>
      <c r="D400" s="8">
        <f t="shared" si="26"/>
        <v>338699</v>
      </c>
      <c r="E400" s="8">
        <f t="shared" si="26"/>
        <v>365372</v>
      </c>
      <c r="F400" s="8">
        <f t="shared" si="26"/>
        <v>394884</v>
      </c>
      <c r="G400" s="8">
        <f t="shared" si="26"/>
        <v>493793</v>
      </c>
      <c r="H400" s="8">
        <f t="shared" si="26"/>
        <v>460053</v>
      </c>
      <c r="I400" s="8">
        <f t="shared" si="26"/>
        <v>523462</v>
      </c>
      <c r="J400" s="8">
        <f t="shared" si="26"/>
        <v>572457</v>
      </c>
      <c r="K400" s="8">
        <f t="shared" si="26"/>
        <v>660959</v>
      </c>
      <c r="L400" s="8">
        <f t="shared" si="26"/>
        <v>674977</v>
      </c>
      <c r="M400" s="8">
        <f t="shared" si="26"/>
        <v>958824</v>
      </c>
      <c r="N400" s="8">
        <f t="shared" si="26"/>
        <v>1061516</v>
      </c>
      <c r="O400" s="8">
        <f t="shared" si="26"/>
        <v>1092511</v>
      </c>
      <c r="P400" s="6"/>
      <c r="Q400" s="9" t="s">
        <v>13</v>
      </c>
    </row>
    <row r="401" spans="1:17" ht="14">
      <c r="B401" s="8">
        <f t="shared" si="26"/>
        <v>263722</v>
      </c>
      <c r="C401" s="8">
        <f t="shared" si="26"/>
        <v>284248.08</v>
      </c>
      <c r="D401" s="8">
        <f t="shared" si="26"/>
        <v>327485</v>
      </c>
      <c r="E401" s="8">
        <f t="shared" si="26"/>
        <v>367979</v>
      </c>
      <c r="F401" s="8">
        <f t="shared" si="26"/>
        <v>382509</v>
      </c>
      <c r="G401" s="8">
        <f t="shared" si="26"/>
        <v>497411</v>
      </c>
      <c r="H401" s="8">
        <f t="shared" si="26"/>
        <v>486713</v>
      </c>
      <c r="I401" s="8">
        <f t="shared" si="26"/>
        <v>544157</v>
      </c>
      <c r="J401" s="8">
        <f t="shared" si="26"/>
        <v>582217</v>
      </c>
      <c r="K401" s="8">
        <f t="shared" si="26"/>
        <v>684046</v>
      </c>
      <c r="L401" s="8">
        <f t="shared" si="26"/>
        <v>743733</v>
      </c>
      <c r="M401" s="8">
        <f t="shared" si="26"/>
        <v>993138</v>
      </c>
      <c r="N401" s="8">
        <f t="shared" si="26"/>
        <v>998463</v>
      </c>
      <c r="O401" s="8">
        <f t="shared" si="26"/>
        <v>1101274</v>
      </c>
      <c r="P401" s="6"/>
      <c r="Q401" s="9" t="s">
        <v>14</v>
      </c>
    </row>
    <row r="402" spans="1:17" ht="14">
      <c r="B402" s="8">
        <f t="shared" si="26"/>
        <v>302226</v>
      </c>
      <c r="C402" s="8">
        <f t="shared" si="26"/>
        <v>327826.58</v>
      </c>
      <c r="D402" s="8">
        <f t="shared" si="26"/>
        <v>389761.12</v>
      </c>
      <c r="E402" s="8">
        <f t="shared" si="26"/>
        <v>425870</v>
      </c>
      <c r="F402" s="8">
        <f t="shared" si="26"/>
        <v>449034.11</v>
      </c>
      <c r="G402" s="8">
        <f t="shared" si="26"/>
        <v>534192.19999999995</v>
      </c>
      <c r="H402" s="8">
        <f t="shared" si="26"/>
        <v>538703.30000000005</v>
      </c>
      <c r="I402" s="8">
        <f t="shared" si="26"/>
        <v>578216.57999999996</v>
      </c>
      <c r="J402" s="8">
        <f t="shared" si="26"/>
        <v>641058.42000000004</v>
      </c>
      <c r="K402" s="8">
        <f t="shared" si="26"/>
        <v>692896.05</v>
      </c>
      <c r="L402" s="8">
        <f t="shared" si="26"/>
        <v>684237.47</v>
      </c>
      <c r="M402" s="8">
        <f t="shared" si="26"/>
        <v>1000077.16</v>
      </c>
      <c r="N402" s="8">
        <f>IFERROR(VLOOKUP($B$398,$4:$126,MATCH($Q402&amp;"/"&amp;N$348,$2:$2,0),FALSE),IFERROR(VLOOKUP($B$398,$4:$126,MATCH($Q401&amp;"/"&amp;N$348,$2:$2,0),FALSE),IFERROR(VLOOKUP($B$398,$4:$126,MATCH($Q400&amp;"/"&amp;N$348,$2:$2,0),FALSE),IFERROR(VLOOKUP($B$398,$4:$126,MATCH($Q399&amp;"/"&amp;N$348,$2:$2,0),FALSE),""))))</f>
        <v>1045498.75</v>
      </c>
      <c r="O402" s="8">
        <f>IFERROR(VLOOKUP($B$398,$4:$126,MATCH($Q402&amp;"/"&amp;O$348,$2:$2,0),FALSE),IFERROR(VLOOKUP($B$398,$4:$126,MATCH($Q401&amp;"/"&amp;O$348,$2:$2,0),FALSE),IFERROR(VLOOKUP($B$398,$4:$126,MATCH($Q400&amp;"/"&amp;O$348,$2:$2,0),FALSE),IFERROR(VLOOKUP($B$398,$4:$126,MATCH($Q399&amp;"/"&amp;O$348,$2:$2,0),FALSE),""))))</f>
        <v>1101274</v>
      </c>
      <c r="P402" s="6"/>
      <c r="Q402" s="9" t="s">
        <v>15</v>
      </c>
    </row>
    <row r="403" spans="1:17" ht="14">
      <c r="B403" s="250" t="s">
        <v>1</v>
      </c>
      <c r="C403" s="250"/>
      <c r="D403" s="250"/>
      <c r="E403" s="250"/>
      <c r="F403" s="250"/>
      <c r="G403" s="250"/>
      <c r="H403" s="250"/>
      <c r="I403" s="250"/>
      <c r="J403" s="250"/>
      <c r="K403" s="250"/>
      <c r="L403" s="250"/>
      <c r="M403" s="250"/>
      <c r="N403" s="250"/>
      <c r="O403" s="117"/>
    </row>
    <row r="404" spans="1:17" ht="14">
      <c r="B404" s="251" t="s">
        <v>326</v>
      </c>
      <c r="C404" s="251"/>
      <c r="D404" s="251"/>
      <c r="E404" s="251"/>
      <c r="F404" s="251"/>
      <c r="G404" s="251"/>
      <c r="H404" s="251"/>
      <c r="I404" s="251"/>
      <c r="J404" s="251"/>
      <c r="K404" s="251"/>
      <c r="L404" s="251"/>
      <c r="M404" s="251"/>
      <c r="N404" s="251"/>
      <c r="O404" s="118"/>
      <c r="P404" s="6"/>
      <c r="Q404" s="3"/>
    </row>
    <row r="405" spans="1:17" ht="14">
      <c r="B405" s="8">
        <f t="shared" ref="B405:O408" si="27">IFERROR(VLOOKUP($B$404,$4:$126,MATCH($Q405&amp;"/"&amp;B$348,$2:$2,0),FALSE),"")</f>
        <v>7238</v>
      </c>
      <c r="C405" s="8">
        <f t="shared" si="27"/>
        <v>7258</v>
      </c>
      <c r="D405" s="8">
        <f t="shared" si="27"/>
        <v>10350</v>
      </c>
      <c r="E405" s="8">
        <f t="shared" si="27"/>
        <v>37040</v>
      </c>
      <c r="F405" s="8">
        <f t="shared" si="27"/>
        <v>26642</v>
      </c>
      <c r="G405" s="8">
        <f t="shared" si="27"/>
        <v>57699</v>
      </c>
      <c r="H405" s="8">
        <f t="shared" si="27"/>
        <v>45405</v>
      </c>
      <c r="I405" s="8">
        <f t="shared" si="27"/>
        <v>47576</v>
      </c>
      <c r="J405" s="8">
        <f t="shared" si="27"/>
        <v>38214</v>
      </c>
      <c r="K405" s="8">
        <f t="shared" si="27"/>
        <v>117064</v>
      </c>
      <c r="L405" s="8">
        <f t="shared" si="27"/>
        <v>133316</v>
      </c>
      <c r="M405" s="8">
        <f t="shared" si="27"/>
        <v>145141</v>
      </c>
      <c r="N405" s="8">
        <f t="shared" si="27"/>
        <v>172725</v>
      </c>
      <c r="O405" s="8">
        <f t="shared" si="27"/>
        <v>197345</v>
      </c>
      <c r="P405" s="6"/>
      <c r="Q405" s="9" t="s">
        <v>12</v>
      </c>
    </row>
    <row r="406" spans="1:17" ht="14">
      <c r="B406" s="8">
        <f t="shared" si="27"/>
        <v>4822</v>
      </c>
      <c r="C406" s="8">
        <f t="shared" si="27"/>
        <v>3939.91</v>
      </c>
      <c r="D406" s="8">
        <f t="shared" si="27"/>
        <v>4733</v>
      </c>
      <c r="E406" s="8">
        <f t="shared" si="27"/>
        <v>30560</v>
      </c>
      <c r="F406" s="8">
        <f t="shared" si="27"/>
        <v>41795</v>
      </c>
      <c r="G406" s="8">
        <f t="shared" si="27"/>
        <v>34155</v>
      </c>
      <c r="H406" s="8">
        <f t="shared" si="27"/>
        <v>33099</v>
      </c>
      <c r="I406" s="8">
        <f t="shared" si="27"/>
        <v>44722</v>
      </c>
      <c r="J406" s="8">
        <f t="shared" si="27"/>
        <v>27721</v>
      </c>
      <c r="K406" s="8">
        <f t="shared" si="27"/>
        <v>135779</v>
      </c>
      <c r="L406" s="8">
        <f t="shared" si="27"/>
        <v>145206</v>
      </c>
      <c r="M406" s="8">
        <f t="shared" si="27"/>
        <v>172519</v>
      </c>
      <c r="N406" s="8">
        <f t="shared" si="27"/>
        <v>229975</v>
      </c>
      <c r="O406" s="8">
        <f t="shared" si="27"/>
        <v>206081</v>
      </c>
      <c r="P406" s="6"/>
      <c r="Q406" s="9" t="s">
        <v>13</v>
      </c>
    </row>
    <row r="407" spans="1:17" ht="14">
      <c r="B407" s="8">
        <f t="shared" si="27"/>
        <v>5836</v>
      </c>
      <c r="C407" s="8">
        <f t="shared" si="27"/>
        <v>3384.61</v>
      </c>
      <c r="D407" s="8">
        <f t="shared" si="27"/>
        <v>12210</v>
      </c>
      <c r="E407" s="8">
        <f t="shared" si="27"/>
        <v>25515</v>
      </c>
      <c r="F407" s="8">
        <f t="shared" si="27"/>
        <v>41373</v>
      </c>
      <c r="G407" s="8">
        <f t="shared" si="27"/>
        <v>35855</v>
      </c>
      <c r="H407" s="8">
        <f t="shared" si="27"/>
        <v>32660</v>
      </c>
      <c r="I407" s="8">
        <f t="shared" si="27"/>
        <v>49998</v>
      </c>
      <c r="J407" s="8">
        <f t="shared" si="27"/>
        <v>32165</v>
      </c>
      <c r="K407" s="8">
        <f t="shared" si="27"/>
        <v>127745</v>
      </c>
      <c r="L407" s="8">
        <f t="shared" si="27"/>
        <v>180164</v>
      </c>
      <c r="M407" s="8">
        <f t="shared" si="27"/>
        <v>215307</v>
      </c>
      <c r="N407" s="8">
        <f t="shared" si="27"/>
        <v>180497</v>
      </c>
      <c r="O407" s="8">
        <f t="shared" si="27"/>
        <v>241947</v>
      </c>
      <c r="P407" s="6"/>
      <c r="Q407" s="9" t="s">
        <v>14</v>
      </c>
    </row>
    <row r="408" spans="1:17" ht="14">
      <c r="B408" s="8">
        <f t="shared" si="27"/>
        <v>7038</v>
      </c>
      <c r="C408" s="8">
        <f t="shared" si="27"/>
        <v>10718.59</v>
      </c>
      <c r="D408" s="8">
        <f t="shared" si="27"/>
        <v>49207.8</v>
      </c>
      <c r="E408" s="8">
        <f t="shared" si="27"/>
        <v>22739</v>
      </c>
      <c r="F408" s="8">
        <f t="shared" si="27"/>
        <v>33328.589999999997</v>
      </c>
      <c r="G408" s="8">
        <f t="shared" si="27"/>
        <v>97562.53</v>
      </c>
      <c r="H408" s="8">
        <f t="shared" si="27"/>
        <v>44787.32</v>
      </c>
      <c r="I408" s="8">
        <f t="shared" si="27"/>
        <v>33607.32</v>
      </c>
      <c r="J408" s="8">
        <f t="shared" si="27"/>
        <v>103442.72</v>
      </c>
      <c r="K408" s="8">
        <f t="shared" si="27"/>
        <v>109861</v>
      </c>
      <c r="L408" s="8">
        <f t="shared" si="27"/>
        <v>143627.6</v>
      </c>
      <c r="M408" s="8">
        <f t="shared" si="27"/>
        <v>161579.51999999999</v>
      </c>
      <c r="N408" s="8">
        <f>IFERROR(VLOOKUP($B$404,$4:$126,MATCH($Q408&amp;"/"&amp;N$348,$2:$2,0),FALSE),IFERROR(VLOOKUP($B$404,$4:$126,MATCH($Q407&amp;"/"&amp;N$348,$2:$2,0),FALSE),IFERROR(VLOOKUP($B$404,$4:$126,MATCH($Q406&amp;"/"&amp;N$348,$2:$2,0),FALSE),IFERROR(VLOOKUP($B$404,$4:$126,MATCH($Q405&amp;"/"&amp;N$348,$2:$2,0),FALSE),""))))</f>
        <v>192222.4</v>
      </c>
      <c r="O408" s="8">
        <f>IFERROR(VLOOKUP($B$404,$4:$126,MATCH($Q408&amp;"/"&amp;O$348,$2:$2,0),FALSE),IFERROR(VLOOKUP($B$404,$4:$126,MATCH($Q407&amp;"/"&amp;O$348,$2:$2,0),FALSE),IFERROR(VLOOKUP($B$404,$4:$126,MATCH($Q406&amp;"/"&amp;O$348,$2:$2,0),FALSE),IFERROR(VLOOKUP($B$404,$4:$126,MATCH($Q405&amp;"/"&amp;O$348,$2:$2,0),FALSE),""))))</f>
        <v>241947</v>
      </c>
      <c r="P408" s="6"/>
      <c r="Q408" s="9" t="s">
        <v>15</v>
      </c>
    </row>
    <row r="409" spans="1:17" ht="14">
      <c r="A409" s="84"/>
      <c r="B409" s="12">
        <f t="shared" ref="B409:M409" si="28">+B408/B$402</f>
        <v>2.3287208909888626E-2</v>
      </c>
      <c r="C409" s="12">
        <f t="shared" si="28"/>
        <v>3.2695915017019059E-2</v>
      </c>
      <c r="D409" s="12">
        <f t="shared" si="28"/>
        <v>0.1262511766181296</v>
      </c>
      <c r="E409" s="12">
        <f t="shared" si="28"/>
        <v>5.3394228285627073E-2</v>
      </c>
      <c r="F409" s="12">
        <f t="shared" si="28"/>
        <v>7.4222846901318917E-2</v>
      </c>
      <c r="G409" s="12">
        <f t="shared" si="28"/>
        <v>0.18263563189428825</v>
      </c>
      <c r="H409" s="12">
        <f t="shared" si="28"/>
        <v>8.3139123149978844E-2</v>
      </c>
      <c r="I409" s="12">
        <f t="shared" si="28"/>
        <v>5.812237345390546E-2</v>
      </c>
      <c r="J409" s="12">
        <f t="shared" si="28"/>
        <v>0.16136239190181761</v>
      </c>
      <c r="K409" s="12">
        <f t="shared" si="28"/>
        <v>0.15855336453426166</v>
      </c>
      <c r="L409" s="12">
        <f t="shared" si="28"/>
        <v>0.20990899548368785</v>
      </c>
      <c r="M409" s="12">
        <f t="shared" si="28"/>
        <v>0.161567053486153</v>
      </c>
      <c r="N409" s="12">
        <f>+N408/N$402</f>
        <v>0.18385713038872595</v>
      </c>
      <c r="O409" s="12">
        <f>+O408/O$402</f>
        <v>0.2196973686839061</v>
      </c>
      <c r="P409" s="6"/>
      <c r="Q409" s="11" t="s">
        <v>686</v>
      </c>
    </row>
    <row r="410" spans="1:17" ht="14">
      <c r="A410" s="84"/>
      <c r="B410" s="251" t="s">
        <v>329</v>
      </c>
      <c r="C410" s="251"/>
      <c r="D410" s="251"/>
      <c r="E410" s="251"/>
      <c r="F410" s="251"/>
      <c r="G410" s="251"/>
      <c r="H410" s="251"/>
      <c r="I410" s="251"/>
      <c r="J410" s="251"/>
      <c r="K410" s="251"/>
      <c r="L410" s="251"/>
      <c r="M410" s="251"/>
      <c r="N410" s="251"/>
      <c r="O410" s="118"/>
      <c r="P410" s="6"/>
      <c r="Q410" s="3"/>
    </row>
    <row r="411" spans="1:17" ht="14">
      <c r="B411" s="8">
        <f t="shared" ref="B411:O414" si="29">IFERROR(VLOOKUP($B$410,$4:$126,MATCH($Q411&amp;"/"&amp;B$348,$2:$2,0),FALSE),"")</f>
        <v>124837</v>
      </c>
      <c r="C411" s="8">
        <f t="shared" si="29"/>
        <v>91177</v>
      </c>
      <c r="D411" s="8">
        <f t="shared" si="29"/>
        <v>113419</v>
      </c>
      <c r="E411" s="8">
        <f t="shared" si="29"/>
        <v>158780</v>
      </c>
      <c r="F411" s="8">
        <f t="shared" si="29"/>
        <v>181175</v>
      </c>
      <c r="G411" s="8">
        <f t="shared" si="29"/>
        <v>213756</v>
      </c>
      <c r="H411" s="8">
        <f t="shared" si="29"/>
        <v>160886</v>
      </c>
      <c r="I411" s="8">
        <f t="shared" si="29"/>
        <v>207648</v>
      </c>
      <c r="J411" s="8">
        <f t="shared" si="29"/>
        <v>245400</v>
      </c>
      <c r="K411" s="8">
        <f t="shared" si="29"/>
        <v>238831</v>
      </c>
      <c r="L411" s="8">
        <f t="shared" si="29"/>
        <v>177631</v>
      </c>
      <c r="M411" s="8">
        <f t="shared" si="29"/>
        <v>258542</v>
      </c>
      <c r="N411" s="8">
        <f t="shared" si="29"/>
        <v>308030</v>
      </c>
      <c r="O411" s="8">
        <f t="shared" si="29"/>
        <v>346760</v>
      </c>
      <c r="P411" s="6"/>
      <c r="Q411" s="9" t="s">
        <v>12</v>
      </c>
    </row>
    <row r="412" spans="1:17" ht="14">
      <c r="B412" s="8">
        <f t="shared" si="29"/>
        <v>68536</v>
      </c>
      <c r="C412" s="8">
        <f t="shared" si="29"/>
        <v>70373.539999999994</v>
      </c>
      <c r="D412" s="8">
        <f t="shared" si="29"/>
        <v>108610</v>
      </c>
      <c r="E412" s="8">
        <f t="shared" si="29"/>
        <v>100414</v>
      </c>
      <c r="F412" s="8">
        <f t="shared" si="29"/>
        <v>112546</v>
      </c>
      <c r="G412" s="8">
        <f t="shared" si="29"/>
        <v>190902</v>
      </c>
      <c r="H412" s="8">
        <f t="shared" si="29"/>
        <v>105292</v>
      </c>
      <c r="I412" s="8">
        <f t="shared" si="29"/>
        <v>142902</v>
      </c>
      <c r="J412" s="8">
        <f t="shared" si="29"/>
        <v>166579</v>
      </c>
      <c r="K412" s="8">
        <f t="shared" si="29"/>
        <v>194456</v>
      </c>
      <c r="L412" s="8">
        <f t="shared" si="29"/>
        <v>180978</v>
      </c>
      <c r="M412" s="8">
        <f t="shared" si="29"/>
        <v>202945</v>
      </c>
      <c r="N412" s="8">
        <f t="shared" si="29"/>
        <v>249971</v>
      </c>
      <c r="O412" s="8">
        <f t="shared" si="29"/>
        <v>235107</v>
      </c>
      <c r="P412" s="6"/>
      <c r="Q412" s="9" t="s">
        <v>13</v>
      </c>
    </row>
    <row r="413" spans="1:17" ht="14">
      <c r="B413" s="8">
        <f t="shared" si="29"/>
        <v>69322</v>
      </c>
      <c r="C413" s="8">
        <f t="shared" si="29"/>
        <v>83116.19</v>
      </c>
      <c r="D413" s="8">
        <f t="shared" si="29"/>
        <v>111491</v>
      </c>
      <c r="E413" s="8">
        <f t="shared" si="29"/>
        <v>119886</v>
      </c>
      <c r="F413" s="8">
        <f t="shared" si="29"/>
        <v>114049</v>
      </c>
      <c r="G413" s="8">
        <f t="shared" si="29"/>
        <v>171738</v>
      </c>
      <c r="H413" s="8">
        <f t="shared" si="29"/>
        <v>118266</v>
      </c>
      <c r="I413" s="8">
        <f t="shared" si="29"/>
        <v>148182</v>
      </c>
      <c r="J413" s="8">
        <f t="shared" si="29"/>
        <v>160136</v>
      </c>
      <c r="K413" s="8">
        <f t="shared" si="29"/>
        <v>179364</v>
      </c>
      <c r="L413" s="8">
        <f t="shared" si="29"/>
        <v>246923</v>
      </c>
      <c r="M413" s="8">
        <f t="shared" si="29"/>
        <v>240724</v>
      </c>
      <c r="N413" s="8">
        <f t="shared" si="29"/>
        <v>200350</v>
      </c>
      <c r="O413" s="8">
        <f t="shared" si="29"/>
        <v>261156</v>
      </c>
      <c r="P413" s="6"/>
      <c r="Q413" s="9" t="s">
        <v>14</v>
      </c>
    </row>
    <row r="414" spans="1:17" ht="14">
      <c r="B414" s="8">
        <f t="shared" si="29"/>
        <v>80926</v>
      </c>
      <c r="C414" s="8">
        <f t="shared" si="29"/>
        <v>93563.49</v>
      </c>
      <c r="D414" s="8">
        <f t="shared" si="29"/>
        <v>130165.91</v>
      </c>
      <c r="E414" s="8">
        <f t="shared" si="29"/>
        <v>144764</v>
      </c>
      <c r="F414" s="8">
        <f t="shared" si="29"/>
        <v>144574.56</v>
      </c>
      <c r="G414" s="8">
        <f t="shared" si="29"/>
        <v>187705.24</v>
      </c>
      <c r="H414" s="8">
        <f t="shared" si="29"/>
        <v>155856.67000000001</v>
      </c>
      <c r="I414" s="8">
        <f t="shared" si="29"/>
        <v>165611.78</v>
      </c>
      <c r="J414" s="8">
        <f t="shared" si="29"/>
        <v>160815.18</v>
      </c>
      <c r="K414" s="8">
        <f t="shared" si="29"/>
        <v>174850.26</v>
      </c>
      <c r="L414" s="8">
        <f t="shared" si="29"/>
        <v>165159.76</v>
      </c>
      <c r="M414" s="8">
        <f t="shared" si="29"/>
        <v>212715.23</v>
      </c>
      <c r="N414" s="8">
        <f>IFERROR(VLOOKUP($B$410,$4:$126,MATCH($Q414&amp;"/"&amp;N$348,$2:$2,0),FALSE),IFERROR(VLOOKUP($B$410,$4:$126,MATCH($Q413&amp;"/"&amp;N$348,$2:$2,0),FALSE),IFERROR(VLOOKUP($B$410,$4:$126,MATCH($Q412&amp;"/"&amp;N$348,$2:$2,0),FALSE),IFERROR(VLOOKUP($B$410,$4:$126,MATCH($Q411&amp;"/"&amp;N$348,$2:$2,0),FALSE),""))))</f>
        <v>210830.42</v>
      </c>
      <c r="O414" s="8">
        <f>IFERROR(VLOOKUP($B$410,$4:$126,MATCH($Q414&amp;"/"&amp;O$348,$2:$2,0),FALSE),IFERROR(VLOOKUP($B$410,$4:$126,MATCH($Q413&amp;"/"&amp;O$348,$2:$2,0),FALSE),IFERROR(VLOOKUP($B$410,$4:$126,MATCH($Q412&amp;"/"&amp;O$348,$2:$2,0),FALSE),IFERROR(VLOOKUP($B$410,$4:$126,MATCH($Q411&amp;"/"&amp;O$348,$2:$2,0),FALSE),""))))</f>
        <v>261156</v>
      </c>
      <c r="P414" s="6"/>
      <c r="Q414" s="9" t="s">
        <v>15</v>
      </c>
    </row>
    <row r="415" spans="1:17" ht="14">
      <c r="B415" s="12">
        <f t="shared" ref="B415:M415" si="30">+B414/B$402</f>
        <v>0.26776650585985323</v>
      </c>
      <c r="C415" s="12">
        <f t="shared" si="30"/>
        <v>0.28540544210905655</v>
      </c>
      <c r="D415" s="12">
        <f t="shared" si="30"/>
        <v>0.33396330039281497</v>
      </c>
      <c r="E415" s="12">
        <f t="shared" si="30"/>
        <v>0.33992532932585062</v>
      </c>
      <c r="F415" s="12">
        <f t="shared" si="30"/>
        <v>0.32196787901034957</v>
      </c>
      <c r="G415" s="12">
        <f t="shared" si="30"/>
        <v>0.35138146906675166</v>
      </c>
      <c r="H415" s="12">
        <f t="shared" si="30"/>
        <v>0.28931820168913019</v>
      </c>
      <c r="I415" s="12">
        <f t="shared" si="30"/>
        <v>0.28641824833179291</v>
      </c>
      <c r="J415" s="12">
        <f t="shared" si="30"/>
        <v>0.25085885308237582</v>
      </c>
      <c r="K415" s="12">
        <f t="shared" si="30"/>
        <v>0.25234702954360905</v>
      </c>
      <c r="L415" s="12">
        <f t="shared" si="30"/>
        <v>0.24137783626494472</v>
      </c>
      <c r="M415" s="12">
        <f t="shared" si="30"/>
        <v>0.21269881815919084</v>
      </c>
      <c r="N415" s="12">
        <f>+N414/N$402</f>
        <v>0.20165535348559721</v>
      </c>
      <c r="O415" s="12">
        <f>+O414/O$402</f>
        <v>0.23713989434055466</v>
      </c>
      <c r="P415" s="6"/>
      <c r="Q415" s="11" t="s">
        <v>686</v>
      </c>
    </row>
    <row r="416" spans="1:17" ht="14">
      <c r="B416" s="252" t="s">
        <v>2</v>
      </c>
      <c r="C416" s="252"/>
      <c r="D416" s="252"/>
      <c r="E416" s="252"/>
      <c r="F416" s="252"/>
      <c r="G416" s="252"/>
      <c r="H416" s="252"/>
      <c r="I416" s="252"/>
      <c r="J416" s="252"/>
      <c r="K416" s="252"/>
      <c r="L416" s="252"/>
      <c r="M416" s="252"/>
      <c r="N416" s="252"/>
      <c r="O416" s="119"/>
      <c r="P416" s="6"/>
      <c r="Q416" s="3"/>
    </row>
    <row r="417" spans="2:17" ht="14">
      <c r="B417" s="8">
        <f t="shared" ref="B417:O420" si="31">IFERROR(VLOOKUP($B$416,$4:$126,MATCH($Q417&amp;"/"&amp;B$348,$2:$2,0),FALSE),"")</f>
        <v>1887</v>
      </c>
      <c r="C417" s="8">
        <f t="shared" si="31"/>
        <v>0</v>
      </c>
      <c r="D417" s="8">
        <f t="shared" si="31"/>
        <v>0</v>
      </c>
      <c r="E417" s="8">
        <f t="shared" si="31"/>
        <v>0</v>
      </c>
      <c r="F417" s="8">
        <f t="shared" si="31"/>
        <v>21369</v>
      </c>
      <c r="G417" s="8">
        <f t="shared" si="31"/>
        <v>30816</v>
      </c>
      <c r="H417" s="8">
        <f t="shared" si="31"/>
        <v>20000</v>
      </c>
      <c r="I417" s="8">
        <f t="shared" si="31"/>
        <v>0</v>
      </c>
      <c r="J417" s="8">
        <f t="shared" si="31"/>
        <v>0</v>
      </c>
      <c r="K417" s="8">
        <f t="shared" si="31"/>
        <v>0</v>
      </c>
      <c r="L417" s="8">
        <f t="shared" si="31"/>
        <v>0</v>
      </c>
      <c r="M417" s="8">
        <f t="shared" si="31"/>
        <v>0</v>
      </c>
      <c r="N417" s="8">
        <f t="shared" si="31"/>
        <v>0</v>
      </c>
      <c r="O417" s="8">
        <f t="shared" si="31"/>
        <v>0</v>
      </c>
      <c r="P417" s="6"/>
      <c r="Q417" s="9" t="s">
        <v>12</v>
      </c>
    </row>
    <row r="418" spans="2:17" ht="14">
      <c r="B418" s="8">
        <f t="shared" si="31"/>
        <v>7108</v>
      </c>
      <c r="C418" s="8">
        <f t="shared" si="31"/>
        <v>0</v>
      </c>
      <c r="D418" s="8">
        <f t="shared" si="31"/>
        <v>0</v>
      </c>
      <c r="E418" s="8">
        <f t="shared" si="31"/>
        <v>0</v>
      </c>
      <c r="F418" s="8">
        <f t="shared" si="31"/>
        <v>0</v>
      </c>
      <c r="G418" s="8">
        <f t="shared" si="31"/>
        <v>81767</v>
      </c>
      <c r="H418" s="8">
        <f t="shared" si="31"/>
        <v>0</v>
      </c>
      <c r="I418" s="8">
        <f t="shared" si="31"/>
        <v>0</v>
      </c>
      <c r="J418" s="8">
        <f t="shared" si="31"/>
        <v>0</v>
      </c>
      <c r="K418" s="8">
        <f t="shared" si="31"/>
        <v>0</v>
      </c>
      <c r="L418" s="8">
        <f t="shared" si="31"/>
        <v>0</v>
      </c>
      <c r="M418" s="8">
        <f t="shared" si="31"/>
        <v>0</v>
      </c>
      <c r="N418" s="8">
        <f t="shared" si="31"/>
        <v>0</v>
      </c>
      <c r="O418" s="8">
        <f t="shared" si="31"/>
        <v>0</v>
      </c>
      <c r="P418" s="6"/>
      <c r="Q418" s="9" t="s">
        <v>13</v>
      </c>
    </row>
    <row r="419" spans="2:17" ht="14">
      <c r="B419" s="8">
        <f t="shared" si="31"/>
        <v>0</v>
      </c>
      <c r="C419" s="8">
        <f t="shared" si="31"/>
        <v>0</v>
      </c>
      <c r="D419" s="8">
        <f t="shared" si="31"/>
        <v>0</v>
      </c>
      <c r="E419" s="8">
        <f t="shared" si="31"/>
        <v>27257</v>
      </c>
      <c r="F419" s="8">
        <f t="shared" si="31"/>
        <v>0</v>
      </c>
      <c r="G419" s="8">
        <f t="shared" si="31"/>
        <v>60000</v>
      </c>
      <c r="H419" s="8">
        <f t="shared" si="31"/>
        <v>0</v>
      </c>
      <c r="I419" s="8">
        <f t="shared" si="31"/>
        <v>0</v>
      </c>
      <c r="J419" s="8">
        <f t="shared" si="31"/>
        <v>0</v>
      </c>
      <c r="K419" s="8">
        <f t="shared" si="31"/>
        <v>0</v>
      </c>
      <c r="L419" s="8">
        <f t="shared" si="31"/>
        <v>0</v>
      </c>
      <c r="M419" s="8">
        <f t="shared" si="31"/>
        <v>0</v>
      </c>
      <c r="N419" s="8">
        <f t="shared" si="31"/>
        <v>0</v>
      </c>
      <c r="O419" s="8">
        <f t="shared" si="31"/>
        <v>0</v>
      </c>
      <c r="P419" s="6"/>
      <c r="Q419" s="9" t="s">
        <v>14</v>
      </c>
    </row>
    <row r="420" spans="2:17" ht="14">
      <c r="B420" s="8">
        <f t="shared" si="31"/>
        <v>0</v>
      </c>
      <c r="C420" s="8">
        <f t="shared" si="31"/>
        <v>0</v>
      </c>
      <c r="D420" s="8">
        <f t="shared" si="31"/>
        <v>0</v>
      </c>
      <c r="E420" s="8">
        <f t="shared" si="31"/>
        <v>36369</v>
      </c>
      <c r="F420" s="8">
        <f t="shared" si="31"/>
        <v>30816</v>
      </c>
      <c r="G420" s="8">
        <f t="shared" si="31"/>
        <v>0</v>
      </c>
      <c r="H420" s="8">
        <f t="shared" si="31"/>
        <v>0</v>
      </c>
      <c r="I420" s="8">
        <f t="shared" si="31"/>
        <v>0</v>
      </c>
      <c r="J420" s="8">
        <f t="shared" si="31"/>
        <v>0</v>
      </c>
      <c r="K420" s="8">
        <f t="shared" si="31"/>
        <v>0</v>
      </c>
      <c r="L420" s="8">
        <f t="shared" si="31"/>
        <v>0</v>
      </c>
      <c r="M420" s="8">
        <f t="shared" si="31"/>
        <v>17000</v>
      </c>
      <c r="N420" s="8">
        <f>IFERROR(VLOOKUP($B$416,$4:$126,MATCH($Q420&amp;"/"&amp;N$348,$2:$2,0),FALSE),IFERROR(VLOOKUP($B$416,$4:$126,MATCH($Q419&amp;"/"&amp;N$348,$2:$2,0),FALSE),IFERROR(VLOOKUP($B$416,$4:$126,MATCH($Q418&amp;"/"&amp;N$348,$2:$2,0),FALSE),IFERROR(VLOOKUP($B$416,$4:$126,MATCH($Q417&amp;"/"&amp;N$348,$2:$2,0),FALSE),""))))</f>
        <v>0</v>
      </c>
      <c r="O420" s="8">
        <f>IFERROR(VLOOKUP($B$416,$4:$126,MATCH($Q420&amp;"/"&amp;O$348,$2:$2,0),FALSE),IFERROR(VLOOKUP($B$416,$4:$126,MATCH($Q419&amp;"/"&amp;O$348,$2:$2,0),FALSE),IFERROR(VLOOKUP($B$416,$4:$126,MATCH($Q418&amp;"/"&amp;O$348,$2:$2,0),FALSE),IFERROR(VLOOKUP($B$416,$4:$126,MATCH($Q417&amp;"/"&amp;O$348,$2:$2,0),FALSE),""))))</f>
        <v>0</v>
      </c>
      <c r="P420" s="6"/>
      <c r="Q420" s="9" t="s">
        <v>15</v>
      </c>
    </row>
    <row r="421" spans="2:17" ht="14">
      <c r="B421" s="12">
        <f t="shared" ref="B421:M421" si="32">+B420/B$402</f>
        <v>0</v>
      </c>
      <c r="C421" s="12">
        <f t="shared" si="32"/>
        <v>0</v>
      </c>
      <c r="D421" s="12">
        <f t="shared" si="32"/>
        <v>0</v>
      </c>
      <c r="E421" s="12">
        <f t="shared" si="32"/>
        <v>8.539930025594665E-2</v>
      </c>
      <c r="F421" s="12">
        <f t="shared" si="32"/>
        <v>6.8627303168572212E-2</v>
      </c>
      <c r="G421" s="12">
        <f t="shared" si="32"/>
        <v>0</v>
      </c>
      <c r="H421" s="12">
        <f t="shared" si="32"/>
        <v>0</v>
      </c>
      <c r="I421" s="12">
        <f t="shared" si="32"/>
        <v>0</v>
      </c>
      <c r="J421" s="12">
        <f t="shared" si="32"/>
        <v>0</v>
      </c>
      <c r="K421" s="12">
        <f t="shared" si="32"/>
        <v>0</v>
      </c>
      <c r="L421" s="12">
        <f t="shared" si="32"/>
        <v>0</v>
      </c>
      <c r="M421" s="12">
        <f t="shared" si="32"/>
        <v>1.6998688381204507E-2</v>
      </c>
      <c r="N421" s="12">
        <f>+N420/N$402</f>
        <v>0</v>
      </c>
      <c r="O421" s="12">
        <f>+O420/O$402</f>
        <v>0</v>
      </c>
      <c r="P421" s="6"/>
      <c r="Q421" s="11" t="s">
        <v>686</v>
      </c>
    </row>
    <row r="422" spans="2:17" ht="14">
      <c r="B422" s="251" t="s">
        <v>3</v>
      </c>
      <c r="C422" s="251"/>
      <c r="D422" s="251"/>
      <c r="E422" s="251"/>
      <c r="F422" s="251"/>
      <c r="G422" s="251"/>
      <c r="H422" s="251"/>
      <c r="I422" s="251"/>
      <c r="J422" s="251"/>
      <c r="K422" s="251"/>
      <c r="L422" s="251"/>
      <c r="M422" s="251"/>
      <c r="N422" s="251"/>
      <c r="O422" s="118"/>
      <c r="P422" s="6"/>
      <c r="Q422" s="3"/>
    </row>
    <row r="423" spans="2:17" ht="14">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0</v>
      </c>
      <c r="J423" s="8">
        <f t="shared" si="33"/>
        <v>0</v>
      </c>
      <c r="K423" s="8">
        <f t="shared" si="33"/>
        <v>0</v>
      </c>
      <c r="L423" s="8">
        <f t="shared" si="33"/>
        <v>0</v>
      </c>
      <c r="M423" s="8">
        <f t="shared" si="33"/>
        <v>0</v>
      </c>
      <c r="N423" s="8">
        <f t="shared" si="33"/>
        <v>0</v>
      </c>
      <c r="O423" s="8">
        <f t="shared" si="33"/>
        <v>0</v>
      </c>
      <c r="P423" s="6"/>
      <c r="Q423" s="9" t="s">
        <v>12</v>
      </c>
    </row>
    <row r="424" spans="2:17" ht="14">
      <c r="B424" s="8">
        <f t="shared" si="33"/>
        <v>0</v>
      </c>
      <c r="C424" s="8">
        <f t="shared" si="33"/>
        <v>0</v>
      </c>
      <c r="D424" s="8">
        <f t="shared" si="33"/>
        <v>0</v>
      </c>
      <c r="E424" s="8">
        <f t="shared" si="33"/>
        <v>0</v>
      </c>
      <c r="F424" s="8">
        <f t="shared" si="33"/>
        <v>0</v>
      </c>
      <c r="G424" s="8">
        <f t="shared" si="33"/>
        <v>0</v>
      </c>
      <c r="H424" s="8">
        <f t="shared" si="33"/>
        <v>0</v>
      </c>
      <c r="I424" s="8">
        <f t="shared" si="33"/>
        <v>0</v>
      </c>
      <c r="J424" s="8">
        <f t="shared" si="33"/>
        <v>0</v>
      </c>
      <c r="K424" s="8">
        <f t="shared" si="33"/>
        <v>0</v>
      </c>
      <c r="L424" s="8">
        <f t="shared" si="33"/>
        <v>0</v>
      </c>
      <c r="M424" s="8">
        <f t="shared" si="33"/>
        <v>0</v>
      </c>
      <c r="N424" s="8">
        <f t="shared" si="33"/>
        <v>0</v>
      </c>
      <c r="O424" s="8">
        <f t="shared" si="33"/>
        <v>0</v>
      </c>
      <c r="P424" s="6"/>
      <c r="Q424" s="9" t="s">
        <v>13</v>
      </c>
    </row>
    <row r="425" spans="2:17" ht="14">
      <c r="B425" s="8">
        <f t="shared" si="33"/>
        <v>0</v>
      </c>
      <c r="C425" s="8">
        <f t="shared" si="33"/>
        <v>0</v>
      </c>
      <c r="D425" s="8">
        <f t="shared" si="33"/>
        <v>0</v>
      </c>
      <c r="E425" s="8">
        <f t="shared" si="33"/>
        <v>0</v>
      </c>
      <c r="F425" s="8">
        <f t="shared" si="33"/>
        <v>0</v>
      </c>
      <c r="G425" s="8">
        <f t="shared" si="33"/>
        <v>0</v>
      </c>
      <c r="H425" s="8">
        <f t="shared" si="33"/>
        <v>0</v>
      </c>
      <c r="I425" s="8">
        <f t="shared" si="33"/>
        <v>0</v>
      </c>
      <c r="J425" s="8">
        <f t="shared" si="33"/>
        <v>0</v>
      </c>
      <c r="K425" s="8">
        <f t="shared" si="33"/>
        <v>0</v>
      </c>
      <c r="L425" s="8">
        <f t="shared" si="33"/>
        <v>0</v>
      </c>
      <c r="M425" s="8">
        <f t="shared" si="33"/>
        <v>0</v>
      </c>
      <c r="N425" s="8">
        <f t="shared" si="33"/>
        <v>0</v>
      </c>
      <c r="O425" s="8">
        <f t="shared" si="33"/>
        <v>0</v>
      </c>
      <c r="P425" s="6"/>
      <c r="Q425" s="9" t="s">
        <v>14</v>
      </c>
    </row>
    <row r="426" spans="2:17" ht="14">
      <c r="B426" s="8">
        <f t="shared" si="33"/>
        <v>0</v>
      </c>
      <c r="C426" s="8">
        <f t="shared" si="33"/>
        <v>0</v>
      </c>
      <c r="D426" s="8">
        <f t="shared" si="33"/>
        <v>0</v>
      </c>
      <c r="E426" s="8">
        <f t="shared" si="33"/>
        <v>0</v>
      </c>
      <c r="F426" s="8">
        <f t="shared" si="33"/>
        <v>0</v>
      </c>
      <c r="G426" s="8">
        <f t="shared" si="33"/>
        <v>0</v>
      </c>
      <c r="H426" s="8">
        <f t="shared" si="33"/>
        <v>0</v>
      </c>
      <c r="I426" s="8">
        <f t="shared" si="33"/>
        <v>0</v>
      </c>
      <c r="J426" s="8">
        <f t="shared" si="33"/>
        <v>0</v>
      </c>
      <c r="K426" s="8">
        <f t="shared" si="33"/>
        <v>0</v>
      </c>
      <c r="L426" s="8">
        <f t="shared" si="33"/>
        <v>0</v>
      </c>
      <c r="M426" s="8">
        <f t="shared" si="33"/>
        <v>0</v>
      </c>
      <c r="N426" s="8">
        <f>IFERROR(VLOOKUP($B$422,$4:$126,MATCH($Q426&amp;"/"&amp;N$348,$2:$2,0),FALSE),IFERROR(VLOOKUP($B$422,$4:$126,MATCH($Q425&amp;"/"&amp;N$348,$2:$2,0),FALSE),IFERROR(VLOOKUP($B$422,$4:$126,MATCH($Q424&amp;"/"&amp;N$348,$2:$2,0),FALSE),IFERROR(VLOOKUP($B$422,$4:$126,MATCH($Q423&amp;"/"&amp;N$348,$2:$2,0),FALSE),""))))</f>
        <v>0</v>
      </c>
      <c r="O426" s="8">
        <f>IFERROR(VLOOKUP($B$422,$4:$126,MATCH($Q426&amp;"/"&amp;O$348,$2:$2,0),FALSE),IFERROR(VLOOKUP($B$422,$4:$126,MATCH($Q425&amp;"/"&amp;O$348,$2:$2,0),FALSE),IFERROR(VLOOKUP($B$422,$4:$126,MATCH($Q424&amp;"/"&amp;O$348,$2:$2,0),FALSE),IFERROR(VLOOKUP($B$422,$4:$126,MATCH($Q423&amp;"/"&amp;O$348,$2:$2,0),FALSE),""))))</f>
        <v>0</v>
      </c>
      <c r="P426" s="6"/>
      <c r="Q426" s="9" t="s">
        <v>15</v>
      </c>
    </row>
    <row r="427" spans="2:17" ht="14">
      <c r="B427" s="12">
        <f t="shared" ref="B427:M427" si="34">+B426/B$402</f>
        <v>0</v>
      </c>
      <c r="C427" s="12">
        <f t="shared" si="34"/>
        <v>0</v>
      </c>
      <c r="D427" s="12">
        <f t="shared" si="34"/>
        <v>0</v>
      </c>
      <c r="E427" s="12">
        <f t="shared" si="34"/>
        <v>0</v>
      </c>
      <c r="F427" s="12">
        <f t="shared" si="34"/>
        <v>0</v>
      </c>
      <c r="G427" s="12">
        <f t="shared" si="34"/>
        <v>0</v>
      </c>
      <c r="H427" s="12">
        <f t="shared" si="34"/>
        <v>0</v>
      </c>
      <c r="I427" s="12">
        <f t="shared" si="34"/>
        <v>0</v>
      </c>
      <c r="J427" s="12">
        <f t="shared" si="34"/>
        <v>0</v>
      </c>
      <c r="K427" s="12">
        <f t="shared" si="34"/>
        <v>0</v>
      </c>
      <c r="L427" s="12">
        <f t="shared" si="34"/>
        <v>0</v>
      </c>
      <c r="M427" s="12">
        <f t="shared" si="34"/>
        <v>0</v>
      </c>
      <c r="N427" s="12">
        <f>+N426/N$402</f>
        <v>0</v>
      </c>
      <c r="O427" s="12">
        <f>+O426/O$402</f>
        <v>0</v>
      </c>
      <c r="P427" s="6"/>
      <c r="Q427" s="11" t="s">
        <v>686</v>
      </c>
    </row>
    <row r="428" spans="2:17" ht="14">
      <c r="B428" s="251" t="s">
        <v>4</v>
      </c>
      <c r="C428" s="251"/>
      <c r="D428" s="251"/>
      <c r="E428" s="251"/>
      <c r="F428" s="251"/>
      <c r="G428" s="251"/>
      <c r="H428" s="251"/>
      <c r="I428" s="251"/>
      <c r="J428" s="251"/>
      <c r="K428" s="251"/>
      <c r="L428" s="251"/>
      <c r="M428" s="251"/>
      <c r="N428" s="251"/>
      <c r="O428" s="118"/>
      <c r="P428" s="6"/>
      <c r="Q428" s="3"/>
    </row>
    <row r="429" spans="2:17" ht="14">
      <c r="B429" s="8">
        <f t="shared" ref="B429:O432" si="35">IFERROR(VLOOKUP($B$428,$4:$126,MATCH($Q429&amp;"/"&amp;B$348,$2:$2,0),FALSE),"")</f>
        <v>1887</v>
      </c>
      <c r="C429" s="8">
        <f t="shared" si="35"/>
        <v>0</v>
      </c>
      <c r="D429" s="8">
        <f t="shared" si="35"/>
        <v>0</v>
      </c>
      <c r="E429" s="8">
        <f t="shared" si="35"/>
        <v>0</v>
      </c>
      <c r="F429" s="8">
        <f t="shared" si="35"/>
        <v>21369</v>
      </c>
      <c r="G429" s="8">
        <f t="shared" si="35"/>
        <v>30816</v>
      </c>
      <c r="H429" s="8">
        <f t="shared" si="35"/>
        <v>20000</v>
      </c>
      <c r="I429" s="8">
        <f t="shared" si="35"/>
        <v>0</v>
      </c>
      <c r="J429" s="8">
        <f t="shared" si="35"/>
        <v>0</v>
      </c>
      <c r="K429" s="8">
        <f t="shared" si="35"/>
        <v>0</v>
      </c>
      <c r="L429" s="8">
        <f t="shared" si="35"/>
        <v>0</v>
      </c>
      <c r="M429" s="8">
        <f t="shared" si="35"/>
        <v>0</v>
      </c>
      <c r="N429" s="8">
        <f t="shared" si="35"/>
        <v>0</v>
      </c>
      <c r="O429" s="8">
        <f t="shared" si="35"/>
        <v>0</v>
      </c>
      <c r="P429" s="6"/>
      <c r="Q429" s="9" t="s">
        <v>12</v>
      </c>
    </row>
    <row r="430" spans="2:17" ht="14">
      <c r="B430" s="8">
        <f t="shared" si="35"/>
        <v>7108</v>
      </c>
      <c r="C430" s="8">
        <f t="shared" si="35"/>
        <v>0</v>
      </c>
      <c r="D430" s="8">
        <f t="shared" si="35"/>
        <v>0</v>
      </c>
      <c r="E430" s="8">
        <f t="shared" si="35"/>
        <v>0</v>
      </c>
      <c r="F430" s="8">
        <f t="shared" si="35"/>
        <v>0</v>
      </c>
      <c r="G430" s="8">
        <f t="shared" si="35"/>
        <v>81767</v>
      </c>
      <c r="H430" s="8">
        <f t="shared" si="35"/>
        <v>0</v>
      </c>
      <c r="I430" s="8">
        <f t="shared" si="35"/>
        <v>0</v>
      </c>
      <c r="J430" s="8">
        <f t="shared" si="35"/>
        <v>0</v>
      </c>
      <c r="K430" s="8">
        <f t="shared" si="35"/>
        <v>0</v>
      </c>
      <c r="L430" s="8">
        <f t="shared" si="35"/>
        <v>0</v>
      </c>
      <c r="M430" s="8">
        <f t="shared" si="35"/>
        <v>0</v>
      </c>
      <c r="N430" s="8">
        <f t="shared" si="35"/>
        <v>0</v>
      </c>
      <c r="O430" s="8">
        <f t="shared" si="35"/>
        <v>0</v>
      </c>
      <c r="P430" s="6"/>
      <c r="Q430" s="9" t="s">
        <v>13</v>
      </c>
    </row>
    <row r="431" spans="2:17" ht="14">
      <c r="B431" s="8">
        <f t="shared" si="35"/>
        <v>0</v>
      </c>
      <c r="C431" s="8">
        <f t="shared" si="35"/>
        <v>0</v>
      </c>
      <c r="D431" s="8">
        <f t="shared" si="35"/>
        <v>0</v>
      </c>
      <c r="E431" s="8">
        <f t="shared" si="35"/>
        <v>27257</v>
      </c>
      <c r="F431" s="8">
        <f t="shared" si="35"/>
        <v>0</v>
      </c>
      <c r="G431" s="8">
        <f t="shared" si="35"/>
        <v>60000</v>
      </c>
      <c r="H431" s="8">
        <f t="shared" si="35"/>
        <v>0</v>
      </c>
      <c r="I431" s="8">
        <f t="shared" si="35"/>
        <v>0</v>
      </c>
      <c r="J431" s="8">
        <f t="shared" si="35"/>
        <v>0</v>
      </c>
      <c r="K431" s="8">
        <f t="shared" si="35"/>
        <v>0</v>
      </c>
      <c r="L431" s="8">
        <f t="shared" si="35"/>
        <v>0</v>
      </c>
      <c r="M431" s="8">
        <f t="shared" si="35"/>
        <v>0</v>
      </c>
      <c r="N431" s="8">
        <f t="shared" si="35"/>
        <v>0</v>
      </c>
      <c r="O431" s="8">
        <f t="shared" si="35"/>
        <v>0</v>
      </c>
      <c r="P431" s="6"/>
      <c r="Q431" s="9" t="s">
        <v>14</v>
      </c>
    </row>
    <row r="432" spans="2:17" ht="14">
      <c r="B432" s="8">
        <f t="shared" si="35"/>
        <v>0</v>
      </c>
      <c r="C432" s="8">
        <f t="shared" si="35"/>
        <v>0</v>
      </c>
      <c r="D432" s="8">
        <f t="shared" si="35"/>
        <v>0</v>
      </c>
      <c r="E432" s="8">
        <f t="shared" si="35"/>
        <v>36369</v>
      </c>
      <c r="F432" s="8">
        <f t="shared" si="35"/>
        <v>30816</v>
      </c>
      <c r="G432" s="8">
        <f t="shared" si="35"/>
        <v>0</v>
      </c>
      <c r="H432" s="8">
        <f t="shared" si="35"/>
        <v>0</v>
      </c>
      <c r="I432" s="8">
        <f t="shared" si="35"/>
        <v>0</v>
      </c>
      <c r="J432" s="8">
        <f t="shared" si="35"/>
        <v>0</v>
      </c>
      <c r="K432" s="8">
        <f t="shared" si="35"/>
        <v>0</v>
      </c>
      <c r="L432" s="8">
        <f t="shared" si="35"/>
        <v>0</v>
      </c>
      <c r="M432" s="8">
        <f t="shared" si="35"/>
        <v>17000</v>
      </c>
      <c r="N432" s="8">
        <f>IFERROR(VLOOKUP($B$428,$4:$126,MATCH($Q432&amp;"/"&amp;N$348,$2:$2,0),FALSE),IFERROR(VLOOKUP($B$428,$4:$126,MATCH($Q431&amp;"/"&amp;N$348,$2:$2,0),FALSE),IFERROR(VLOOKUP($B$428,$4:$126,MATCH($Q430&amp;"/"&amp;N$348,$2:$2,0),FALSE),IFERROR(VLOOKUP($B$428,$4:$126,MATCH($Q429&amp;"/"&amp;N$348,$2:$2,0),FALSE),""))))</f>
        <v>0</v>
      </c>
      <c r="O432" s="8">
        <f>IFERROR(VLOOKUP($B$428,$4:$126,MATCH($Q432&amp;"/"&amp;O$348,$2:$2,0),FALSE),IFERROR(VLOOKUP($B$428,$4:$126,MATCH($Q431&amp;"/"&amp;O$348,$2:$2,0),FALSE),IFERROR(VLOOKUP($B$428,$4:$126,MATCH($Q430&amp;"/"&amp;O$348,$2:$2,0),FALSE),IFERROR(VLOOKUP($B$428,$4:$126,MATCH($Q429&amp;"/"&amp;O$348,$2:$2,0),FALSE),""))))</f>
        <v>0</v>
      </c>
      <c r="P432" s="6"/>
      <c r="Q432" s="9" t="s">
        <v>15</v>
      </c>
    </row>
    <row r="433" spans="1:17" s="87" customFormat="1" ht="14">
      <c r="A433" s="86"/>
      <c r="B433" s="13">
        <f t="shared" ref="B433:O433" si="36">+B432/B$457</f>
        <v>0</v>
      </c>
      <c r="C433" s="13">
        <f t="shared" si="36"/>
        <v>0</v>
      </c>
      <c r="D433" s="13">
        <f t="shared" si="36"/>
        <v>0</v>
      </c>
      <c r="E433" s="13">
        <f t="shared" si="36"/>
        <v>0.13513945348206391</v>
      </c>
      <c r="F433" s="13">
        <f t="shared" si="36"/>
        <v>0.1040093870361898</v>
      </c>
      <c r="G433" s="13">
        <f t="shared" si="36"/>
        <v>0</v>
      </c>
      <c r="H433" s="13">
        <f t="shared" si="36"/>
        <v>0</v>
      </c>
      <c r="I433" s="13">
        <f t="shared" si="36"/>
        <v>0</v>
      </c>
      <c r="J433" s="13">
        <f t="shared" si="36"/>
        <v>0</v>
      </c>
      <c r="K433" s="13">
        <f t="shared" si="36"/>
        <v>0</v>
      </c>
      <c r="L433" s="13">
        <f t="shared" si="36"/>
        <v>0</v>
      </c>
      <c r="M433" s="13">
        <f t="shared" si="36"/>
        <v>2.3926820186399498E-2</v>
      </c>
      <c r="N433" s="13">
        <f t="shared" si="36"/>
        <v>0</v>
      </c>
      <c r="O433" s="13">
        <f t="shared" si="36"/>
        <v>0</v>
      </c>
      <c r="P433" s="6"/>
      <c r="Q433" s="14" t="s">
        <v>16</v>
      </c>
    </row>
    <row r="434" spans="1:17" ht="14">
      <c r="A434" s="84"/>
      <c r="B434" s="251" t="s">
        <v>331</v>
      </c>
      <c r="C434" s="251"/>
      <c r="D434" s="251"/>
      <c r="E434" s="251"/>
      <c r="F434" s="251"/>
      <c r="G434" s="251"/>
      <c r="H434" s="251"/>
      <c r="I434" s="251"/>
      <c r="J434" s="251"/>
      <c r="K434" s="251"/>
      <c r="L434" s="251"/>
      <c r="M434" s="251"/>
      <c r="N434" s="251"/>
      <c r="O434" s="118"/>
      <c r="P434" s="6"/>
      <c r="Q434" s="3"/>
    </row>
    <row r="435" spans="1:17" ht="14">
      <c r="B435" s="8">
        <f t="shared" ref="B435:O438" si="37">IFERROR(VLOOKUP($B$434,$4:$126,MATCH($Q435&amp;"/"&amp;B$348,$2:$2,0),FALSE),"")</f>
        <v>0</v>
      </c>
      <c r="C435" s="8">
        <f t="shared" si="37"/>
        <v>0</v>
      </c>
      <c r="D435" s="8">
        <f t="shared" si="37"/>
        <v>6112</v>
      </c>
      <c r="E435" s="8">
        <f t="shared" si="37"/>
        <v>7002</v>
      </c>
      <c r="F435" s="8">
        <f t="shared" si="37"/>
        <v>10212</v>
      </c>
      <c r="G435" s="8">
        <f t="shared" si="37"/>
        <v>8084</v>
      </c>
      <c r="H435" s="8">
        <f t="shared" si="37"/>
        <v>8143</v>
      </c>
      <c r="I435" s="8">
        <f t="shared" si="37"/>
        <v>9329</v>
      </c>
      <c r="J435" s="8">
        <f t="shared" si="37"/>
        <v>9894</v>
      </c>
      <c r="K435" s="8">
        <f t="shared" si="37"/>
        <v>11922</v>
      </c>
      <c r="L435" s="8">
        <f t="shared" si="37"/>
        <v>13188</v>
      </c>
      <c r="M435" s="8">
        <f t="shared" si="37"/>
        <v>76583</v>
      </c>
      <c r="N435" s="8">
        <f t="shared" si="37"/>
        <v>77054</v>
      </c>
      <c r="O435" s="8">
        <f t="shared" si="37"/>
        <v>80427</v>
      </c>
      <c r="P435" s="6"/>
      <c r="Q435" s="9" t="s">
        <v>12</v>
      </c>
    </row>
    <row r="436" spans="1:17" ht="14">
      <c r="B436" s="8">
        <f t="shared" si="37"/>
        <v>0</v>
      </c>
      <c r="C436" s="8">
        <f t="shared" si="37"/>
        <v>0</v>
      </c>
      <c r="D436" s="8">
        <f t="shared" si="37"/>
        <v>6330</v>
      </c>
      <c r="E436" s="8">
        <f t="shared" si="37"/>
        <v>9468</v>
      </c>
      <c r="F436" s="8">
        <f t="shared" si="37"/>
        <v>10084</v>
      </c>
      <c r="G436" s="8">
        <f t="shared" si="37"/>
        <v>7983</v>
      </c>
      <c r="H436" s="8">
        <f t="shared" si="37"/>
        <v>8429</v>
      </c>
      <c r="I436" s="8">
        <f t="shared" si="37"/>
        <v>9655</v>
      </c>
      <c r="J436" s="8">
        <f t="shared" si="37"/>
        <v>10292</v>
      </c>
      <c r="K436" s="8">
        <f t="shared" si="37"/>
        <v>12373</v>
      </c>
      <c r="L436" s="8">
        <f t="shared" si="37"/>
        <v>17134</v>
      </c>
      <c r="M436" s="8">
        <f t="shared" si="37"/>
        <v>75935</v>
      </c>
      <c r="N436" s="8">
        <f t="shared" si="37"/>
        <v>74663</v>
      </c>
      <c r="O436" s="8">
        <f t="shared" si="37"/>
        <v>79770</v>
      </c>
      <c r="P436" s="6"/>
      <c r="Q436" s="9" t="s">
        <v>13</v>
      </c>
    </row>
    <row r="437" spans="1:17" ht="14">
      <c r="B437" s="8">
        <f t="shared" si="37"/>
        <v>0</v>
      </c>
      <c r="C437" s="8">
        <f t="shared" si="37"/>
        <v>0</v>
      </c>
      <c r="D437" s="8">
        <f t="shared" si="37"/>
        <v>6548</v>
      </c>
      <c r="E437" s="8">
        <f t="shared" si="37"/>
        <v>9417</v>
      </c>
      <c r="F437" s="8">
        <f t="shared" si="37"/>
        <v>9951</v>
      </c>
      <c r="G437" s="8">
        <f t="shared" si="37"/>
        <v>7873</v>
      </c>
      <c r="H437" s="8">
        <f t="shared" si="37"/>
        <v>8716</v>
      </c>
      <c r="I437" s="8">
        <f t="shared" si="37"/>
        <v>9982</v>
      </c>
      <c r="J437" s="8">
        <f t="shared" si="37"/>
        <v>10982</v>
      </c>
      <c r="K437" s="8">
        <f t="shared" si="37"/>
        <v>12824</v>
      </c>
      <c r="L437" s="8">
        <f t="shared" si="37"/>
        <v>17635</v>
      </c>
      <c r="M437" s="8">
        <f t="shared" si="37"/>
        <v>76041</v>
      </c>
      <c r="N437" s="8">
        <f t="shared" si="37"/>
        <v>74375</v>
      </c>
      <c r="O437" s="8">
        <f t="shared" si="37"/>
        <v>79443</v>
      </c>
      <c r="P437" s="6"/>
      <c r="Q437" s="9" t="s">
        <v>14</v>
      </c>
    </row>
    <row r="438" spans="1:17" ht="14">
      <c r="B438" s="8">
        <f t="shared" si="37"/>
        <v>0</v>
      </c>
      <c r="C438" s="8">
        <f t="shared" si="37"/>
        <v>0</v>
      </c>
      <c r="D438" s="8">
        <f t="shared" si="37"/>
        <v>6765.97</v>
      </c>
      <c r="E438" s="8">
        <f t="shared" si="37"/>
        <v>11984</v>
      </c>
      <c r="F438" s="8">
        <f t="shared" si="37"/>
        <v>8178.57</v>
      </c>
      <c r="G438" s="8">
        <f t="shared" si="37"/>
        <v>8157.23</v>
      </c>
      <c r="H438" s="8">
        <f t="shared" si="37"/>
        <v>9002.08</v>
      </c>
      <c r="I438" s="8">
        <f t="shared" si="37"/>
        <v>9495.3700000000008</v>
      </c>
      <c r="J438" s="8">
        <f t="shared" si="37"/>
        <v>11472.02</v>
      </c>
      <c r="K438" s="8">
        <f t="shared" si="37"/>
        <v>12804.79</v>
      </c>
      <c r="L438" s="8">
        <f t="shared" si="37"/>
        <v>18136.29</v>
      </c>
      <c r="M438" s="8">
        <f t="shared" si="37"/>
        <v>76862.17</v>
      </c>
      <c r="N438" s="8">
        <f>IFERROR(VLOOKUP($B$434,$4:$126,MATCH($Q438&amp;"/"&amp;N$348,$2:$2,0),FALSE),IFERROR(VLOOKUP($B$434,$4:$126,MATCH($Q437&amp;"/"&amp;N$348,$2:$2,0),FALSE),IFERROR(VLOOKUP($B$434,$4:$126,MATCH($Q436&amp;"/"&amp;N$348,$2:$2,0),FALSE),IFERROR(VLOOKUP($B$434,$4:$126,MATCH($Q435&amp;"/"&amp;N$348,$2:$2,0),FALSE),""))))</f>
        <v>76601.53</v>
      </c>
      <c r="O438" s="8">
        <f>IFERROR(VLOOKUP($B$434,$4:$126,MATCH($Q438&amp;"/"&amp;O$348,$2:$2,0),FALSE),IFERROR(VLOOKUP($B$434,$4:$126,MATCH($Q437&amp;"/"&amp;O$348,$2:$2,0),FALSE),IFERROR(VLOOKUP($B$434,$4:$126,MATCH($Q436&amp;"/"&amp;O$348,$2:$2,0),FALSE),IFERROR(VLOOKUP($B$434,$4:$126,MATCH($Q435&amp;"/"&amp;O$348,$2:$2,0),FALSE),""))))</f>
        <v>79443</v>
      </c>
      <c r="P438" s="6"/>
      <c r="Q438" s="9" t="s">
        <v>15</v>
      </c>
    </row>
    <row r="439" spans="1:17" ht="14">
      <c r="B439" s="12">
        <f t="shared" ref="B439:M439" si="38">+B438/B$402</f>
        <v>0</v>
      </c>
      <c r="C439" s="12">
        <f t="shared" si="38"/>
        <v>0</v>
      </c>
      <c r="D439" s="12">
        <f t="shared" si="38"/>
        <v>1.7359273803400403E-2</v>
      </c>
      <c r="E439" s="12">
        <f t="shared" si="38"/>
        <v>2.8140042736046211E-2</v>
      </c>
      <c r="F439" s="12">
        <f t="shared" si="38"/>
        <v>1.8213694278147376E-2</v>
      </c>
      <c r="G439" s="12">
        <f t="shared" si="38"/>
        <v>1.5270215476751626E-2</v>
      </c>
      <c r="H439" s="12">
        <f t="shared" si="38"/>
        <v>1.6710645730219211E-2</v>
      </c>
      <c r="I439" s="12">
        <f t="shared" si="38"/>
        <v>1.6421822425085081E-2</v>
      </c>
      <c r="J439" s="12">
        <f t="shared" si="38"/>
        <v>1.7895436113295259E-2</v>
      </c>
      <c r="K439" s="12">
        <f t="shared" si="38"/>
        <v>1.8480102462699852E-2</v>
      </c>
      <c r="L439" s="12">
        <f t="shared" si="38"/>
        <v>2.6505841604962093E-2</v>
      </c>
      <c r="M439" s="12">
        <f t="shared" si="38"/>
        <v>7.6856239772539151E-2</v>
      </c>
      <c r="N439" s="12">
        <f>+N438/N$402</f>
        <v>7.3267930736406903E-2</v>
      </c>
      <c r="O439" s="12">
        <f>+O438/O$402</f>
        <v>7.2137360911090243E-2</v>
      </c>
      <c r="P439" s="6"/>
      <c r="Q439" s="11" t="s">
        <v>686</v>
      </c>
    </row>
    <row r="440" spans="1:17" ht="14">
      <c r="B440" s="250" t="s">
        <v>332</v>
      </c>
      <c r="C440" s="250"/>
      <c r="D440" s="250"/>
      <c r="E440" s="250"/>
      <c r="F440" s="250"/>
      <c r="G440" s="250"/>
      <c r="H440" s="250"/>
      <c r="I440" s="250"/>
      <c r="J440" s="250"/>
      <c r="K440" s="250"/>
      <c r="L440" s="250"/>
      <c r="M440" s="250"/>
      <c r="N440" s="250"/>
      <c r="O440" s="117"/>
      <c r="P440" s="6"/>
      <c r="Q440" s="3"/>
    </row>
    <row r="441" spans="1:17" ht="14">
      <c r="B441" s="8">
        <f t="shared" ref="B441:O444" si="39">IFERROR(VLOOKUP($B$440,$4:$126,MATCH($Q441&amp;"/"&amp;B$348,$2:$2,0),FALSE),"")</f>
        <v>124837</v>
      </c>
      <c r="C441" s="8">
        <f t="shared" si="39"/>
        <v>91177</v>
      </c>
      <c r="D441" s="8">
        <f t="shared" si="39"/>
        <v>119531</v>
      </c>
      <c r="E441" s="8">
        <f t="shared" si="39"/>
        <v>165782</v>
      </c>
      <c r="F441" s="8">
        <f t="shared" si="39"/>
        <v>191387</v>
      </c>
      <c r="G441" s="8">
        <f t="shared" si="39"/>
        <v>221840</v>
      </c>
      <c r="H441" s="8">
        <f t="shared" si="39"/>
        <v>169029</v>
      </c>
      <c r="I441" s="8">
        <f t="shared" si="39"/>
        <v>216977</v>
      </c>
      <c r="J441" s="8">
        <f t="shared" si="39"/>
        <v>255294</v>
      </c>
      <c r="K441" s="8">
        <f t="shared" si="39"/>
        <v>250753</v>
      </c>
      <c r="L441" s="8">
        <f t="shared" si="39"/>
        <v>190819</v>
      </c>
      <c r="M441" s="8">
        <f t="shared" si="39"/>
        <v>335125</v>
      </c>
      <c r="N441" s="8">
        <f t="shared" si="39"/>
        <v>385084</v>
      </c>
      <c r="O441" s="8">
        <f t="shared" si="39"/>
        <v>427187</v>
      </c>
      <c r="P441" s="6"/>
      <c r="Q441" s="9" t="s">
        <v>12</v>
      </c>
    </row>
    <row r="442" spans="1:17" ht="14">
      <c r="B442" s="8">
        <f t="shared" si="39"/>
        <v>68536</v>
      </c>
      <c r="C442" s="8">
        <f t="shared" si="39"/>
        <v>70373.539999999994</v>
      </c>
      <c r="D442" s="8">
        <f t="shared" si="39"/>
        <v>114940</v>
      </c>
      <c r="E442" s="8">
        <f t="shared" si="39"/>
        <v>109882</v>
      </c>
      <c r="F442" s="8">
        <f t="shared" si="39"/>
        <v>122630</v>
      </c>
      <c r="G442" s="8">
        <f t="shared" si="39"/>
        <v>198885</v>
      </c>
      <c r="H442" s="8">
        <f t="shared" si="39"/>
        <v>113721</v>
      </c>
      <c r="I442" s="8">
        <f t="shared" si="39"/>
        <v>152557</v>
      </c>
      <c r="J442" s="8">
        <f t="shared" si="39"/>
        <v>176871</v>
      </c>
      <c r="K442" s="8">
        <f t="shared" si="39"/>
        <v>206829</v>
      </c>
      <c r="L442" s="8">
        <f t="shared" si="39"/>
        <v>198112</v>
      </c>
      <c r="M442" s="8">
        <f t="shared" si="39"/>
        <v>278880</v>
      </c>
      <c r="N442" s="8">
        <f t="shared" si="39"/>
        <v>324634</v>
      </c>
      <c r="O442" s="8">
        <f t="shared" si="39"/>
        <v>314877</v>
      </c>
      <c r="P442" s="6"/>
      <c r="Q442" s="9" t="s">
        <v>13</v>
      </c>
    </row>
    <row r="443" spans="1:17" ht="14">
      <c r="B443" s="8">
        <f t="shared" si="39"/>
        <v>69322</v>
      </c>
      <c r="C443" s="8">
        <f t="shared" si="39"/>
        <v>83116.19</v>
      </c>
      <c r="D443" s="8">
        <f t="shared" si="39"/>
        <v>118039</v>
      </c>
      <c r="E443" s="8">
        <f t="shared" si="39"/>
        <v>129303</v>
      </c>
      <c r="F443" s="8">
        <f t="shared" si="39"/>
        <v>124000</v>
      </c>
      <c r="G443" s="8">
        <f t="shared" si="39"/>
        <v>179611</v>
      </c>
      <c r="H443" s="8">
        <f t="shared" si="39"/>
        <v>126982</v>
      </c>
      <c r="I443" s="8">
        <f t="shared" si="39"/>
        <v>158164</v>
      </c>
      <c r="J443" s="8">
        <f t="shared" si="39"/>
        <v>171118</v>
      </c>
      <c r="K443" s="8">
        <f t="shared" si="39"/>
        <v>192188</v>
      </c>
      <c r="L443" s="8">
        <f t="shared" si="39"/>
        <v>264558</v>
      </c>
      <c r="M443" s="8">
        <f t="shared" si="39"/>
        <v>316765</v>
      </c>
      <c r="N443" s="8">
        <f t="shared" si="39"/>
        <v>274725</v>
      </c>
      <c r="O443" s="8">
        <f t="shared" si="39"/>
        <v>340599</v>
      </c>
      <c r="P443" s="6"/>
      <c r="Q443" s="9" t="s">
        <v>14</v>
      </c>
    </row>
    <row r="444" spans="1:17" ht="14">
      <c r="B444" s="8">
        <f t="shared" si="39"/>
        <v>80926</v>
      </c>
      <c r="C444" s="8">
        <f t="shared" si="39"/>
        <v>93563.49</v>
      </c>
      <c r="D444" s="8">
        <f t="shared" si="39"/>
        <v>136931.88</v>
      </c>
      <c r="E444" s="8">
        <f t="shared" si="39"/>
        <v>156748</v>
      </c>
      <c r="F444" s="8">
        <f t="shared" si="39"/>
        <v>152753.13</v>
      </c>
      <c r="G444" s="8">
        <f t="shared" si="39"/>
        <v>195862.47</v>
      </c>
      <c r="H444" s="8">
        <f t="shared" si="39"/>
        <v>164858.76</v>
      </c>
      <c r="I444" s="8">
        <f t="shared" si="39"/>
        <v>175107.15</v>
      </c>
      <c r="J444" s="8">
        <f t="shared" si="39"/>
        <v>172287.2</v>
      </c>
      <c r="K444" s="8">
        <f t="shared" si="39"/>
        <v>187655.04000000001</v>
      </c>
      <c r="L444" s="8">
        <f t="shared" si="39"/>
        <v>183296.05</v>
      </c>
      <c r="M444" s="8">
        <f t="shared" si="39"/>
        <v>289577.40000000002</v>
      </c>
      <c r="N444" s="8">
        <f>IFERROR(VLOOKUP($B$440,$4:$126,MATCH($Q444&amp;"/"&amp;N$348,$2:$2,0),FALSE),IFERROR(VLOOKUP($B$440,$4:$126,MATCH($Q443&amp;"/"&amp;N$348,$2:$2,0),FALSE),IFERROR(VLOOKUP($B$440,$4:$126,MATCH($Q442&amp;"/"&amp;N$348,$2:$2,0),FALSE),IFERROR(VLOOKUP($B$440,$4:$126,MATCH($Q441&amp;"/"&amp;N$348,$2:$2,0),FALSE),""))))</f>
        <v>287431.95</v>
      </c>
      <c r="O444" s="8">
        <f>IFERROR(VLOOKUP($B$440,$4:$126,MATCH($Q444&amp;"/"&amp;O$348,$2:$2,0),FALSE),IFERROR(VLOOKUP($B$440,$4:$126,MATCH($Q443&amp;"/"&amp;O$348,$2:$2,0),FALSE),IFERROR(VLOOKUP($B$440,$4:$126,MATCH($Q442&amp;"/"&amp;O$348,$2:$2,0),FALSE),IFERROR(VLOOKUP($B$440,$4:$126,MATCH($Q441&amp;"/"&amp;O$348,$2:$2,0),FALSE),""))))</f>
        <v>340599</v>
      </c>
      <c r="P444" s="6"/>
      <c r="Q444" s="9" t="s">
        <v>15</v>
      </c>
    </row>
    <row r="445" spans="1:17" ht="14">
      <c r="B445" s="12">
        <f t="shared" ref="B445:M445" si="40">+B444/B$402</f>
        <v>0.26776650585985323</v>
      </c>
      <c r="C445" s="12">
        <f t="shared" si="40"/>
        <v>0.28540544210905655</v>
      </c>
      <c r="D445" s="12">
        <f t="shared" si="40"/>
        <v>0.35132257419621538</v>
      </c>
      <c r="E445" s="12">
        <f t="shared" si="40"/>
        <v>0.36806537206189682</v>
      </c>
      <c r="F445" s="12">
        <f t="shared" si="40"/>
        <v>0.34018157328849696</v>
      </c>
      <c r="G445" s="12">
        <f t="shared" si="40"/>
        <v>0.36665168454350328</v>
      </c>
      <c r="H445" s="12">
        <f t="shared" si="40"/>
        <v>0.30602886598244339</v>
      </c>
      <c r="I445" s="12">
        <f t="shared" si="40"/>
        <v>0.30284007075687802</v>
      </c>
      <c r="J445" s="12">
        <f t="shared" si="40"/>
        <v>0.26875428919567113</v>
      </c>
      <c r="K445" s="12">
        <f t="shared" si="40"/>
        <v>0.27082711757412964</v>
      </c>
      <c r="L445" s="12">
        <f t="shared" si="40"/>
        <v>0.26788367786990674</v>
      </c>
      <c r="M445" s="12">
        <f t="shared" si="40"/>
        <v>0.28955505793172998</v>
      </c>
      <c r="N445" s="12">
        <f>+N444/N$402</f>
        <v>0.27492328422200413</v>
      </c>
      <c r="O445" s="12">
        <f>+O444/O$402</f>
        <v>0.3092772552516449</v>
      </c>
      <c r="P445" s="6"/>
      <c r="Q445" s="11" t="s">
        <v>686</v>
      </c>
    </row>
    <row r="446" spans="1:17" ht="14">
      <c r="B446" s="253" t="s">
        <v>17</v>
      </c>
      <c r="C446" s="253"/>
      <c r="D446" s="253"/>
      <c r="E446" s="253"/>
      <c r="F446" s="253"/>
      <c r="G446" s="253"/>
      <c r="H446" s="253"/>
      <c r="I446" s="253"/>
      <c r="J446" s="253"/>
      <c r="K446" s="253"/>
      <c r="L446" s="253"/>
      <c r="M446" s="253"/>
      <c r="N446" s="253"/>
      <c r="O446" s="120"/>
      <c r="P446" s="6"/>
      <c r="Q446" s="11"/>
    </row>
    <row r="447" spans="1:17" ht="14">
      <c r="B447" s="254" t="s">
        <v>333</v>
      </c>
      <c r="C447" s="254"/>
      <c r="D447" s="254"/>
      <c r="E447" s="254"/>
      <c r="F447" s="254"/>
      <c r="G447" s="254"/>
      <c r="H447" s="254"/>
      <c r="I447" s="254"/>
      <c r="J447" s="254"/>
      <c r="K447" s="254"/>
      <c r="L447" s="254"/>
      <c r="M447" s="254"/>
      <c r="N447" s="254"/>
      <c r="O447" s="121"/>
    </row>
    <row r="448" spans="1:17" ht="14">
      <c r="B448" s="8">
        <f t="shared" ref="B448:O451" si="41">IFERROR(VLOOKUP($B$447,$4:$126,MATCH($Q448&amp;"/"&amp;B$348,$2:$2,0),FALSE),"")</f>
        <v>43610</v>
      </c>
      <c r="C448" s="8">
        <f t="shared" si="41"/>
        <v>81174</v>
      </c>
      <c r="D448" s="8">
        <f t="shared" si="41"/>
        <v>83854</v>
      </c>
      <c r="E448" s="8">
        <f t="shared" si="41"/>
        <v>64914</v>
      </c>
      <c r="F448" s="8">
        <f t="shared" si="41"/>
        <v>90234</v>
      </c>
      <c r="G448" s="8">
        <f t="shared" si="41"/>
        <v>110473</v>
      </c>
      <c r="H448" s="8">
        <f t="shared" si="41"/>
        <v>186620</v>
      </c>
      <c r="I448" s="8">
        <f t="shared" si="41"/>
        <v>162362</v>
      </c>
      <c r="J448" s="8">
        <f t="shared" si="41"/>
        <v>181340</v>
      </c>
      <c r="K448" s="8">
        <f t="shared" si="41"/>
        <v>193342</v>
      </c>
      <c r="L448" s="8">
        <f t="shared" si="41"/>
        <v>306380</v>
      </c>
      <c r="M448" s="8">
        <f t="shared" si="41"/>
        <v>237987</v>
      </c>
      <c r="N448" s="8">
        <f t="shared" si="41"/>
        <v>269099</v>
      </c>
      <c r="O448" s="8">
        <f t="shared" si="41"/>
        <v>300346</v>
      </c>
      <c r="P448" s="6"/>
      <c r="Q448" s="9" t="s">
        <v>12</v>
      </c>
    </row>
    <row r="449" spans="1:18" ht="14">
      <c r="B449" s="8">
        <f t="shared" si="41"/>
        <v>71847</v>
      </c>
      <c r="C449" s="8">
        <f t="shared" si="41"/>
        <v>67689.59</v>
      </c>
      <c r="D449" s="8">
        <f t="shared" si="41"/>
        <v>68980</v>
      </c>
      <c r="E449" s="8">
        <f t="shared" si="41"/>
        <v>91715</v>
      </c>
      <c r="F449" s="8">
        <f t="shared" si="41"/>
        <v>108479</v>
      </c>
      <c r="G449" s="8">
        <f t="shared" si="41"/>
        <v>131133</v>
      </c>
      <c r="H449" s="8">
        <f t="shared" si="41"/>
        <v>168803</v>
      </c>
      <c r="I449" s="8">
        <f t="shared" si="41"/>
        <v>186899</v>
      </c>
      <c r="J449" s="8">
        <f t="shared" si="41"/>
        <v>209177</v>
      </c>
      <c r="K449" s="8">
        <f t="shared" si="41"/>
        <v>224548</v>
      </c>
      <c r="L449" s="8">
        <f t="shared" si="41"/>
        <v>247283</v>
      </c>
      <c r="M449" s="8">
        <f t="shared" si="41"/>
        <v>289048</v>
      </c>
      <c r="N449" s="8">
        <f t="shared" si="41"/>
        <v>336731</v>
      </c>
      <c r="O449" s="8">
        <f t="shared" si="41"/>
        <v>378005</v>
      </c>
      <c r="P449" s="6"/>
      <c r="Q449" s="9" t="s">
        <v>13</v>
      </c>
    </row>
    <row r="450" spans="1:18" ht="14">
      <c r="B450" s="8">
        <f t="shared" si="41"/>
        <v>50676</v>
      </c>
      <c r="C450" s="8">
        <f t="shared" si="41"/>
        <v>51784.84</v>
      </c>
      <c r="D450" s="8">
        <f t="shared" si="41"/>
        <v>54667</v>
      </c>
      <c r="E450" s="8">
        <f t="shared" si="41"/>
        <v>74901</v>
      </c>
      <c r="F450" s="8">
        <f t="shared" si="41"/>
        <v>94734</v>
      </c>
      <c r="G450" s="8">
        <f t="shared" si="41"/>
        <v>152556</v>
      </c>
      <c r="H450" s="8">
        <f t="shared" si="41"/>
        <v>181375</v>
      </c>
      <c r="I450" s="8">
        <f t="shared" si="41"/>
        <v>201588</v>
      </c>
      <c r="J450" s="8">
        <f t="shared" si="41"/>
        <v>224553</v>
      </c>
      <c r="K450" s="8">
        <f t="shared" si="41"/>
        <v>262276</v>
      </c>
      <c r="L450" s="8">
        <f t="shared" si="41"/>
        <v>249593</v>
      </c>
      <c r="M450" s="8">
        <f t="shared" si="41"/>
        <v>285118</v>
      </c>
      <c r="N450" s="8">
        <f t="shared" si="41"/>
        <v>322898</v>
      </c>
      <c r="O450" s="8">
        <f t="shared" si="41"/>
        <v>360729</v>
      </c>
      <c r="P450" s="6"/>
      <c r="Q450" s="9" t="s">
        <v>14</v>
      </c>
    </row>
    <row r="451" spans="1:18" ht="14">
      <c r="B451" s="8">
        <f t="shared" si="41"/>
        <v>72672</v>
      </c>
      <c r="C451" s="8">
        <f t="shared" si="41"/>
        <v>80002.27</v>
      </c>
      <c r="D451" s="8">
        <f t="shared" si="41"/>
        <v>90694.94</v>
      </c>
      <c r="E451" s="8">
        <f t="shared" si="41"/>
        <v>105347</v>
      </c>
      <c r="F451" s="8">
        <f t="shared" si="41"/>
        <v>132506.28</v>
      </c>
      <c r="G451" s="8">
        <f t="shared" si="41"/>
        <v>172258.47</v>
      </c>
      <c r="H451" s="8">
        <f t="shared" si="41"/>
        <v>193041.35</v>
      </c>
      <c r="I451" s="8">
        <f t="shared" si="41"/>
        <v>218432.47</v>
      </c>
      <c r="J451" s="8">
        <f t="shared" si="41"/>
        <v>239189.48</v>
      </c>
      <c r="K451" s="8">
        <f t="shared" si="41"/>
        <v>275659.27</v>
      </c>
      <c r="L451" s="8">
        <f t="shared" si="41"/>
        <v>271880.03999999998</v>
      </c>
      <c r="M451" s="8">
        <f t="shared" si="41"/>
        <v>310891.25</v>
      </c>
      <c r="N451" s="8">
        <f>IFERROR(VLOOKUP($B$447,$4:$126,MATCH($Q451&amp;"/"&amp;N$348,$2:$2,0),FALSE),IFERROR(VLOOKUP($B$447,$4:$126,MATCH($Q450&amp;"/"&amp;N$348,$2:$2,0),FALSE),IFERROR(VLOOKUP($B$447,$4:$126,MATCH($Q449&amp;"/"&amp;N$348,$2:$2,0),FALSE),IFERROR(VLOOKUP($B$447,$4:$126,MATCH($Q448&amp;"/"&amp;N$348,$2:$2,0),FALSE),""))))</f>
        <v>357972.25</v>
      </c>
      <c r="O451" s="8">
        <f>IFERROR(VLOOKUP($B$447,$4:$126,MATCH($Q451&amp;"/"&amp;O$348,$2:$2,0),FALSE),IFERROR(VLOOKUP($B$447,$4:$126,MATCH($Q450&amp;"/"&amp;O$348,$2:$2,0),FALSE),IFERROR(VLOOKUP($B$447,$4:$126,MATCH($Q449&amp;"/"&amp;O$348,$2:$2,0),FALSE),IFERROR(VLOOKUP($B$447,$4:$126,MATCH($Q448&amp;"/"&amp;O$348,$2:$2,0),FALSE),""))))</f>
        <v>360729</v>
      </c>
      <c r="P451" s="6"/>
      <c r="Q451" s="9" t="s">
        <v>15</v>
      </c>
    </row>
    <row r="452" spans="1:18" ht="14">
      <c r="A452" s="85"/>
      <c r="B452" s="12">
        <f t="shared" ref="B452:M452" si="42">+B451/B$402</f>
        <v>0.24045581783168887</v>
      </c>
      <c r="C452" s="12">
        <f t="shared" si="42"/>
        <v>0.24403838761335339</v>
      </c>
      <c r="D452" s="12">
        <f t="shared" si="42"/>
        <v>0.2326936560527125</v>
      </c>
      <c r="E452" s="12">
        <f t="shared" si="42"/>
        <v>0.24736891539671732</v>
      </c>
      <c r="F452" s="12">
        <f t="shared" si="42"/>
        <v>0.29509179157904064</v>
      </c>
      <c r="G452" s="12">
        <f t="shared" si="42"/>
        <v>0.32246534112628378</v>
      </c>
      <c r="H452" s="12">
        <f t="shared" si="42"/>
        <v>0.35834447273666226</v>
      </c>
      <c r="I452" s="12">
        <f t="shared" si="42"/>
        <v>0.37776929537371623</v>
      </c>
      <c r="J452" s="12">
        <f t="shared" si="42"/>
        <v>0.37311650941266788</v>
      </c>
      <c r="K452" s="12">
        <f t="shared" si="42"/>
        <v>0.39783639984670138</v>
      </c>
      <c r="L452" s="12">
        <f t="shared" si="42"/>
        <v>0.39734748814618409</v>
      </c>
      <c r="M452" s="12">
        <f t="shared" si="42"/>
        <v>0.31086726348194971</v>
      </c>
      <c r="N452" s="12">
        <f>+N451/N$402</f>
        <v>0.34239376182898351</v>
      </c>
      <c r="O452" s="12">
        <f>+O451/O$402</f>
        <v>0.32755608504332256</v>
      </c>
      <c r="P452" s="6"/>
      <c r="Q452" s="11" t="s">
        <v>686</v>
      </c>
    </row>
    <row r="453" spans="1:18" ht="14">
      <c r="B453" s="253" t="s">
        <v>334</v>
      </c>
      <c r="C453" s="253"/>
      <c r="D453" s="253"/>
      <c r="E453" s="253"/>
      <c r="F453" s="253"/>
      <c r="G453" s="253"/>
      <c r="H453" s="253"/>
      <c r="I453" s="253"/>
      <c r="J453" s="253"/>
      <c r="K453" s="253"/>
      <c r="L453" s="253"/>
      <c r="M453" s="253"/>
      <c r="N453" s="253"/>
      <c r="O453" s="120"/>
    </row>
    <row r="454" spans="1:18" ht="14">
      <c r="B454" s="8">
        <f t="shared" ref="B454:O457" si="43">IFERROR(VLOOKUP($B$453,$4:$126,MATCH($Q454&amp;"/"&amp;B$348,$2:$2,0),FALSE),"")</f>
        <v>186903</v>
      </c>
      <c r="C454" s="8">
        <f t="shared" si="43"/>
        <v>229802</v>
      </c>
      <c r="D454" s="8">
        <f t="shared" si="43"/>
        <v>238115</v>
      </c>
      <c r="E454" s="8">
        <f t="shared" si="43"/>
        <v>227048</v>
      </c>
      <c r="F454" s="8">
        <f t="shared" si="43"/>
        <v>254009</v>
      </c>
      <c r="G454" s="8">
        <f t="shared" si="43"/>
        <v>274248</v>
      </c>
      <c r="H454" s="8">
        <f t="shared" si="43"/>
        <v>353501</v>
      </c>
      <c r="I454" s="8">
        <f t="shared" si="43"/>
        <v>343685</v>
      </c>
      <c r="J454" s="8">
        <f t="shared" si="43"/>
        <v>366283</v>
      </c>
      <c r="K454" s="8">
        <f t="shared" si="43"/>
        <v>422924</v>
      </c>
      <c r="L454" s="8">
        <f t="shared" si="43"/>
        <v>535962</v>
      </c>
      <c r="M454" s="8">
        <f t="shared" si="43"/>
        <v>629430</v>
      </c>
      <c r="N454" s="8">
        <f t="shared" si="43"/>
        <v>669249</v>
      </c>
      <c r="O454" s="8">
        <f t="shared" si="43"/>
        <v>699909</v>
      </c>
      <c r="P454" s="6"/>
      <c r="Q454" s="9" t="s">
        <v>12</v>
      </c>
    </row>
    <row r="455" spans="1:18" ht="14">
      <c r="B455" s="8">
        <f t="shared" si="43"/>
        <v>215572</v>
      </c>
      <c r="C455" s="8">
        <f t="shared" si="43"/>
        <v>217036.59</v>
      </c>
      <c r="D455" s="8">
        <f t="shared" si="43"/>
        <v>223759</v>
      </c>
      <c r="E455" s="8">
        <f t="shared" si="43"/>
        <v>255490</v>
      </c>
      <c r="F455" s="8">
        <f t="shared" si="43"/>
        <v>272254</v>
      </c>
      <c r="G455" s="8">
        <f t="shared" si="43"/>
        <v>294908</v>
      </c>
      <c r="H455" s="8">
        <f t="shared" si="43"/>
        <v>346332</v>
      </c>
      <c r="I455" s="8">
        <f t="shared" si="43"/>
        <v>370905</v>
      </c>
      <c r="J455" s="8">
        <f t="shared" si="43"/>
        <v>395586</v>
      </c>
      <c r="K455" s="8">
        <f t="shared" si="43"/>
        <v>454130</v>
      </c>
      <c r="L455" s="8">
        <f t="shared" si="43"/>
        <v>476865</v>
      </c>
      <c r="M455" s="8">
        <f t="shared" si="43"/>
        <v>679944</v>
      </c>
      <c r="N455" s="8">
        <f t="shared" si="43"/>
        <v>736882</v>
      </c>
      <c r="O455" s="8">
        <f t="shared" si="43"/>
        <v>777634</v>
      </c>
      <c r="P455" s="6"/>
      <c r="Q455" s="9" t="s">
        <v>13</v>
      </c>
    </row>
    <row r="456" spans="1:18" ht="14">
      <c r="B456" s="8">
        <f t="shared" si="43"/>
        <v>194400</v>
      </c>
      <c r="C456" s="8">
        <f t="shared" si="43"/>
        <v>201131.84</v>
      </c>
      <c r="D456" s="8">
        <f t="shared" si="43"/>
        <v>209446</v>
      </c>
      <c r="E456" s="8">
        <f t="shared" si="43"/>
        <v>238676</v>
      </c>
      <c r="F456" s="8">
        <f t="shared" si="43"/>
        <v>258509</v>
      </c>
      <c r="G456" s="8">
        <f t="shared" si="43"/>
        <v>317800</v>
      </c>
      <c r="H456" s="8">
        <f t="shared" si="43"/>
        <v>359731</v>
      </c>
      <c r="I456" s="8">
        <f t="shared" si="43"/>
        <v>385993</v>
      </c>
      <c r="J456" s="8">
        <f t="shared" si="43"/>
        <v>411099</v>
      </c>
      <c r="K456" s="8">
        <f t="shared" si="43"/>
        <v>491858</v>
      </c>
      <c r="L456" s="8">
        <f t="shared" si="43"/>
        <v>479175</v>
      </c>
      <c r="M456" s="8">
        <f t="shared" si="43"/>
        <v>676373</v>
      </c>
      <c r="N456" s="8">
        <f t="shared" si="43"/>
        <v>723738</v>
      </c>
      <c r="O456" s="8">
        <f t="shared" si="43"/>
        <v>760675</v>
      </c>
      <c r="P456" s="6"/>
      <c r="Q456" s="9" t="s">
        <v>14</v>
      </c>
    </row>
    <row r="457" spans="1:18" ht="14">
      <c r="B457" s="8">
        <f t="shared" si="43"/>
        <v>221300</v>
      </c>
      <c r="C457" s="8">
        <f t="shared" si="43"/>
        <v>234263.04000000001</v>
      </c>
      <c r="D457" s="8">
        <f t="shared" si="43"/>
        <v>252829.19</v>
      </c>
      <c r="E457" s="8">
        <f t="shared" si="43"/>
        <v>269122</v>
      </c>
      <c r="F457" s="8">
        <f t="shared" si="43"/>
        <v>296280.95</v>
      </c>
      <c r="G457" s="8">
        <f t="shared" si="43"/>
        <v>338329.7</v>
      </c>
      <c r="H457" s="8">
        <f t="shared" si="43"/>
        <v>373844.52</v>
      </c>
      <c r="I457" s="8">
        <f t="shared" si="43"/>
        <v>403109.43</v>
      </c>
      <c r="J457" s="8">
        <f t="shared" si="43"/>
        <v>468771.22</v>
      </c>
      <c r="K457" s="8">
        <f t="shared" si="43"/>
        <v>505241.01</v>
      </c>
      <c r="L457" s="8">
        <f t="shared" si="43"/>
        <v>500941.42</v>
      </c>
      <c r="M457" s="8">
        <f t="shared" si="43"/>
        <v>710499.76</v>
      </c>
      <c r="N457" s="8">
        <f>IFERROR(VLOOKUP($B$453,$4:$126,MATCH($Q457&amp;"/"&amp;N$348,$2:$2,0),FALSE),IFERROR(VLOOKUP($B$453,$4:$126,MATCH($Q456&amp;"/"&amp;N$348,$2:$2,0),FALSE),IFERROR(VLOOKUP($B$453,$4:$126,MATCH($Q455&amp;"/"&amp;N$348,$2:$2,0),FALSE),IFERROR(VLOOKUP($B$453,$4:$126,MATCH($Q454&amp;"/"&amp;N$348,$2:$2,0),FALSE),""))))</f>
        <v>758066.8</v>
      </c>
      <c r="O457" s="8">
        <f>IFERROR(VLOOKUP($B$453,$4:$126,MATCH($Q457&amp;"/"&amp;O$348,$2:$2,0),FALSE),IFERROR(VLOOKUP($B$453,$4:$126,MATCH($Q456&amp;"/"&amp;O$348,$2:$2,0),FALSE),IFERROR(VLOOKUP($B$453,$4:$126,MATCH($Q455&amp;"/"&amp;O$348,$2:$2,0),FALSE),IFERROR(VLOOKUP($B$453,$4:$126,MATCH($Q454&amp;"/"&amp;O$348,$2:$2,0),FALSE),""))))</f>
        <v>760675</v>
      </c>
      <c r="P457" s="6"/>
      <c r="Q457" s="9" t="s">
        <v>15</v>
      </c>
    </row>
    <row r="458" spans="1:18" ht="14">
      <c r="A458" s="85"/>
      <c r="B458" s="12">
        <f t="shared" ref="B458:M458" si="44">+B457/B$402</f>
        <v>0.73223349414014682</v>
      </c>
      <c r="C458" s="12">
        <f t="shared" si="44"/>
        <v>0.71459440537127894</v>
      </c>
      <c r="D458" s="12">
        <f t="shared" si="44"/>
        <v>0.64867729752008108</v>
      </c>
      <c r="E458" s="12">
        <f t="shared" si="44"/>
        <v>0.63193462793810318</v>
      </c>
      <c r="F458" s="12">
        <f t="shared" si="44"/>
        <v>0.65981835990143378</v>
      </c>
      <c r="G458" s="12">
        <f t="shared" si="44"/>
        <v>0.63334825929693472</v>
      </c>
      <c r="H458" s="12">
        <f t="shared" si="44"/>
        <v>0.6939710968913686</v>
      </c>
      <c r="I458" s="12">
        <f t="shared" si="44"/>
        <v>0.69715992924312209</v>
      </c>
      <c r="J458" s="12">
        <f t="shared" si="44"/>
        <v>0.73124571080432876</v>
      </c>
      <c r="K458" s="12">
        <f t="shared" si="44"/>
        <v>0.72917288242587031</v>
      </c>
      <c r="L458" s="12">
        <f t="shared" si="44"/>
        <v>0.73211632213009326</v>
      </c>
      <c r="M458" s="12">
        <f t="shared" si="44"/>
        <v>0.71044494206827002</v>
      </c>
      <c r="N458" s="12">
        <f>+N457/N$402</f>
        <v>0.72507671577799593</v>
      </c>
      <c r="O458" s="12">
        <f>+O457/O$402</f>
        <v>0.69072274474835504</v>
      </c>
      <c r="P458" s="6"/>
      <c r="Q458" s="11" t="s">
        <v>686</v>
      </c>
    </row>
    <row r="459" spans="1:18" ht="14">
      <c r="B459" s="248" t="s">
        <v>18</v>
      </c>
      <c r="C459" s="248"/>
      <c r="D459" s="248"/>
      <c r="E459" s="248"/>
      <c r="F459" s="248"/>
      <c r="G459" s="248"/>
      <c r="H459" s="248"/>
      <c r="I459" s="248"/>
      <c r="J459" s="248"/>
      <c r="K459" s="248"/>
      <c r="L459" s="248"/>
      <c r="M459" s="248"/>
      <c r="N459" s="248"/>
      <c r="O459" s="115"/>
      <c r="P459" s="6"/>
      <c r="Q459" s="15"/>
    </row>
    <row r="460" spans="1:18" ht="14">
      <c r="B460" s="248" t="s">
        <v>353</v>
      </c>
      <c r="C460" s="248"/>
      <c r="D460" s="248"/>
      <c r="E460" s="248"/>
      <c r="F460" s="248"/>
      <c r="G460" s="248"/>
      <c r="H460" s="248"/>
      <c r="I460" s="248"/>
      <c r="J460" s="248"/>
      <c r="K460" s="248"/>
      <c r="L460" s="248"/>
      <c r="M460" s="248"/>
      <c r="N460" s="248"/>
      <c r="O460" s="115"/>
      <c r="P460" s="6"/>
      <c r="Q460" s="9"/>
    </row>
    <row r="461" spans="1:18" ht="14">
      <c r="B461" s="7">
        <f t="shared" ref="B461:O464" si="45">IFERROR(VLOOKUP($B$460,$130:$216,MATCH($Q461&amp;"/"&amp;B$348,$128:$128,0),FALSE),"")</f>
        <v>48189</v>
      </c>
      <c r="C461" s="7">
        <f t="shared" si="45"/>
        <v>65329</v>
      </c>
      <c r="D461" s="7">
        <f t="shared" si="45"/>
        <v>84149</v>
      </c>
      <c r="E461" s="7">
        <f t="shared" si="45"/>
        <v>75176</v>
      </c>
      <c r="F461" s="7">
        <f t="shared" si="45"/>
        <v>83457</v>
      </c>
      <c r="G461" s="7">
        <f t="shared" si="45"/>
        <v>108485</v>
      </c>
      <c r="H461" s="7">
        <f t="shared" si="45"/>
        <v>90551</v>
      </c>
      <c r="I461" s="7">
        <f t="shared" si="45"/>
        <v>102318</v>
      </c>
      <c r="J461" s="7">
        <f t="shared" si="45"/>
        <v>108144</v>
      </c>
      <c r="K461" s="7">
        <f t="shared" si="45"/>
        <v>100893</v>
      </c>
      <c r="L461" s="7">
        <f t="shared" si="45"/>
        <v>120645</v>
      </c>
      <c r="M461" s="7">
        <f t="shared" si="45"/>
        <v>145782</v>
      </c>
      <c r="N461" s="7">
        <f t="shared" si="45"/>
        <v>153115</v>
      </c>
      <c r="O461" s="7">
        <f t="shared" si="45"/>
        <v>164121</v>
      </c>
      <c r="P461" s="17"/>
      <c r="Q461" s="9" t="s">
        <v>12</v>
      </c>
      <c r="R461" s="88"/>
    </row>
    <row r="462" spans="1:18" ht="14">
      <c r="B462" s="7">
        <f t="shared" si="45"/>
        <v>69587</v>
      </c>
      <c r="C462" s="7">
        <f t="shared" si="45"/>
        <v>71128.600000000006</v>
      </c>
      <c r="D462" s="7">
        <f t="shared" si="45"/>
        <v>90928</v>
      </c>
      <c r="E462" s="7">
        <f t="shared" si="45"/>
        <v>82739</v>
      </c>
      <c r="F462" s="7">
        <f t="shared" si="45"/>
        <v>99586</v>
      </c>
      <c r="G462" s="7">
        <f t="shared" si="45"/>
        <v>87455</v>
      </c>
      <c r="H462" s="7">
        <f t="shared" si="45"/>
        <v>75689</v>
      </c>
      <c r="I462" s="7">
        <f t="shared" si="45"/>
        <v>91897</v>
      </c>
      <c r="J462" s="7">
        <f t="shared" si="45"/>
        <v>96868</v>
      </c>
      <c r="K462" s="7">
        <f t="shared" si="45"/>
        <v>109594</v>
      </c>
      <c r="L462" s="7">
        <f t="shared" si="45"/>
        <v>119599</v>
      </c>
      <c r="M462" s="7">
        <f t="shared" si="45"/>
        <v>149641</v>
      </c>
      <c r="N462" s="7">
        <f t="shared" si="45"/>
        <v>151047</v>
      </c>
      <c r="O462" s="7">
        <f t="shared" si="45"/>
        <v>164252</v>
      </c>
      <c r="P462" s="17"/>
      <c r="Q462" s="9" t="s">
        <v>13</v>
      </c>
    </row>
    <row r="463" spans="1:18" ht="14">
      <c r="B463" s="7">
        <f t="shared" si="45"/>
        <v>55604</v>
      </c>
      <c r="C463" s="7">
        <f t="shared" si="45"/>
        <v>67605.81</v>
      </c>
      <c r="D463" s="7">
        <f t="shared" si="45"/>
        <v>88390</v>
      </c>
      <c r="E463" s="7">
        <f t="shared" si="45"/>
        <v>86709</v>
      </c>
      <c r="F463" s="7">
        <f t="shared" si="45"/>
        <v>78924</v>
      </c>
      <c r="G463" s="7">
        <f t="shared" si="45"/>
        <v>115752</v>
      </c>
      <c r="H463" s="7">
        <f t="shared" si="45"/>
        <v>80188</v>
      </c>
      <c r="I463" s="7">
        <f t="shared" si="45"/>
        <v>93184</v>
      </c>
      <c r="J463" s="7">
        <f t="shared" si="45"/>
        <v>95605</v>
      </c>
      <c r="K463" s="7">
        <f t="shared" si="45"/>
        <v>119795</v>
      </c>
      <c r="L463" s="7">
        <f t="shared" si="45"/>
        <v>150426</v>
      </c>
      <c r="M463" s="7">
        <f t="shared" si="45"/>
        <v>164493</v>
      </c>
      <c r="N463" s="7">
        <f t="shared" si="45"/>
        <v>172544</v>
      </c>
      <c r="O463" s="7">
        <f t="shared" si="45"/>
        <v>178039</v>
      </c>
      <c r="P463" s="17"/>
      <c r="Q463" s="9" t="s">
        <v>14</v>
      </c>
      <c r="R463" s="79" t="s">
        <v>3486</v>
      </c>
    </row>
    <row r="464" spans="1:18" ht="20">
      <c r="B464" s="18">
        <f t="shared" si="45"/>
        <v>85519</v>
      </c>
      <c r="C464" s="18">
        <f t="shared" si="45"/>
        <v>112388.73</v>
      </c>
      <c r="D464" s="18">
        <f t="shared" si="45"/>
        <v>138201.31</v>
      </c>
      <c r="E464" s="18">
        <f t="shared" si="45"/>
        <v>123108</v>
      </c>
      <c r="F464" s="18">
        <f t="shared" si="45"/>
        <v>126351.67999999999</v>
      </c>
      <c r="G464" s="18">
        <f t="shared" si="45"/>
        <v>128486.19</v>
      </c>
      <c r="H464" s="18">
        <f t="shared" si="45"/>
        <v>77339.87</v>
      </c>
      <c r="I464" s="18">
        <f t="shared" si="45"/>
        <v>90751.64</v>
      </c>
      <c r="J464" s="18">
        <f t="shared" si="45"/>
        <v>113608.6</v>
      </c>
      <c r="K464" s="18">
        <f t="shared" si="45"/>
        <v>128624.88</v>
      </c>
      <c r="L464" s="18">
        <f t="shared" si="45"/>
        <v>117315</v>
      </c>
      <c r="M464" s="18">
        <f t="shared" si="45"/>
        <v>135663.26</v>
      </c>
      <c r="N464" s="18">
        <f t="shared" si="45"/>
        <v>131297.31</v>
      </c>
      <c r="O464" s="18" t="str">
        <f t="shared" si="45"/>
        <v/>
      </c>
      <c r="P464" s="17"/>
      <c r="Q464" s="9" t="s">
        <v>19</v>
      </c>
      <c r="R464" s="306">
        <v>24369</v>
      </c>
    </row>
    <row r="465" spans="1:18" ht="14">
      <c r="B465" s="16">
        <f>SUM(B461:B464)</f>
        <v>258899</v>
      </c>
      <c r="C465" s="16">
        <f t="shared" ref="C465:M465" si="46">SUM(C461:C464)</f>
        <v>316452.14</v>
      </c>
      <c r="D465" s="16">
        <f t="shared" si="46"/>
        <v>401668.31</v>
      </c>
      <c r="E465" s="16">
        <f t="shared" si="46"/>
        <v>367732</v>
      </c>
      <c r="F465" s="16">
        <f t="shared" si="46"/>
        <v>388318.68</v>
      </c>
      <c r="G465" s="16">
        <f t="shared" si="46"/>
        <v>440178.19</v>
      </c>
      <c r="H465" s="16">
        <f t="shared" si="46"/>
        <v>323767.87</v>
      </c>
      <c r="I465" s="16">
        <f t="shared" si="46"/>
        <v>378150.64</v>
      </c>
      <c r="J465" s="16">
        <f t="shared" si="46"/>
        <v>414225.6</v>
      </c>
      <c r="K465" s="16">
        <f t="shared" si="46"/>
        <v>458906.88</v>
      </c>
      <c r="L465" s="16">
        <f t="shared" si="46"/>
        <v>507985</v>
      </c>
      <c r="M465" s="16">
        <f t="shared" si="46"/>
        <v>595579.26</v>
      </c>
      <c r="N465" s="16">
        <f>IF(N462="",N461*4,IF(N463="",(N462+N461)*2,IF(N464="",((N463+N462+N461)/3)*4,SUM(N461:N464))))</f>
        <v>608003.31000000006</v>
      </c>
      <c r="O465" s="16">
        <f>IF(O462="",O461*4,IF(O463="",(O462+O461)*2,IF(O464="",((O463+O462+O461)/3)*4,SUM(O461:O464))))</f>
        <v>675216</v>
      </c>
      <c r="P465" s="6"/>
      <c r="Q465" s="9" t="s">
        <v>15</v>
      </c>
      <c r="R465" s="79">
        <f>(R464/O463)*100</f>
        <v>13.687450502418008</v>
      </c>
    </row>
    <row r="466" spans="1:18" s="87" customFormat="1" ht="14">
      <c r="A466" s="86"/>
      <c r="B466" s="19"/>
      <c r="C466" s="20">
        <f t="shared" ref="C466:M466" si="47">C465/B465-1</f>
        <v>0.22229958400766336</v>
      </c>
      <c r="D466" s="20">
        <f t="shared" si="47"/>
        <v>0.26928612332973945</v>
      </c>
      <c r="E466" s="20">
        <f t="shared" si="47"/>
        <v>-8.4488392923006583E-2</v>
      </c>
      <c r="F466" s="20">
        <f t="shared" si="47"/>
        <v>5.5982835325726343E-2</v>
      </c>
      <c r="G466" s="20">
        <f t="shared" si="47"/>
        <v>0.13354884189449767</v>
      </c>
      <c r="H466" s="20">
        <f t="shared" si="47"/>
        <v>-0.26446180806913677</v>
      </c>
      <c r="I466" s="20">
        <f t="shared" si="47"/>
        <v>0.16796839661699603</v>
      </c>
      <c r="J466" s="20">
        <f t="shared" si="47"/>
        <v>9.5398384093703825E-2</v>
      </c>
      <c r="K466" s="20">
        <f t="shared" si="47"/>
        <v>0.10786701739342042</v>
      </c>
      <c r="L466" s="20">
        <f t="shared" si="47"/>
        <v>0.10694570541195625</v>
      </c>
      <c r="M466" s="20">
        <f t="shared" si="47"/>
        <v>0.17243473724617853</v>
      </c>
      <c r="N466" s="12">
        <f>N465/M465-1</f>
        <v>2.0860447692554018E-2</v>
      </c>
      <c r="O466" s="12">
        <f>O465/N465-1</f>
        <v>0.11054658567566022</v>
      </c>
      <c r="P466" s="6"/>
      <c r="Q466" s="14" t="s">
        <v>20</v>
      </c>
    </row>
    <row r="467" spans="1:18" ht="14">
      <c r="B467" s="248" t="s">
        <v>315</v>
      </c>
      <c r="C467" s="248"/>
      <c r="D467" s="248"/>
      <c r="E467" s="248"/>
      <c r="F467" s="248"/>
      <c r="G467" s="248"/>
      <c r="H467" s="248"/>
      <c r="I467" s="248"/>
      <c r="J467" s="248"/>
      <c r="K467" s="248"/>
      <c r="L467" s="248"/>
      <c r="M467" s="248"/>
      <c r="N467" s="248"/>
      <c r="O467" s="115"/>
      <c r="Q467" s="9"/>
    </row>
    <row r="468" spans="1:18" ht="14">
      <c r="B468" s="7">
        <f t="shared" ref="B468:O471" si="48">IFERROR(VLOOKUP($B$467,$130:$216,MATCH($Q468&amp;"/"&amp;B$348,$128:$128,0),FALSE),"")</f>
        <v>538</v>
      </c>
      <c r="C468" s="7">
        <f t="shared" si="48"/>
        <v>2025</v>
      </c>
      <c r="D468" s="7">
        <f t="shared" si="48"/>
        <v>114</v>
      </c>
      <c r="E468" s="7">
        <f t="shared" si="48"/>
        <v>523</v>
      </c>
      <c r="F468" s="7">
        <f t="shared" si="48"/>
        <v>0</v>
      </c>
      <c r="G468" s="7">
        <f t="shared" si="48"/>
        <v>88</v>
      </c>
      <c r="H468" s="7">
        <f t="shared" si="48"/>
        <v>133</v>
      </c>
      <c r="I468" s="7">
        <f t="shared" si="48"/>
        <v>148</v>
      </c>
      <c r="J468" s="7">
        <f t="shared" si="48"/>
        <v>775</v>
      </c>
      <c r="K468" s="7">
        <f t="shared" si="48"/>
        <v>2645</v>
      </c>
      <c r="L468" s="7">
        <f t="shared" si="48"/>
        <v>3976</v>
      </c>
      <c r="M468" s="7">
        <f t="shared" si="48"/>
        <v>3866</v>
      </c>
      <c r="N468" s="7">
        <f t="shared" si="48"/>
        <v>5414</v>
      </c>
      <c r="O468" s="7">
        <f t="shared" si="48"/>
        <v>2882</v>
      </c>
      <c r="P468" s="6"/>
      <c r="Q468" s="9" t="s">
        <v>12</v>
      </c>
    </row>
    <row r="469" spans="1:18" ht="14">
      <c r="B469" s="7">
        <f t="shared" si="48"/>
        <v>4442</v>
      </c>
      <c r="C469" s="7">
        <f t="shared" si="48"/>
        <v>3149.68</v>
      </c>
      <c r="D469" s="7">
        <f t="shared" si="48"/>
        <v>5128</v>
      </c>
      <c r="E469" s="7">
        <f t="shared" si="48"/>
        <v>6301</v>
      </c>
      <c r="F469" s="7">
        <f t="shared" si="48"/>
        <v>7337</v>
      </c>
      <c r="G469" s="7">
        <f t="shared" si="48"/>
        <v>7498</v>
      </c>
      <c r="H469" s="7">
        <f t="shared" si="48"/>
        <v>9634</v>
      </c>
      <c r="I469" s="7">
        <f t="shared" si="48"/>
        <v>10956</v>
      </c>
      <c r="J469" s="7">
        <f t="shared" si="48"/>
        <v>11315</v>
      </c>
      <c r="K469" s="7">
        <f t="shared" si="48"/>
        <v>13984</v>
      </c>
      <c r="L469" s="7">
        <f t="shared" si="48"/>
        <v>14168</v>
      </c>
      <c r="M469" s="7">
        <f t="shared" si="48"/>
        <v>327</v>
      </c>
      <c r="N469" s="7">
        <f t="shared" si="48"/>
        <v>5670</v>
      </c>
      <c r="O469" s="7">
        <f t="shared" si="48"/>
        <v>3135</v>
      </c>
      <c r="P469" s="6"/>
      <c r="Q469" s="9" t="s">
        <v>13</v>
      </c>
    </row>
    <row r="470" spans="1:18" ht="14">
      <c r="B470" s="7">
        <f t="shared" si="48"/>
        <v>3339</v>
      </c>
      <c r="C470" s="7">
        <f t="shared" si="48"/>
        <v>133.94999999999999</v>
      </c>
      <c r="D470" s="7">
        <f t="shared" si="48"/>
        <v>5418</v>
      </c>
      <c r="E470" s="7">
        <f t="shared" si="48"/>
        <v>0</v>
      </c>
      <c r="F470" s="7">
        <f t="shared" si="48"/>
        <v>8379</v>
      </c>
      <c r="G470" s="7">
        <f t="shared" si="48"/>
        <v>7779</v>
      </c>
      <c r="H470" s="7">
        <f t="shared" si="48"/>
        <v>64</v>
      </c>
      <c r="I470" s="7">
        <f t="shared" si="48"/>
        <v>8514</v>
      </c>
      <c r="J470" s="7">
        <f t="shared" si="48"/>
        <v>9388</v>
      </c>
      <c r="K470" s="7">
        <f t="shared" si="48"/>
        <v>11375</v>
      </c>
      <c r="L470" s="7">
        <f t="shared" si="48"/>
        <v>10461</v>
      </c>
      <c r="M470" s="7">
        <f t="shared" si="48"/>
        <v>2264</v>
      </c>
      <c r="N470" s="7">
        <f t="shared" si="48"/>
        <v>577</v>
      </c>
      <c r="O470" s="7">
        <f t="shared" si="48"/>
        <v>1644</v>
      </c>
      <c r="P470" s="6"/>
      <c r="Q470" s="9" t="s">
        <v>14</v>
      </c>
    </row>
    <row r="471" spans="1:18" ht="14">
      <c r="B471" s="18">
        <f t="shared" si="48"/>
        <v>-6600</v>
      </c>
      <c r="C471" s="18">
        <f t="shared" si="48"/>
        <v>-168.06</v>
      </c>
      <c r="D471" s="18">
        <f t="shared" si="48"/>
        <v>449.68</v>
      </c>
      <c r="E471" s="18">
        <f t="shared" si="48"/>
        <v>41</v>
      </c>
      <c r="F471" s="18">
        <f t="shared" si="48"/>
        <v>-849.75</v>
      </c>
      <c r="G471" s="18">
        <f t="shared" si="48"/>
        <v>139.84</v>
      </c>
      <c r="H471" s="18">
        <f t="shared" si="48"/>
        <v>8110.92</v>
      </c>
      <c r="I471" s="18">
        <f t="shared" si="48"/>
        <v>1531.47</v>
      </c>
      <c r="J471" s="18">
        <f t="shared" si="48"/>
        <v>813.48</v>
      </c>
      <c r="K471" s="18">
        <f t="shared" si="48"/>
        <v>574.53</v>
      </c>
      <c r="L471" s="18">
        <f t="shared" si="48"/>
        <v>-21744.63</v>
      </c>
      <c r="M471" s="18">
        <f t="shared" si="48"/>
        <v>-2236.83</v>
      </c>
      <c r="N471" s="18">
        <f t="shared" si="48"/>
        <v>2052.86</v>
      </c>
      <c r="O471" s="18" t="str">
        <f t="shared" si="48"/>
        <v/>
      </c>
      <c r="P471" s="6"/>
      <c r="Q471" s="9" t="s">
        <v>19</v>
      </c>
    </row>
    <row r="472" spans="1:18" ht="14">
      <c r="B472" s="7">
        <f>SUM(B468:B471)</f>
        <v>1719</v>
      </c>
      <c r="C472" s="112">
        <f t="shared" ref="C472:M472" si="49">SUM(C468:C471)</f>
        <v>5140.57</v>
      </c>
      <c r="D472" s="112">
        <f t="shared" si="49"/>
        <v>11109.68</v>
      </c>
      <c r="E472" s="112">
        <f t="shared" si="49"/>
        <v>6865</v>
      </c>
      <c r="F472" s="112">
        <f t="shared" si="49"/>
        <v>14866.25</v>
      </c>
      <c r="G472" s="112">
        <f t="shared" si="49"/>
        <v>15504.84</v>
      </c>
      <c r="H472" s="112">
        <f t="shared" si="49"/>
        <v>17941.919999999998</v>
      </c>
      <c r="I472" s="112">
        <f t="shared" si="49"/>
        <v>21149.47</v>
      </c>
      <c r="J472" s="112">
        <f t="shared" si="49"/>
        <v>22291.48</v>
      </c>
      <c r="K472" s="112">
        <f t="shared" si="49"/>
        <v>28578.53</v>
      </c>
      <c r="L472" s="112">
        <f t="shared" si="49"/>
        <v>6860.369999999999</v>
      </c>
      <c r="M472" s="112">
        <f t="shared" si="49"/>
        <v>4220.17</v>
      </c>
      <c r="N472" s="112">
        <f>IF(N469="",N468*4,IF(N470="",(N469+N468)*2,IF(N471="",((N470+N469+N468)/3)*4,SUM(N468:N471))))</f>
        <v>13713.86</v>
      </c>
      <c r="O472" s="112">
        <f>IF(O469="",O468*4,IF(O470="",(O469+O468)*2,IF(O471="",((O470+O469+O468)/3)*4,SUM(O468:O471))))</f>
        <v>10214.666666666666</v>
      </c>
      <c r="P472" s="6"/>
      <c r="Q472" s="9" t="s">
        <v>15</v>
      </c>
    </row>
    <row r="473" spans="1:18" ht="14">
      <c r="B473" s="248" t="s">
        <v>354</v>
      </c>
      <c r="C473" s="248"/>
      <c r="D473" s="248"/>
      <c r="E473" s="248"/>
      <c r="F473" s="248"/>
      <c r="G473" s="248"/>
      <c r="H473" s="248"/>
      <c r="I473" s="248"/>
      <c r="J473" s="248"/>
      <c r="K473" s="248"/>
      <c r="L473" s="248"/>
      <c r="M473" s="248"/>
      <c r="N473" s="248"/>
      <c r="O473" s="115"/>
      <c r="P473" s="6"/>
      <c r="Q473" s="9"/>
    </row>
    <row r="474" spans="1:18" ht="14">
      <c r="B474" s="7">
        <f t="shared" ref="B474:O477" si="50">IFERROR(VLOOKUP($B$473,$130:$216,MATCH($Q474&amp;"/"&amp;B$348,$128:$128,0),FALSE),"")</f>
        <v>423</v>
      </c>
      <c r="C474" s="7">
        <f t="shared" si="50"/>
        <v>93</v>
      </c>
      <c r="D474" s="7">
        <f t="shared" si="50"/>
        <v>207</v>
      </c>
      <c r="E474" s="7">
        <f t="shared" si="50"/>
        <v>0</v>
      </c>
      <c r="F474" s="7">
        <f t="shared" si="50"/>
        <v>97</v>
      </c>
      <c r="G474" s="7">
        <f t="shared" si="50"/>
        <v>0</v>
      </c>
      <c r="H474" s="7">
        <f t="shared" si="50"/>
        <v>0</v>
      </c>
      <c r="I474" s="7">
        <f t="shared" si="50"/>
        <v>0</v>
      </c>
      <c r="J474" s="7">
        <f t="shared" si="50"/>
        <v>0</v>
      </c>
      <c r="K474" s="7">
        <f t="shared" si="50"/>
        <v>0</v>
      </c>
      <c r="L474" s="7">
        <f t="shared" si="50"/>
        <v>0</v>
      </c>
      <c r="M474" s="7">
        <f t="shared" si="50"/>
        <v>0</v>
      </c>
      <c r="N474" s="7">
        <f t="shared" si="50"/>
        <v>289</v>
      </c>
      <c r="O474" s="7">
        <f t="shared" si="50"/>
        <v>398</v>
      </c>
      <c r="P474" s="6"/>
      <c r="Q474" s="9" t="s">
        <v>12</v>
      </c>
    </row>
    <row r="475" spans="1:18" ht="14">
      <c r="B475" s="7">
        <f t="shared" si="50"/>
        <v>207</v>
      </c>
      <c r="C475" s="7">
        <f t="shared" si="50"/>
        <v>112.2</v>
      </c>
      <c r="D475" s="7">
        <f t="shared" si="50"/>
        <v>0</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15313</v>
      </c>
      <c r="N475" s="7">
        <f t="shared" si="50"/>
        <v>15621</v>
      </c>
      <c r="O475" s="7">
        <f t="shared" si="50"/>
        <v>18738</v>
      </c>
      <c r="P475" s="6"/>
      <c r="Q475" s="9" t="s">
        <v>13</v>
      </c>
    </row>
    <row r="476" spans="1:18" ht="14">
      <c r="B476" s="7">
        <f t="shared" si="50"/>
        <v>113</v>
      </c>
      <c r="C476" s="7">
        <f t="shared" si="50"/>
        <v>4593.75</v>
      </c>
      <c r="D476" s="7">
        <f t="shared" si="50"/>
        <v>0</v>
      </c>
      <c r="E476" s="7">
        <f t="shared" si="50"/>
        <v>6234</v>
      </c>
      <c r="F476" s="7">
        <f t="shared" si="50"/>
        <v>0</v>
      </c>
      <c r="G476" s="7">
        <f t="shared" si="50"/>
        <v>0</v>
      </c>
      <c r="H476" s="7">
        <f t="shared" si="50"/>
        <v>0</v>
      </c>
      <c r="I476" s="7">
        <f t="shared" si="50"/>
        <v>0</v>
      </c>
      <c r="J476" s="7">
        <f t="shared" si="50"/>
        <v>0</v>
      </c>
      <c r="K476" s="7">
        <f t="shared" si="50"/>
        <v>0</v>
      </c>
      <c r="L476" s="7">
        <f t="shared" si="50"/>
        <v>0</v>
      </c>
      <c r="M476" s="7">
        <f t="shared" si="50"/>
        <v>11025</v>
      </c>
      <c r="N476" s="7">
        <f t="shared" si="50"/>
        <v>12874</v>
      </c>
      <c r="O476" s="7">
        <f t="shared" si="50"/>
        <v>18726</v>
      </c>
      <c r="P476" s="6"/>
      <c r="Q476" s="9" t="s">
        <v>14</v>
      </c>
    </row>
    <row r="477" spans="1:18" ht="14">
      <c r="B477" s="18">
        <f t="shared" si="50"/>
        <v>7781</v>
      </c>
      <c r="C477" s="18">
        <f t="shared" si="50"/>
        <v>430.58</v>
      </c>
      <c r="D477" s="18">
        <f t="shared" si="50"/>
        <v>0</v>
      </c>
      <c r="E477" s="18">
        <f t="shared" si="50"/>
        <v>159</v>
      </c>
      <c r="F477" s="18">
        <f t="shared" si="50"/>
        <v>0</v>
      </c>
      <c r="G477" s="18">
        <f t="shared" si="50"/>
        <v>0</v>
      </c>
      <c r="H477" s="18">
        <f t="shared" si="50"/>
        <v>0</v>
      </c>
      <c r="I477" s="18">
        <f t="shared" si="50"/>
        <v>0</v>
      </c>
      <c r="J477" s="18">
        <f t="shared" si="50"/>
        <v>0</v>
      </c>
      <c r="K477" s="18">
        <f t="shared" si="50"/>
        <v>0</v>
      </c>
      <c r="L477" s="18">
        <f t="shared" si="50"/>
        <v>5818.75</v>
      </c>
      <c r="M477" s="18">
        <f t="shared" si="50"/>
        <v>1531.52</v>
      </c>
      <c r="N477" s="18">
        <f t="shared" si="50"/>
        <v>-14.94</v>
      </c>
      <c r="O477" s="18" t="str">
        <f t="shared" si="50"/>
        <v/>
      </c>
      <c r="P477" s="6"/>
      <c r="Q477" s="9" t="s">
        <v>19</v>
      </c>
    </row>
    <row r="478" spans="1:18" ht="14">
      <c r="B478" s="7">
        <f>SUM(B474:B477)</f>
        <v>8524</v>
      </c>
      <c r="C478" s="112">
        <f t="shared" ref="C478:M478" si="51">SUM(C474:C477)</f>
        <v>5229.53</v>
      </c>
      <c r="D478" s="112">
        <f t="shared" si="51"/>
        <v>207</v>
      </c>
      <c r="E478" s="112">
        <f t="shared" si="51"/>
        <v>6393</v>
      </c>
      <c r="F478" s="112">
        <f t="shared" si="51"/>
        <v>97</v>
      </c>
      <c r="G478" s="112">
        <f t="shared" si="51"/>
        <v>0</v>
      </c>
      <c r="H478" s="112">
        <f t="shared" si="51"/>
        <v>0</v>
      </c>
      <c r="I478" s="112">
        <f t="shared" si="51"/>
        <v>0</v>
      </c>
      <c r="J478" s="112">
        <f t="shared" si="51"/>
        <v>0</v>
      </c>
      <c r="K478" s="112">
        <f t="shared" si="51"/>
        <v>0</v>
      </c>
      <c r="L478" s="112">
        <f t="shared" si="51"/>
        <v>5818.75</v>
      </c>
      <c r="M478" s="112">
        <f t="shared" si="51"/>
        <v>27869.52</v>
      </c>
      <c r="N478" s="112">
        <f>IF(N475="",N474*4,IF(N476="",(N475+N474)*2,IF(N477="",((N476+N475+N474)/3)*4,SUM(N474:N477))))</f>
        <v>28769.06</v>
      </c>
      <c r="O478" s="112">
        <f>IF(O475="",O474*4,IF(O476="",(O475+O474)*2,IF(O477="",((O476+O475+O474)/3)*4,SUM(O474:O477))))</f>
        <v>50482.666666666664</v>
      </c>
      <c r="P478" s="6"/>
      <c r="Q478" s="9" t="s">
        <v>15</v>
      </c>
    </row>
    <row r="479" spans="1:18" ht="14">
      <c r="B479" s="248" t="s">
        <v>362</v>
      </c>
      <c r="C479" s="248"/>
      <c r="D479" s="248"/>
      <c r="E479" s="248"/>
      <c r="F479" s="248"/>
      <c r="G479" s="248"/>
      <c r="H479" s="248"/>
      <c r="I479" s="248"/>
      <c r="J479" s="248"/>
      <c r="K479" s="248"/>
      <c r="L479" s="248"/>
      <c r="M479" s="248"/>
      <c r="N479" s="248"/>
      <c r="O479" s="115"/>
      <c r="P479" s="6"/>
      <c r="Q479" s="9"/>
    </row>
    <row r="480" spans="1:18" ht="14">
      <c r="B480" s="7">
        <f t="shared" ref="B480:O483" si="52">IFERROR(VLOOKUP($B$479,$130:$216,MATCH($Q480&amp;"/"&amp;B$348,$128:$128,0),FALSE),"")</f>
        <v>0</v>
      </c>
      <c r="C480" s="7">
        <f t="shared" si="52"/>
        <v>0</v>
      </c>
      <c r="D480" s="7">
        <f t="shared" si="52"/>
        <v>53</v>
      </c>
      <c r="E480" s="7">
        <f t="shared" si="52"/>
        <v>20</v>
      </c>
      <c r="F480" s="7">
        <f t="shared" si="52"/>
        <v>0</v>
      </c>
      <c r="G480" s="7">
        <f t="shared" si="52"/>
        <v>32</v>
      </c>
      <c r="H480" s="7">
        <f t="shared" si="52"/>
        <v>59</v>
      </c>
      <c r="I480" s="7">
        <f t="shared" si="52"/>
        <v>72</v>
      </c>
      <c r="J480" s="7">
        <f t="shared" si="52"/>
        <v>44</v>
      </c>
      <c r="K480" s="7">
        <f t="shared" si="52"/>
        <v>50</v>
      </c>
      <c r="L480" s="7">
        <f t="shared" si="52"/>
        <v>83</v>
      </c>
      <c r="M480" s="7">
        <f t="shared" si="52"/>
        <v>-398</v>
      </c>
      <c r="N480" s="7">
        <f t="shared" si="52"/>
        <v>-465</v>
      </c>
      <c r="O480" s="7">
        <f t="shared" si="52"/>
        <v>-574</v>
      </c>
      <c r="P480" s="6"/>
      <c r="Q480" s="9" t="s">
        <v>12</v>
      </c>
    </row>
    <row r="481" spans="2:17" ht="14">
      <c r="B481" s="7">
        <f t="shared" si="52"/>
        <v>0</v>
      </c>
      <c r="C481" s="7">
        <f t="shared" si="52"/>
        <v>0</v>
      </c>
      <c r="D481" s="7">
        <f t="shared" si="52"/>
        <v>30</v>
      </c>
      <c r="E481" s="7">
        <f t="shared" si="52"/>
        <v>84</v>
      </c>
      <c r="F481" s="7">
        <f t="shared" si="52"/>
        <v>72</v>
      </c>
      <c r="G481" s="7">
        <f t="shared" si="52"/>
        <v>58</v>
      </c>
      <c r="H481" s="7">
        <f t="shared" si="52"/>
        <v>70</v>
      </c>
      <c r="I481" s="7">
        <f t="shared" si="52"/>
        <v>-29</v>
      </c>
      <c r="J481" s="7">
        <f t="shared" si="52"/>
        <v>69</v>
      </c>
      <c r="K481" s="7">
        <f t="shared" si="52"/>
        <v>40</v>
      </c>
      <c r="L481" s="7">
        <f t="shared" si="52"/>
        <v>98</v>
      </c>
      <c r="M481" s="7">
        <f t="shared" si="52"/>
        <v>-387</v>
      </c>
      <c r="N481" s="7">
        <f t="shared" si="52"/>
        <v>-461</v>
      </c>
      <c r="O481" s="7">
        <f t="shared" si="52"/>
        <v>-627</v>
      </c>
      <c r="P481" s="6"/>
      <c r="Q481" s="9" t="s">
        <v>13</v>
      </c>
    </row>
    <row r="482" spans="2:17" ht="14">
      <c r="B482" s="7">
        <f t="shared" si="52"/>
        <v>0</v>
      </c>
      <c r="C482" s="7">
        <f t="shared" si="52"/>
        <v>34.9</v>
      </c>
      <c r="D482" s="7">
        <f t="shared" si="52"/>
        <v>29</v>
      </c>
      <c r="E482" s="7">
        <f t="shared" si="52"/>
        <v>17</v>
      </c>
      <c r="F482" s="7">
        <f t="shared" si="52"/>
        <v>33</v>
      </c>
      <c r="G482" s="7">
        <f t="shared" si="52"/>
        <v>32</v>
      </c>
      <c r="H482" s="7">
        <f t="shared" si="52"/>
        <v>61</v>
      </c>
      <c r="I482" s="7">
        <f t="shared" si="52"/>
        <v>26</v>
      </c>
      <c r="J482" s="7">
        <f t="shared" si="52"/>
        <v>33</v>
      </c>
      <c r="K482" s="7">
        <f t="shared" si="52"/>
        <v>68</v>
      </c>
      <c r="L482" s="7">
        <f t="shared" si="52"/>
        <v>94</v>
      </c>
      <c r="M482" s="7">
        <f t="shared" si="52"/>
        <v>-1058</v>
      </c>
      <c r="N482" s="7">
        <f t="shared" si="52"/>
        <v>-451</v>
      </c>
      <c r="O482" s="7">
        <f t="shared" si="52"/>
        <v>-598</v>
      </c>
      <c r="P482" s="6"/>
      <c r="Q482" s="9" t="s">
        <v>14</v>
      </c>
    </row>
    <row r="483" spans="2:17" ht="14">
      <c r="B483" s="18">
        <f t="shared" si="52"/>
        <v>0</v>
      </c>
      <c r="C483" s="18">
        <f t="shared" si="52"/>
        <v>34.58</v>
      </c>
      <c r="D483" s="18">
        <f t="shared" si="52"/>
        <v>86.65</v>
      </c>
      <c r="E483" s="18">
        <f t="shared" si="52"/>
        <v>80</v>
      </c>
      <c r="F483" s="18">
        <f t="shared" si="52"/>
        <v>72.11</v>
      </c>
      <c r="G483" s="18">
        <f t="shared" si="52"/>
        <v>79.86</v>
      </c>
      <c r="H483" s="18">
        <f t="shared" si="52"/>
        <v>59.13</v>
      </c>
      <c r="I483" s="18">
        <f t="shared" si="52"/>
        <v>66.19</v>
      </c>
      <c r="J483" s="18">
        <f t="shared" si="52"/>
        <v>39.44</v>
      </c>
      <c r="K483" s="18">
        <f t="shared" si="52"/>
        <v>98.69</v>
      </c>
      <c r="L483" s="18">
        <f t="shared" si="52"/>
        <v>-160.19999999999999</v>
      </c>
      <c r="M483" s="18">
        <f t="shared" si="52"/>
        <v>-399.79</v>
      </c>
      <c r="N483" s="18">
        <f t="shared" si="52"/>
        <v>-1173.27</v>
      </c>
      <c r="O483" s="18" t="str">
        <f t="shared" si="52"/>
        <v/>
      </c>
      <c r="P483" s="6"/>
      <c r="Q483" s="9" t="s">
        <v>19</v>
      </c>
    </row>
    <row r="484" spans="2:17" ht="14">
      <c r="B484" s="7">
        <f>SUM(B480:B483)</f>
        <v>0</v>
      </c>
      <c r="C484" s="112">
        <f t="shared" ref="C484:M484" si="53">SUM(C480:C483)</f>
        <v>69.47999999999999</v>
      </c>
      <c r="D484" s="112">
        <f t="shared" si="53"/>
        <v>198.65</v>
      </c>
      <c r="E484" s="112">
        <f t="shared" si="53"/>
        <v>201</v>
      </c>
      <c r="F484" s="112">
        <f t="shared" si="53"/>
        <v>177.11</v>
      </c>
      <c r="G484" s="112">
        <f t="shared" si="53"/>
        <v>201.86</v>
      </c>
      <c r="H484" s="112">
        <f t="shared" si="53"/>
        <v>249.13</v>
      </c>
      <c r="I484" s="112">
        <f t="shared" si="53"/>
        <v>135.19</v>
      </c>
      <c r="J484" s="112">
        <f t="shared" si="53"/>
        <v>185.44</v>
      </c>
      <c r="K484" s="112">
        <f t="shared" si="53"/>
        <v>256.69</v>
      </c>
      <c r="L484" s="112">
        <f t="shared" si="53"/>
        <v>114.80000000000001</v>
      </c>
      <c r="M484" s="112">
        <f t="shared" si="53"/>
        <v>-2242.79</v>
      </c>
      <c r="N484" s="112">
        <f>IF(N481="",N480*4,IF(N482="",(N481+N480)*2,IF(N483="",((N482+N481+N480)/3)*4,SUM(N480:N483))))</f>
        <v>-2550.27</v>
      </c>
      <c r="O484" s="112">
        <f>IF(O481="",O480*4,IF(O482="",(O481+O480)*2,IF(O483="",((O482+O481+O480)/3)*4,SUM(O480:O483))))</f>
        <v>-2398.6666666666665</v>
      </c>
      <c r="P484" s="6"/>
      <c r="Q484" s="9" t="s">
        <v>15</v>
      </c>
    </row>
    <row r="485" spans="2:17" ht="14">
      <c r="B485" s="248" t="s">
        <v>363</v>
      </c>
      <c r="C485" s="248"/>
      <c r="D485" s="248"/>
      <c r="E485" s="248"/>
      <c r="F485" s="248"/>
      <c r="G485" s="248"/>
      <c r="H485" s="248"/>
      <c r="I485" s="248"/>
      <c r="J485" s="248"/>
      <c r="K485" s="248"/>
      <c r="L485" s="248"/>
      <c r="M485" s="248"/>
      <c r="N485" s="248"/>
      <c r="O485" s="115"/>
      <c r="P485" s="6"/>
      <c r="Q485" s="9"/>
    </row>
    <row r="486" spans="2:17" ht="14">
      <c r="B486" s="7">
        <f t="shared" ref="B486:O489" si="54">IFERROR(VLOOKUP($B$485,$130:$216,MATCH($Q486&amp;"/"&amp;B$348,$128:$128,0),FALSE),"")</f>
        <v>0</v>
      </c>
      <c r="C486" s="7">
        <f t="shared" si="54"/>
        <v>0</v>
      </c>
      <c r="D486" s="7">
        <f t="shared" si="54"/>
        <v>-14</v>
      </c>
      <c r="E486" s="7">
        <f t="shared" si="54"/>
        <v>0</v>
      </c>
      <c r="F486" s="7">
        <f t="shared" si="54"/>
        <v>1091</v>
      </c>
      <c r="G486" s="7">
        <f t="shared" si="54"/>
        <v>0</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12</v>
      </c>
    </row>
    <row r="487" spans="2:17" ht="14">
      <c r="B487" s="7">
        <f t="shared" si="54"/>
        <v>0</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13</v>
      </c>
    </row>
    <row r="488" spans="2:17" ht="14">
      <c r="B488" s="7">
        <f t="shared" si="54"/>
        <v>0</v>
      </c>
      <c r="C488" s="7">
        <f t="shared" si="54"/>
        <v>0</v>
      </c>
      <c r="D488" s="7">
        <f t="shared" si="54"/>
        <v>0</v>
      </c>
      <c r="E488" s="7">
        <f t="shared" si="54"/>
        <v>27</v>
      </c>
      <c r="F488" s="7">
        <f t="shared" si="54"/>
        <v>0</v>
      </c>
      <c r="G488" s="7">
        <f t="shared" si="54"/>
        <v>0</v>
      </c>
      <c r="H488" s="7">
        <f t="shared" si="54"/>
        <v>0</v>
      </c>
      <c r="I488" s="7">
        <f t="shared" si="54"/>
        <v>0</v>
      </c>
      <c r="J488" s="7">
        <f t="shared" si="54"/>
        <v>0</v>
      </c>
      <c r="K488" s="7">
        <f t="shared" si="54"/>
        <v>0</v>
      </c>
      <c r="L488" s="7">
        <f t="shared" si="54"/>
        <v>0</v>
      </c>
      <c r="M488" s="7">
        <f t="shared" si="54"/>
        <v>0</v>
      </c>
      <c r="N488" s="7">
        <f t="shared" si="54"/>
        <v>0</v>
      </c>
      <c r="O488" s="7">
        <f t="shared" si="54"/>
        <v>0</v>
      </c>
      <c r="P488" s="6"/>
      <c r="Q488" s="9" t="s">
        <v>14</v>
      </c>
    </row>
    <row r="489" spans="2:17" ht="14">
      <c r="B489" s="18">
        <f t="shared" si="54"/>
        <v>0</v>
      </c>
      <c r="C489" s="18">
        <f t="shared" si="54"/>
        <v>46.88</v>
      </c>
      <c r="D489" s="18">
        <f t="shared" si="54"/>
        <v>0</v>
      </c>
      <c r="E489" s="18">
        <f t="shared" si="54"/>
        <v>27</v>
      </c>
      <c r="F489" s="18">
        <f t="shared" si="54"/>
        <v>0</v>
      </c>
      <c r="G489" s="18">
        <f t="shared" si="54"/>
        <v>0</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19</v>
      </c>
    </row>
    <row r="490" spans="2:17" ht="14">
      <c r="B490" s="7">
        <f>SUM(B486:B489)</f>
        <v>0</v>
      </c>
      <c r="C490" s="112">
        <f t="shared" ref="C490:M490" si="55">SUM(C486:C489)</f>
        <v>46.88</v>
      </c>
      <c r="D490" s="112">
        <f t="shared" si="55"/>
        <v>-14</v>
      </c>
      <c r="E490" s="112">
        <f t="shared" si="55"/>
        <v>54</v>
      </c>
      <c r="F490" s="112">
        <f t="shared" si="55"/>
        <v>1091</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15</v>
      </c>
    </row>
    <row r="491" spans="2:17" s="2" customFormat="1" ht="14">
      <c r="B491" s="248" t="s">
        <v>356</v>
      </c>
      <c r="C491" s="248"/>
      <c r="D491" s="248"/>
      <c r="E491" s="248"/>
      <c r="F491" s="248"/>
      <c r="G491" s="248"/>
      <c r="H491" s="248"/>
      <c r="I491" s="248"/>
      <c r="J491" s="248"/>
      <c r="K491" s="248"/>
      <c r="L491" s="248"/>
      <c r="M491" s="248"/>
      <c r="N491" s="248"/>
      <c r="O491" s="115"/>
      <c r="P491" s="6"/>
      <c r="Q491" s="9"/>
    </row>
    <row r="492" spans="2:17" s="2" customFormat="1" ht="14">
      <c r="B492" s="7">
        <f t="shared" ref="B492:O495" si="56">IFERROR(VLOOKUP($B$491,$130:$216,MATCH($Q492&amp;"/"&amp;B$348,$128:$128,0),FALSE),"")</f>
        <v>49150</v>
      </c>
      <c r="C492" s="7">
        <f t="shared" si="56"/>
        <v>67447</v>
      </c>
      <c r="D492" s="7">
        <f t="shared" si="56"/>
        <v>84470</v>
      </c>
      <c r="E492" s="7">
        <f t="shared" si="56"/>
        <v>75699</v>
      </c>
      <c r="F492" s="7">
        <f t="shared" si="56"/>
        <v>83554</v>
      </c>
      <c r="G492" s="7">
        <f t="shared" si="56"/>
        <v>108573</v>
      </c>
      <c r="H492" s="7">
        <f t="shared" si="56"/>
        <v>90684</v>
      </c>
      <c r="I492" s="7">
        <f t="shared" si="56"/>
        <v>102466</v>
      </c>
      <c r="J492" s="7">
        <f t="shared" si="56"/>
        <v>108919</v>
      </c>
      <c r="K492" s="7">
        <f t="shared" si="56"/>
        <v>103538</v>
      </c>
      <c r="L492" s="7">
        <f t="shared" si="56"/>
        <v>124621</v>
      </c>
      <c r="M492" s="7">
        <f t="shared" si="56"/>
        <v>149648</v>
      </c>
      <c r="N492" s="7">
        <f t="shared" si="56"/>
        <v>158818</v>
      </c>
      <c r="O492" s="7">
        <f t="shared" si="56"/>
        <v>167401</v>
      </c>
      <c r="P492" s="6"/>
      <c r="Q492" s="9" t="s">
        <v>12</v>
      </c>
    </row>
    <row r="493" spans="2:17" s="2" customFormat="1" ht="14">
      <c r="B493" s="7">
        <f t="shared" si="56"/>
        <v>74236</v>
      </c>
      <c r="C493" s="7">
        <f t="shared" si="56"/>
        <v>74390.48</v>
      </c>
      <c r="D493" s="7">
        <f t="shared" si="56"/>
        <v>96056</v>
      </c>
      <c r="E493" s="7">
        <f t="shared" si="56"/>
        <v>89040</v>
      </c>
      <c r="F493" s="7">
        <f t="shared" si="56"/>
        <v>106923</v>
      </c>
      <c r="G493" s="7">
        <f t="shared" si="56"/>
        <v>94953</v>
      </c>
      <c r="H493" s="7">
        <f t="shared" si="56"/>
        <v>85323</v>
      </c>
      <c r="I493" s="7">
        <f t="shared" si="56"/>
        <v>102853</v>
      </c>
      <c r="J493" s="7">
        <f t="shared" si="56"/>
        <v>108183</v>
      </c>
      <c r="K493" s="7">
        <f t="shared" si="56"/>
        <v>123578</v>
      </c>
      <c r="L493" s="7">
        <f t="shared" si="56"/>
        <v>133767</v>
      </c>
      <c r="M493" s="7">
        <f t="shared" si="56"/>
        <v>165281</v>
      </c>
      <c r="N493" s="7">
        <f t="shared" si="56"/>
        <v>172338</v>
      </c>
      <c r="O493" s="7">
        <f t="shared" si="56"/>
        <v>186125</v>
      </c>
      <c r="P493" s="6"/>
      <c r="Q493" s="9" t="s">
        <v>13</v>
      </c>
    </row>
    <row r="494" spans="2:17" s="2" customFormat="1" ht="14">
      <c r="B494" s="7">
        <f t="shared" si="56"/>
        <v>59056</v>
      </c>
      <c r="C494" s="7">
        <f t="shared" si="56"/>
        <v>72333.509999999995</v>
      </c>
      <c r="D494" s="7">
        <f t="shared" si="56"/>
        <v>93808</v>
      </c>
      <c r="E494" s="7">
        <f t="shared" si="56"/>
        <v>92943</v>
      </c>
      <c r="F494" s="7">
        <f t="shared" si="56"/>
        <v>87303</v>
      </c>
      <c r="G494" s="7">
        <f t="shared" si="56"/>
        <v>123531</v>
      </c>
      <c r="H494" s="7">
        <f t="shared" si="56"/>
        <v>80252</v>
      </c>
      <c r="I494" s="7">
        <f t="shared" si="56"/>
        <v>101698</v>
      </c>
      <c r="J494" s="7">
        <f t="shared" si="56"/>
        <v>104993</v>
      </c>
      <c r="K494" s="7">
        <f t="shared" si="56"/>
        <v>131170</v>
      </c>
      <c r="L494" s="7">
        <f t="shared" si="56"/>
        <v>160887</v>
      </c>
      <c r="M494" s="7">
        <f t="shared" si="56"/>
        <v>177782</v>
      </c>
      <c r="N494" s="7">
        <f t="shared" si="56"/>
        <v>185995</v>
      </c>
      <c r="O494" s="7">
        <f t="shared" si="56"/>
        <v>198409</v>
      </c>
      <c r="P494" s="6"/>
      <c r="Q494" s="9" t="s">
        <v>14</v>
      </c>
    </row>
    <row r="495" spans="2:17" s="2" customFormat="1" ht="14">
      <c r="B495" s="7">
        <f t="shared" si="56"/>
        <v>86700</v>
      </c>
      <c r="C495" s="7">
        <f t="shared" si="56"/>
        <v>112651.25</v>
      </c>
      <c r="D495" s="7">
        <f t="shared" si="56"/>
        <v>138650.99</v>
      </c>
      <c r="E495" s="7">
        <f t="shared" si="56"/>
        <v>123308</v>
      </c>
      <c r="F495" s="7">
        <f t="shared" si="56"/>
        <v>125501.92</v>
      </c>
      <c r="G495" s="7">
        <f t="shared" si="56"/>
        <v>128626.03</v>
      </c>
      <c r="H495" s="7">
        <f t="shared" si="56"/>
        <v>85450.79</v>
      </c>
      <c r="I495" s="7">
        <f t="shared" si="56"/>
        <v>92283.11</v>
      </c>
      <c r="J495" s="7">
        <f t="shared" si="56"/>
        <v>114422.08</v>
      </c>
      <c r="K495" s="7">
        <f t="shared" si="56"/>
        <v>129199.41</v>
      </c>
      <c r="L495" s="7">
        <f t="shared" si="56"/>
        <v>118845.37</v>
      </c>
      <c r="M495" s="7">
        <f t="shared" si="56"/>
        <v>134957.95000000001</v>
      </c>
      <c r="N495" s="7">
        <f t="shared" si="56"/>
        <v>133335.22</v>
      </c>
      <c r="O495" s="7" t="str">
        <f t="shared" si="56"/>
        <v/>
      </c>
      <c r="P495" s="6"/>
      <c r="Q495" s="9" t="s">
        <v>19</v>
      </c>
    </row>
    <row r="496" spans="2:17" s="2" customFormat="1" ht="14">
      <c r="B496" s="16">
        <f>SUM(B492:B495)</f>
        <v>269142</v>
      </c>
      <c r="C496" s="16">
        <f t="shared" ref="C496:M496" si="57">SUM(C492:C495)</f>
        <v>326822.24</v>
      </c>
      <c r="D496" s="16">
        <f t="shared" si="57"/>
        <v>412984.99</v>
      </c>
      <c r="E496" s="16">
        <f t="shared" si="57"/>
        <v>380990</v>
      </c>
      <c r="F496" s="16">
        <f t="shared" si="57"/>
        <v>403281.91999999998</v>
      </c>
      <c r="G496" s="16">
        <f t="shared" si="57"/>
        <v>455683.03</v>
      </c>
      <c r="H496" s="16">
        <f t="shared" si="57"/>
        <v>341709.79</v>
      </c>
      <c r="I496" s="16">
        <f t="shared" si="57"/>
        <v>399300.11</v>
      </c>
      <c r="J496" s="16">
        <f t="shared" si="57"/>
        <v>436517.08</v>
      </c>
      <c r="K496" s="16">
        <f t="shared" si="57"/>
        <v>487485.41000000003</v>
      </c>
      <c r="L496" s="16">
        <f t="shared" si="57"/>
        <v>538120.37</v>
      </c>
      <c r="M496" s="16">
        <f t="shared" si="57"/>
        <v>627668.94999999995</v>
      </c>
      <c r="N496" s="16">
        <f>IF(N493="",N492*4,IF(N494="",(N493+N492)*2,IF(N495="",((N494+N493+N492)/3)*4,SUM(N492:N495))))</f>
        <v>650486.22</v>
      </c>
      <c r="O496" s="16">
        <f>IF(O493="",O492*4,IF(O494="",(O493+O492)*2,IF(O495="",((O494+O493+O492)/3)*4,SUM(O492:O495))))</f>
        <v>735913.33333333337</v>
      </c>
      <c r="P496" s="6"/>
      <c r="Q496" s="9" t="s">
        <v>15</v>
      </c>
    </row>
    <row r="497" spans="1:17" ht="14">
      <c r="B497" s="250" t="s">
        <v>21</v>
      </c>
      <c r="C497" s="250"/>
      <c r="D497" s="250"/>
      <c r="E497" s="250"/>
      <c r="F497" s="250"/>
      <c r="G497" s="250"/>
      <c r="H497" s="250"/>
      <c r="I497" s="250"/>
      <c r="J497" s="250"/>
      <c r="K497" s="250"/>
      <c r="L497" s="250"/>
      <c r="M497" s="250"/>
      <c r="N497" s="250"/>
      <c r="O497" s="117"/>
      <c r="P497" s="6"/>
      <c r="Q497" s="9"/>
    </row>
    <row r="498" spans="1:17" ht="14">
      <c r="B498" s="251" t="s">
        <v>357</v>
      </c>
      <c r="C498" s="251"/>
      <c r="D498" s="251"/>
      <c r="E498" s="251"/>
      <c r="F498" s="251"/>
      <c r="G498" s="251"/>
      <c r="H498" s="251"/>
      <c r="I498" s="251"/>
      <c r="J498" s="251"/>
      <c r="K498" s="251"/>
      <c r="L498" s="251"/>
      <c r="M498" s="251"/>
      <c r="N498" s="251"/>
      <c r="O498" s="118"/>
      <c r="P498" s="6"/>
      <c r="Q498" s="9"/>
    </row>
    <row r="499" spans="1:17" ht="14">
      <c r="B499" s="7">
        <f t="shared" ref="B499:O502" si="58">IFERROR(VLOOKUP($B$498,$130:$216,MATCH($Q499&amp;"/"&amp;B$348,$128:$128,0),FALSE),"")</f>
        <v>22543</v>
      </c>
      <c r="C499" s="7">
        <f t="shared" si="58"/>
        <v>37100</v>
      </c>
      <c r="D499" s="7">
        <f t="shared" si="58"/>
        <v>46694</v>
      </c>
      <c r="E499" s="7">
        <f t="shared" si="58"/>
        <v>35874</v>
      </c>
      <c r="F499" s="7">
        <f t="shared" si="58"/>
        <v>39732</v>
      </c>
      <c r="G499" s="7">
        <f t="shared" si="58"/>
        <v>62333</v>
      </c>
      <c r="H499" s="7">
        <f t="shared" si="58"/>
        <v>44213</v>
      </c>
      <c r="I499" s="7">
        <f t="shared" si="58"/>
        <v>50162</v>
      </c>
      <c r="J499" s="7">
        <f t="shared" si="58"/>
        <v>57744</v>
      </c>
      <c r="K499" s="7">
        <f t="shared" si="58"/>
        <v>43258</v>
      </c>
      <c r="L499" s="7">
        <f t="shared" si="58"/>
        <v>56117</v>
      </c>
      <c r="M499" s="7">
        <f t="shared" si="58"/>
        <v>57882</v>
      </c>
      <c r="N499" s="7">
        <f t="shared" si="58"/>
        <v>57611</v>
      </c>
      <c r="O499" s="7">
        <f t="shared" si="58"/>
        <v>54452</v>
      </c>
      <c r="P499" s="6"/>
      <c r="Q499" s="9" t="s">
        <v>12</v>
      </c>
    </row>
    <row r="500" spans="1:17" ht="14">
      <c r="B500" s="7">
        <f t="shared" si="58"/>
        <v>22058</v>
      </c>
      <c r="C500" s="7">
        <f t="shared" si="58"/>
        <v>27743.06</v>
      </c>
      <c r="D500" s="7">
        <f t="shared" si="58"/>
        <v>42034</v>
      </c>
      <c r="E500" s="7">
        <f t="shared" si="58"/>
        <v>33803</v>
      </c>
      <c r="F500" s="7">
        <f t="shared" si="58"/>
        <v>56155</v>
      </c>
      <c r="G500" s="7">
        <f t="shared" si="58"/>
        <v>46417</v>
      </c>
      <c r="H500" s="7">
        <f t="shared" si="58"/>
        <v>36552</v>
      </c>
      <c r="I500" s="7">
        <f t="shared" si="58"/>
        <v>42100</v>
      </c>
      <c r="J500" s="7">
        <f t="shared" si="58"/>
        <v>48237</v>
      </c>
      <c r="K500" s="7">
        <f t="shared" si="58"/>
        <v>60334</v>
      </c>
      <c r="L500" s="7">
        <f t="shared" si="58"/>
        <v>49187</v>
      </c>
      <c r="M500" s="7">
        <f t="shared" si="58"/>
        <v>64717</v>
      </c>
      <c r="N500" s="7">
        <f t="shared" si="58"/>
        <v>64396</v>
      </c>
      <c r="O500" s="7">
        <f t="shared" si="58"/>
        <v>57099</v>
      </c>
      <c r="P500" s="6"/>
      <c r="Q500" s="9" t="s">
        <v>13</v>
      </c>
    </row>
    <row r="501" spans="1:17" ht="14">
      <c r="B501" s="7">
        <f t="shared" si="58"/>
        <v>22931</v>
      </c>
      <c r="C501" s="7">
        <f t="shared" si="58"/>
        <v>34173.230000000003</v>
      </c>
      <c r="D501" s="7">
        <f t="shared" si="58"/>
        <v>50406</v>
      </c>
      <c r="E501" s="7">
        <f t="shared" si="58"/>
        <v>53988</v>
      </c>
      <c r="F501" s="7">
        <f t="shared" si="58"/>
        <v>46224</v>
      </c>
      <c r="G501" s="7">
        <f t="shared" si="58"/>
        <v>72118</v>
      </c>
      <c r="H501" s="7">
        <f t="shared" si="58"/>
        <v>40406</v>
      </c>
      <c r="I501" s="7">
        <f t="shared" si="58"/>
        <v>59357</v>
      </c>
      <c r="J501" s="7">
        <f t="shared" si="58"/>
        <v>50136</v>
      </c>
      <c r="K501" s="7">
        <f t="shared" si="58"/>
        <v>53535</v>
      </c>
      <c r="L501" s="7">
        <f t="shared" si="58"/>
        <v>72481</v>
      </c>
      <c r="M501" s="7">
        <f t="shared" si="58"/>
        <v>76265</v>
      </c>
      <c r="N501" s="7">
        <f t="shared" si="58"/>
        <v>57300</v>
      </c>
      <c r="O501" s="7">
        <f t="shared" si="58"/>
        <v>55906</v>
      </c>
      <c r="P501" s="6"/>
      <c r="Q501" s="9" t="s">
        <v>14</v>
      </c>
    </row>
    <row r="502" spans="1:17" ht="14">
      <c r="B502" s="18">
        <f t="shared" si="58"/>
        <v>43647</v>
      </c>
      <c r="C502" s="18">
        <f t="shared" si="58"/>
        <v>53707.21</v>
      </c>
      <c r="D502" s="18">
        <f t="shared" si="58"/>
        <v>74202.649999999994</v>
      </c>
      <c r="E502" s="18">
        <f t="shared" si="58"/>
        <v>47522</v>
      </c>
      <c r="F502" s="18">
        <f t="shared" si="58"/>
        <v>56082.94</v>
      </c>
      <c r="G502" s="18">
        <f t="shared" si="58"/>
        <v>72726.27</v>
      </c>
      <c r="H502" s="18">
        <f t="shared" si="58"/>
        <v>32651.69</v>
      </c>
      <c r="I502" s="18">
        <f t="shared" si="58"/>
        <v>41386.67</v>
      </c>
      <c r="J502" s="18">
        <f t="shared" si="58"/>
        <v>57310.7</v>
      </c>
      <c r="K502" s="18">
        <f t="shared" si="58"/>
        <v>57865.81</v>
      </c>
      <c r="L502" s="18">
        <f t="shared" si="58"/>
        <v>35159.279999999999</v>
      </c>
      <c r="M502" s="18">
        <f t="shared" si="58"/>
        <v>54450.01</v>
      </c>
      <c r="N502" s="18">
        <f t="shared" si="58"/>
        <v>43487.46</v>
      </c>
      <c r="O502" s="18" t="str">
        <f t="shared" si="58"/>
        <v/>
      </c>
      <c r="P502" s="6"/>
      <c r="Q502" s="9" t="s">
        <v>19</v>
      </c>
    </row>
    <row r="503" spans="1:17" ht="14">
      <c r="B503" s="18">
        <f>SUM(B499:B502)</f>
        <v>111179</v>
      </c>
      <c r="C503" s="18">
        <f t="shared" ref="C503:M503" si="59">SUM(C499:C502)</f>
        <v>152723.5</v>
      </c>
      <c r="D503" s="18">
        <f t="shared" si="59"/>
        <v>213336.65</v>
      </c>
      <c r="E503" s="18">
        <f t="shared" si="59"/>
        <v>171187</v>
      </c>
      <c r="F503" s="18">
        <f t="shared" si="59"/>
        <v>198193.94</v>
      </c>
      <c r="G503" s="18">
        <f t="shared" si="59"/>
        <v>253594.27000000002</v>
      </c>
      <c r="H503" s="18">
        <f t="shared" si="59"/>
        <v>153822.69</v>
      </c>
      <c r="I503" s="18">
        <f t="shared" si="59"/>
        <v>193005.66999999998</v>
      </c>
      <c r="J503" s="18">
        <f t="shared" si="59"/>
        <v>213427.7</v>
      </c>
      <c r="K503" s="18">
        <f t="shared" si="59"/>
        <v>214992.81</v>
      </c>
      <c r="L503" s="18">
        <f t="shared" si="59"/>
        <v>212944.28</v>
      </c>
      <c r="M503" s="18">
        <f t="shared" si="59"/>
        <v>253314.01</v>
      </c>
      <c r="N503" s="18">
        <f>IF(N500="",N499*4,IF(N501="",(N500+N499)*2,IF(N502="",((N501+N500+N499)/3)*4,SUM(N499:N502))))</f>
        <v>222794.46</v>
      </c>
      <c r="O503" s="18">
        <f>IF(O500="",O499*4,IF(O501="",(O500+O499)*2,IF(O502="",((O501+O500+O499)/3)*4,SUM(O499:O502))))</f>
        <v>223276</v>
      </c>
      <c r="P503" s="6"/>
      <c r="Q503" s="9" t="s">
        <v>15</v>
      </c>
    </row>
    <row r="504" spans="1:17" ht="14">
      <c r="B504" s="21">
        <f>B503/B$465</f>
        <v>0.42943000938589954</v>
      </c>
      <c r="C504" s="22">
        <f>C503/C$465</f>
        <v>0.48261168339705335</v>
      </c>
      <c r="D504" s="22">
        <f t="shared" ref="D504:O504" si="60">D503/D$465</f>
        <v>0.53112641622138423</v>
      </c>
      <c r="E504" s="22">
        <f t="shared" si="60"/>
        <v>0.46552108600828862</v>
      </c>
      <c r="F504" s="22">
        <f t="shared" si="60"/>
        <v>0.51038991994925409</v>
      </c>
      <c r="G504" s="22">
        <f t="shared" si="60"/>
        <v>0.57611729922375299</v>
      </c>
      <c r="H504" s="22">
        <f t="shared" si="60"/>
        <v>0.47510177584946894</v>
      </c>
      <c r="I504" s="22">
        <f t="shared" si="60"/>
        <v>0.51039360927698019</v>
      </c>
      <c r="J504" s="22">
        <f t="shared" si="60"/>
        <v>0.51524507418179855</v>
      </c>
      <c r="K504" s="22">
        <f t="shared" si="60"/>
        <v>0.46848896665048906</v>
      </c>
      <c r="L504" s="22">
        <f t="shared" si="60"/>
        <v>0.41919403131982241</v>
      </c>
      <c r="M504" s="22">
        <f t="shared" si="60"/>
        <v>0.42532375959498658</v>
      </c>
      <c r="N504" s="23">
        <f t="shared" si="60"/>
        <v>0.36643626167100962</v>
      </c>
      <c r="O504" s="23">
        <f t="shared" si="60"/>
        <v>0.33067344375725694</v>
      </c>
      <c r="P504" s="6"/>
      <c r="Q504" s="11" t="s">
        <v>686</v>
      </c>
    </row>
    <row r="505" spans="1:17" s="87" customFormat="1" ht="14">
      <c r="A505" s="86"/>
      <c r="B505" s="19"/>
      <c r="C505" s="10">
        <f t="shared" ref="C505:M505" si="61">C503/B503-1</f>
        <v>0.37367218629417431</v>
      </c>
      <c r="D505" s="10">
        <f t="shared" si="61"/>
        <v>0.39688161939714584</v>
      </c>
      <c r="E505" s="10">
        <f t="shared" si="61"/>
        <v>-0.19757341272584905</v>
      </c>
      <c r="F505" s="10">
        <f t="shared" si="61"/>
        <v>0.15776279740868171</v>
      </c>
      <c r="G505" s="10">
        <f t="shared" si="61"/>
        <v>0.27952585230406135</v>
      </c>
      <c r="H505" s="10">
        <f t="shared" si="61"/>
        <v>-0.39342994618924165</v>
      </c>
      <c r="I505" s="10">
        <f t="shared" si="61"/>
        <v>0.25472821987445404</v>
      </c>
      <c r="J505" s="10">
        <f t="shared" si="61"/>
        <v>0.10581051841637623</v>
      </c>
      <c r="K505" s="10">
        <f t="shared" si="61"/>
        <v>7.3332093256872621E-3</v>
      </c>
      <c r="L505" s="10">
        <f t="shared" si="61"/>
        <v>-9.5283651578860207E-3</v>
      </c>
      <c r="M505" s="10">
        <f t="shared" si="61"/>
        <v>0.18957884193930918</v>
      </c>
      <c r="N505" s="10">
        <f>N503/M503-1</f>
        <v>-0.12048109774899551</v>
      </c>
      <c r="O505" s="10">
        <f>O503/N503-1</f>
        <v>2.1613643355404832E-3</v>
      </c>
      <c r="P505" s="17"/>
      <c r="Q505" s="14" t="s">
        <v>20</v>
      </c>
    </row>
    <row r="506" spans="1:17" ht="14">
      <c r="B506" s="253" t="s">
        <v>22</v>
      </c>
      <c r="C506" s="253"/>
      <c r="D506" s="253"/>
      <c r="E506" s="253"/>
      <c r="F506" s="253"/>
      <c r="G506" s="253"/>
      <c r="H506" s="253"/>
      <c r="I506" s="253"/>
      <c r="J506" s="253"/>
      <c r="K506" s="253"/>
      <c r="L506" s="253"/>
      <c r="M506" s="253"/>
      <c r="N506" s="253"/>
      <c r="O506" s="120"/>
      <c r="P506" s="6"/>
      <c r="Q506" s="9"/>
    </row>
    <row r="507" spans="1:17" ht="14">
      <c r="B507" s="16">
        <f t="shared" ref="B507:O511" si="62">IFERROR(B461-B499,"")</f>
        <v>25646</v>
      </c>
      <c r="C507" s="16">
        <f t="shared" si="62"/>
        <v>28229</v>
      </c>
      <c r="D507" s="16">
        <f t="shared" si="62"/>
        <v>37455</v>
      </c>
      <c r="E507" s="16">
        <f t="shared" si="62"/>
        <v>39302</v>
      </c>
      <c r="F507" s="16">
        <f t="shared" si="62"/>
        <v>43725</v>
      </c>
      <c r="G507" s="16">
        <f t="shared" si="62"/>
        <v>46152</v>
      </c>
      <c r="H507" s="16">
        <f t="shared" si="62"/>
        <v>46338</v>
      </c>
      <c r="I507" s="16">
        <f t="shared" si="62"/>
        <v>52156</v>
      </c>
      <c r="J507" s="16">
        <f t="shared" si="62"/>
        <v>50400</v>
      </c>
      <c r="K507" s="16">
        <f t="shared" si="62"/>
        <v>57635</v>
      </c>
      <c r="L507" s="16">
        <f t="shared" si="62"/>
        <v>64528</v>
      </c>
      <c r="M507" s="16">
        <f t="shared" si="62"/>
        <v>87900</v>
      </c>
      <c r="N507" s="16">
        <f t="shared" si="62"/>
        <v>95504</v>
      </c>
      <c r="O507" s="16">
        <f t="shared" si="62"/>
        <v>109669</v>
      </c>
      <c r="P507" s="6"/>
      <c r="Q507" s="9" t="s">
        <v>12</v>
      </c>
    </row>
    <row r="508" spans="1:17" ht="14">
      <c r="B508" s="7">
        <f t="shared" si="62"/>
        <v>47529</v>
      </c>
      <c r="C508" s="7">
        <f t="shared" si="62"/>
        <v>43385.540000000008</v>
      </c>
      <c r="D508" s="7">
        <f t="shared" si="62"/>
        <v>48894</v>
      </c>
      <c r="E508" s="7">
        <f t="shared" si="62"/>
        <v>48936</v>
      </c>
      <c r="F508" s="7">
        <f t="shared" si="62"/>
        <v>43431</v>
      </c>
      <c r="G508" s="7">
        <f t="shared" si="62"/>
        <v>41038</v>
      </c>
      <c r="H508" s="7">
        <f t="shared" si="62"/>
        <v>39137</v>
      </c>
      <c r="I508" s="7">
        <f t="shared" si="62"/>
        <v>49797</v>
      </c>
      <c r="J508" s="7">
        <f t="shared" si="62"/>
        <v>48631</v>
      </c>
      <c r="K508" s="7">
        <f t="shared" si="62"/>
        <v>49260</v>
      </c>
      <c r="L508" s="7">
        <f t="shared" si="62"/>
        <v>70412</v>
      </c>
      <c r="M508" s="7">
        <f t="shared" si="62"/>
        <v>84924</v>
      </c>
      <c r="N508" s="7">
        <f t="shared" si="62"/>
        <v>86651</v>
      </c>
      <c r="O508" s="7">
        <f t="shared" si="62"/>
        <v>107153</v>
      </c>
      <c r="P508" s="6"/>
      <c r="Q508" s="9" t="s">
        <v>13</v>
      </c>
    </row>
    <row r="509" spans="1:17" ht="14">
      <c r="B509" s="7">
        <f t="shared" si="62"/>
        <v>32673</v>
      </c>
      <c r="C509" s="7">
        <f t="shared" si="62"/>
        <v>33432.579999999994</v>
      </c>
      <c r="D509" s="7">
        <f t="shared" si="62"/>
        <v>37984</v>
      </c>
      <c r="E509" s="7">
        <f t="shared" si="62"/>
        <v>32721</v>
      </c>
      <c r="F509" s="7">
        <f t="shared" si="62"/>
        <v>32700</v>
      </c>
      <c r="G509" s="7">
        <f t="shared" si="62"/>
        <v>43634</v>
      </c>
      <c r="H509" s="7">
        <f t="shared" si="62"/>
        <v>39782</v>
      </c>
      <c r="I509" s="7">
        <f t="shared" si="62"/>
        <v>33827</v>
      </c>
      <c r="J509" s="7">
        <f t="shared" si="62"/>
        <v>45469</v>
      </c>
      <c r="K509" s="7">
        <f t="shared" si="62"/>
        <v>66260</v>
      </c>
      <c r="L509" s="7">
        <f t="shared" si="62"/>
        <v>77945</v>
      </c>
      <c r="M509" s="7">
        <f t="shared" si="62"/>
        <v>88228</v>
      </c>
      <c r="N509" s="7">
        <f t="shared" si="62"/>
        <v>115244</v>
      </c>
      <c r="O509" s="7">
        <f t="shared" si="62"/>
        <v>122133</v>
      </c>
      <c r="P509" s="6"/>
      <c r="Q509" s="9" t="s">
        <v>14</v>
      </c>
    </row>
    <row r="510" spans="1:17" ht="14">
      <c r="B510" s="18">
        <f t="shared" si="62"/>
        <v>41872</v>
      </c>
      <c r="C510" s="18">
        <f t="shared" si="62"/>
        <v>58681.52</v>
      </c>
      <c r="D510" s="18">
        <f t="shared" si="62"/>
        <v>63998.66</v>
      </c>
      <c r="E510" s="18">
        <f t="shared" si="62"/>
        <v>75586</v>
      </c>
      <c r="F510" s="18">
        <f t="shared" si="62"/>
        <v>70268.739999999991</v>
      </c>
      <c r="G510" s="18">
        <f t="shared" si="62"/>
        <v>55759.92</v>
      </c>
      <c r="H510" s="18">
        <f t="shared" si="62"/>
        <v>44688.179999999993</v>
      </c>
      <c r="I510" s="18">
        <f t="shared" si="62"/>
        <v>49364.97</v>
      </c>
      <c r="J510" s="18">
        <f t="shared" si="62"/>
        <v>56297.900000000009</v>
      </c>
      <c r="K510" s="18">
        <f t="shared" si="62"/>
        <v>70759.070000000007</v>
      </c>
      <c r="L510" s="18">
        <f t="shared" si="62"/>
        <v>82155.72</v>
      </c>
      <c r="M510" s="18">
        <f t="shared" si="62"/>
        <v>81213.25</v>
      </c>
      <c r="N510" s="18">
        <f t="shared" si="62"/>
        <v>87809.85</v>
      </c>
      <c r="O510" s="18" t="str">
        <f t="shared" si="62"/>
        <v/>
      </c>
      <c r="P510" s="6"/>
      <c r="Q510" s="9" t="s">
        <v>19</v>
      </c>
    </row>
    <row r="511" spans="1:17" ht="14">
      <c r="B511" s="16">
        <f t="shared" si="62"/>
        <v>147720</v>
      </c>
      <c r="C511" s="16">
        <f t="shared" si="62"/>
        <v>163728.64000000001</v>
      </c>
      <c r="D511" s="16">
        <f t="shared" si="62"/>
        <v>188331.66</v>
      </c>
      <c r="E511" s="16">
        <f t="shared" si="62"/>
        <v>196545</v>
      </c>
      <c r="F511" s="16">
        <f t="shared" si="62"/>
        <v>190124.74</v>
      </c>
      <c r="G511" s="16">
        <f t="shared" si="62"/>
        <v>186583.91999999998</v>
      </c>
      <c r="H511" s="16">
        <f t="shared" si="62"/>
        <v>169945.18</v>
      </c>
      <c r="I511" s="16">
        <f t="shared" si="62"/>
        <v>185144.97000000003</v>
      </c>
      <c r="J511" s="16">
        <f t="shared" si="62"/>
        <v>200797.89999999997</v>
      </c>
      <c r="K511" s="16">
        <f t="shared" si="62"/>
        <v>243914.07</v>
      </c>
      <c r="L511" s="16">
        <f t="shared" si="62"/>
        <v>295040.71999999997</v>
      </c>
      <c r="M511" s="16">
        <f t="shared" si="62"/>
        <v>342265.25</v>
      </c>
      <c r="N511" s="16">
        <f t="shared" si="62"/>
        <v>385208.85000000009</v>
      </c>
      <c r="O511" s="16">
        <f t="shared" si="62"/>
        <v>451940</v>
      </c>
      <c r="P511" s="6"/>
      <c r="Q511" s="9" t="s">
        <v>15</v>
      </c>
    </row>
    <row r="512" spans="1:17" ht="14">
      <c r="B512" s="10">
        <f t="shared" ref="B512:O512" si="63">B511/B$465</f>
        <v>0.57056999061410052</v>
      </c>
      <c r="C512" s="10">
        <f t="shared" si="63"/>
        <v>0.51738831660294671</v>
      </c>
      <c r="D512" s="10">
        <f t="shared" si="63"/>
        <v>0.46887358377861577</v>
      </c>
      <c r="E512" s="10">
        <f t="shared" si="63"/>
        <v>0.53447891399171132</v>
      </c>
      <c r="F512" s="10">
        <f t="shared" si="63"/>
        <v>0.48961008005074591</v>
      </c>
      <c r="G512" s="10">
        <f t="shared" si="63"/>
        <v>0.42388270077624696</v>
      </c>
      <c r="H512" s="10">
        <f t="shared" si="63"/>
        <v>0.524898224150531</v>
      </c>
      <c r="I512" s="10">
        <f t="shared" si="63"/>
        <v>0.48960639072301987</v>
      </c>
      <c r="J512" s="10">
        <f t="shared" si="63"/>
        <v>0.4847549258182014</v>
      </c>
      <c r="K512" s="10">
        <f t="shared" si="63"/>
        <v>0.53151103334951089</v>
      </c>
      <c r="L512" s="10">
        <f t="shared" si="63"/>
        <v>0.58080596868017753</v>
      </c>
      <c r="M512" s="10">
        <f t="shared" si="63"/>
        <v>0.57467624040501342</v>
      </c>
      <c r="N512" s="10">
        <f t="shared" si="63"/>
        <v>0.63356373832899049</v>
      </c>
      <c r="O512" s="10">
        <f t="shared" si="63"/>
        <v>0.66932655624274306</v>
      </c>
      <c r="P512" s="6"/>
      <c r="Q512" s="24" t="s">
        <v>23</v>
      </c>
    </row>
    <row r="513" spans="1:17" s="87" customFormat="1" ht="14">
      <c r="A513" s="86"/>
      <c r="B513" s="19"/>
      <c r="C513" s="10">
        <f t="shared" ref="C513:M513" si="64">C511/B511-1</f>
        <v>0.10837151367451936</v>
      </c>
      <c r="D513" s="10">
        <f t="shared" si="64"/>
        <v>0.15026705162884135</v>
      </c>
      <c r="E513" s="10">
        <f t="shared" si="64"/>
        <v>4.3611042349438245E-2</v>
      </c>
      <c r="F513" s="10">
        <f t="shared" si="64"/>
        <v>-3.2665598209061564E-2</v>
      </c>
      <c r="G513" s="10">
        <f t="shared" si="64"/>
        <v>-1.8623667808829181E-2</v>
      </c>
      <c r="H513" s="10">
        <f t="shared" si="64"/>
        <v>-8.9175637428991705E-2</v>
      </c>
      <c r="I513" s="10">
        <f t="shared" si="64"/>
        <v>8.9439370978335653E-2</v>
      </c>
      <c r="J513" s="10">
        <f t="shared" si="64"/>
        <v>8.4544181783604122E-2</v>
      </c>
      <c r="K513" s="10">
        <f t="shared" si="64"/>
        <v>0.21472420777308954</v>
      </c>
      <c r="L513" s="10">
        <f t="shared" si="64"/>
        <v>0.2096092693627718</v>
      </c>
      <c r="M513" s="10">
        <f t="shared" si="64"/>
        <v>0.16006105869047516</v>
      </c>
      <c r="N513" s="10">
        <f>N511/M511-1</f>
        <v>0.12546877020088987</v>
      </c>
      <c r="O513" s="10">
        <f>O511/N511-1</f>
        <v>0.1732336886860204</v>
      </c>
      <c r="P513" s="17"/>
      <c r="Q513" s="14" t="s">
        <v>20</v>
      </c>
    </row>
    <row r="514" spans="1:17" ht="14">
      <c r="B514" s="250" t="s">
        <v>24</v>
      </c>
      <c r="C514" s="250"/>
      <c r="D514" s="250"/>
      <c r="E514" s="250"/>
      <c r="F514" s="250"/>
      <c r="G514" s="250"/>
      <c r="H514" s="250"/>
      <c r="I514" s="250"/>
      <c r="J514" s="250"/>
      <c r="K514" s="250"/>
      <c r="L514" s="250"/>
      <c r="M514" s="250"/>
      <c r="N514" s="250"/>
      <c r="O514" s="117"/>
      <c r="P514" s="6"/>
      <c r="Q514" s="3"/>
    </row>
    <row r="515" spans="1:17" ht="14">
      <c r="B515" s="251" t="s">
        <v>359</v>
      </c>
      <c r="C515" s="251"/>
      <c r="D515" s="251"/>
      <c r="E515" s="251"/>
      <c r="F515" s="251"/>
      <c r="G515" s="251"/>
      <c r="H515" s="251"/>
      <c r="I515" s="251"/>
      <c r="J515" s="251"/>
      <c r="K515" s="251"/>
      <c r="L515" s="251"/>
      <c r="M515" s="251"/>
      <c r="N515" s="251"/>
      <c r="O515" s="118"/>
      <c r="P515" s="6"/>
      <c r="Q515" s="3"/>
    </row>
    <row r="516" spans="1:17" ht="14">
      <c r="B516" s="16">
        <f t="shared" ref="B516:O519" si="65">IFERROR(VLOOKUP($B$515,$130:$216,MATCH($Q516&amp;"/"&amp;B$348,$128:$128,0),FALSE),"")</f>
        <v>0</v>
      </c>
      <c r="C516" s="16">
        <f t="shared" si="65"/>
        <v>0</v>
      </c>
      <c r="D516" s="16">
        <f t="shared" si="65"/>
        <v>0</v>
      </c>
      <c r="E516" s="16">
        <f t="shared" si="65"/>
        <v>0</v>
      </c>
      <c r="F516" s="16">
        <f t="shared" si="65"/>
        <v>1257</v>
      </c>
      <c r="G516" s="16">
        <f t="shared" si="65"/>
        <v>0</v>
      </c>
      <c r="H516" s="16">
        <f t="shared" si="65"/>
        <v>0</v>
      </c>
      <c r="I516" s="16">
        <f t="shared" si="65"/>
        <v>0</v>
      </c>
      <c r="J516" s="16">
        <f t="shared" si="65"/>
        <v>0</v>
      </c>
      <c r="K516" s="16">
        <f t="shared" si="65"/>
        <v>0</v>
      </c>
      <c r="L516" s="16">
        <f t="shared" si="65"/>
        <v>0</v>
      </c>
      <c r="M516" s="16">
        <f t="shared" si="65"/>
        <v>0</v>
      </c>
      <c r="N516" s="16">
        <f t="shared" si="65"/>
        <v>0</v>
      </c>
      <c r="O516" s="16">
        <f t="shared" si="65"/>
        <v>0</v>
      </c>
      <c r="P516" s="6"/>
      <c r="Q516" s="9" t="s">
        <v>12</v>
      </c>
    </row>
    <row r="517" spans="1:17" ht="14">
      <c r="B517" s="7">
        <f t="shared" si="65"/>
        <v>0</v>
      </c>
      <c r="C517" s="7">
        <f t="shared" si="65"/>
        <v>0</v>
      </c>
      <c r="D517" s="7">
        <f t="shared" si="65"/>
        <v>0</v>
      </c>
      <c r="E517" s="7">
        <f t="shared" si="65"/>
        <v>0</v>
      </c>
      <c r="F517" s="7">
        <f t="shared" si="65"/>
        <v>0</v>
      </c>
      <c r="G517" s="7">
        <f t="shared" si="65"/>
        <v>0</v>
      </c>
      <c r="H517" s="7">
        <f t="shared" si="65"/>
        <v>0</v>
      </c>
      <c r="I517" s="7">
        <f t="shared" si="65"/>
        <v>0</v>
      </c>
      <c r="J517" s="7">
        <f t="shared" si="65"/>
        <v>0</v>
      </c>
      <c r="K517" s="7">
        <f t="shared" si="65"/>
        <v>0</v>
      </c>
      <c r="L517" s="7">
        <f t="shared" si="65"/>
        <v>0</v>
      </c>
      <c r="M517" s="7">
        <f t="shared" si="65"/>
        <v>0</v>
      </c>
      <c r="N517" s="7">
        <f t="shared" si="65"/>
        <v>0</v>
      </c>
      <c r="O517" s="7">
        <f t="shared" si="65"/>
        <v>0</v>
      </c>
      <c r="P517" s="6"/>
      <c r="Q517" s="9" t="s">
        <v>13</v>
      </c>
    </row>
    <row r="518" spans="1:17" ht="14">
      <c r="B518" s="7">
        <f t="shared" si="65"/>
        <v>0</v>
      </c>
      <c r="C518" s="7">
        <f t="shared" si="65"/>
        <v>0</v>
      </c>
      <c r="D518" s="7">
        <f t="shared" si="65"/>
        <v>0</v>
      </c>
      <c r="E518" s="7">
        <f t="shared" si="65"/>
        <v>0</v>
      </c>
      <c r="F518" s="7">
        <f t="shared" si="65"/>
        <v>0</v>
      </c>
      <c r="G518" s="7">
        <f t="shared" si="65"/>
        <v>0</v>
      </c>
      <c r="H518" s="7">
        <f t="shared" si="65"/>
        <v>0</v>
      </c>
      <c r="I518" s="7">
        <f t="shared" si="65"/>
        <v>0</v>
      </c>
      <c r="J518" s="7">
        <f t="shared" si="65"/>
        <v>0</v>
      </c>
      <c r="K518" s="7">
        <f t="shared" si="65"/>
        <v>0</v>
      </c>
      <c r="L518" s="7">
        <f t="shared" si="65"/>
        <v>0</v>
      </c>
      <c r="M518" s="7">
        <f t="shared" si="65"/>
        <v>0</v>
      </c>
      <c r="N518" s="7">
        <f t="shared" si="65"/>
        <v>0</v>
      </c>
      <c r="O518" s="7">
        <f t="shared" si="65"/>
        <v>0</v>
      </c>
      <c r="P518" s="6"/>
      <c r="Q518" s="9" t="s">
        <v>14</v>
      </c>
    </row>
    <row r="519" spans="1:17" ht="14">
      <c r="B519" s="18">
        <f t="shared" si="65"/>
        <v>0</v>
      </c>
      <c r="C519" s="18">
        <f t="shared" si="65"/>
        <v>0</v>
      </c>
      <c r="D519" s="18">
        <f t="shared" si="65"/>
        <v>0</v>
      </c>
      <c r="E519" s="18">
        <f t="shared" si="65"/>
        <v>0</v>
      </c>
      <c r="F519" s="18">
        <f t="shared" si="65"/>
        <v>0</v>
      </c>
      <c r="G519" s="18">
        <f t="shared" si="65"/>
        <v>0</v>
      </c>
      <c r="H519" s="18">
        <f t="shared" si="65"/>
        <v>0</v>
      </c>
      <c r="I519" s="18">
        <f t="shared" si="65"/>
        <v>0</v>
      </c>
      <c r="J519" s="18">
        <f t="shared" si="65"/>
        <v>0</v>
      </c>
      <c r="K519" s="18">
        <f t="shared" si="65"/>
        <v>0</v>
      </c>
      <c r="L519" s="18">
        <f t="shared" si="65"/>
        <v>0</v>
      </c>
      <c r="M519" s="18">
        <f t="shared" si="65"/>
        <v>0</v>
      </c>
      <c r="N519" s="18">
        <f t="shared" si="65"/>
        <v>0</v>
      </c>
      <c r="O519" s="18" t="str">
        <f t="shared" si="65"/>
        <v/>
      </c>
      <c r="P519" s="6"/>
      <c r="Q519" s="9" t="s">
        <v>19</v>
      </c>
    </row>
    <row r="520" spans="1:17" ht="14">
      <c r="B520" s="18">
        <f>SUM(B516:B519)</f>
        <v>0</v>
      </c>
      <c r="C520" s="18">
        <f t="shared" ref="C520:M520" si="66">SUM(C516:C519)</f>
        <v>0</v>
      </c>
      <c r="D520" s="18">
        <f t="shared" si="66"/>
        <v>0</v>
      </c>
      <c r="E520" s="18">
        <f t="shared" si="66"/>
        <v>0</v>
      </c>
      <c r="F520" s="18">
        <f t="shared" si="66"/>
        <v>1257</v>
      </c>
      <c r="G520" s="18">
        <f t="shared" si="66"/>
        <v>0</v>
      </c>
      <c r="H520" s="18">
        <f t="shared" si="66"/>
        <v>0</v>
      </c>
      <c r="I520" s="18">
        <f t="shared" si="66"/>
        <v>0</v>
      </c>
      <c r="J520" s="18">
        <f t="shared" si="66"/>
        <v>0</v>
      </c>
      <c r="K520" s="18">
        <f t="shared" si="66"/>
        <v>0</v>
      </c>
      <c r="L520" s="18">
        <f t="shared" si="66"/>
        <v>0</v>
      </c>
      <c r="M520" s="18">
        <f t="shared" si="66"/>
        <v>0</v>
      </c>
      <c r="N520" s="18">
        <f>IF(N517="",N516*4,IF(N518="",(N517+N516)*2,IF(N519="",((N518+N517+N516)/3)*4,SUM(N516:N519))))</f>
        <v>0</v>
      </c>
      <c r="O520" s="18">
        <f>IF(O517="",O516*4,IF(O518="",(O517+O516)*2,IF(O519="",((O518+O517+O516)/3)*4,SUM(O516:O519))))</f>
        <v>0</v>
      </c>
      <c r="P520" s="6"/>
      <c r="Q520" s="9" t="s">
        <v>15</v>
      </c>
    </row>
    <row r="521" spans="1:17" ht="14">
      <c r="B521" s="10">
        <f t="shared" ref="B521:M521" si="67">+B520/(B$465+B$472)</f>
        <v>0</v>
      </c>
      <c r="C521" s="10">
        <f t="shared" si="67"/>
        <v>0</v>
      </c>
      <c r="D521" s="10">
        <f t="shared" si="67"/>
        <v>0</v>
      </c>
      <c r="E521" s="10">
        <f t="shared" si="67"/>
        <v>0</v>
      </c>
      <c r="F521" s="10">
        <f t="shared" si="67"/>
        <v>3.117676050044827E-3</v>
      </c>
      <c r="G521" s="10">
        <f t="shared" si="67"/>
        <v>0</v>
      </c>
      <c r="H521" s="10">
        <f t="shared" si="67"/>
        <v>0</v>
      </c>
      <c r="I521" s="10">
        <f t="shared" si="67"/>
        <v>0</v>
      </c>
      <c r="J521" s="10">
        <f t="shared" si="67"/>
        <v>0</v>
      </c>
      <c r="K521" s="10">
        <f t="shared" si="67"/>
        <v>0</v>
      </c>
      <c r="L521" s="10">
        <f t="shared" si="67"/>
        <v>0</v>
      </c>
      <c r="M521" s="10">
        <f t="shared" si="67"/>
        <v>0</v>
      </c>
      <c r="N521" s="10">
        <f>+N520/(N$465+N$472)</f>
        <v>0</v>
      </c>
      <c r="O521" s="10">
        <f>+O520/(O$465+O$472)</f>
        <v>0</v>
      </c>
      <c r="P521" s="6"/>
      <c r="Q521" s="11" t="s">
        <v>686</v>
      </c>
    </row>
    <row r="522" spans="1:17" s="87" customFormat="1" ht="14">
      <c r="A522" s="86"/>
      <c r="B522" s="19"/>
      <c r="C522" s="10" t="e">
        <f t="shared" ref="C522:M522" si="68">C520/B520-1</f>
        <v>#DIV/0!</v>
      </c>
      <c r="D522" s="10" t="e">
        <f t="shared" si="68"/>
        <v>#DIV/0!</v>
      </c>
      <c r="E522" s="10" t="e">
        <f t="shared" si="68"/>
        <v>#DIV/0!</v>
      </c>
      <c r="F522" s="10" t="e">
        <f t="shared" si="68"/>
        <v>#DIV/0!</v>
      </c>
      <c r="G522" s="10">
        <f t="shared" si="68"/>
        <v>-1</v>
      </c>
      <c r="H522" s="10" t="e">
        <f t="shared" si="68"/>
        <v>#DIV/0!</v>
      </c>
      <c r="I522" s="10" t="e">
        <f t="shared" si="68"/>
        <v>#DIV/0!</v>
      </c>
      <c r="J522" s="10" t="e">
        <f t="shared" si="68"/>
        <v>#DIV/0!</v>
      </c>
      <c r="K522" s="10" t="e">
        <f t="shared" si="68"/>
        <v>#DIV/0!</v>
      </c>
      <c r="L522" s="10" t="e">
        <f t="shared" si="68"/>
        <v>#DIV/0!</v>
      </c>
      <c r="M522" s="10" t="e">
        <f t="shared" si="68"/>
        <v>#DIV/0!</v>
      </c>
      <c r="N522" s="10" t="e">
        <f>N520/M520-1</f>
        <v>#DIV/0!</v>
      </c>
      <c r="O522" s="10" t="e">
        <f>O520/N520-1</f>
        <v>#DIV/0!</v>
      </c>
      <c r="P522" s="17"/>
      <c r="Q522" s="14" t="s">
        <v>20</v>
      </c>
    </row>
    <row r="523" spans="1:17" ht="14">
      <c r="B523" s="251" t="s">
        <v>360</v>
      </c>
      <c r="C523" s="251"/>
      <c r="D523" s="251"/>
      <c r="E523" s="251"/>
      <c r="F523" s="251"/>
      <c r="G523" s="251"/>
      <c r="H523" s="251"/>
      <c r="I523" s="251"/>
      <c r="J523" s="251"/>
      <c r="K523" s="251"/>
      <c r="L523" s="251"/>
      <c r="M523" s="251"/>
      <c r="N523" s="251"/>
      <c r="O523" s="118"/>
      <c r="P523" s="6"/>
      <c r="Q523" s="3"/>
    </row>
    <row r="524" spans="1:17" ht="14">
      <c r="B524" s="16">
        <f t="shared" ref="B524:O527" si="69">IFERROR(VLOOKUP($B$523,$130:$216,MATCH($Q524&amp;"/"&amp;B$348,$128:$128,0),FALSE),"")</f>
        <v>0</v>
      </c>
      <c r="C524" s="16">
        <f t="shared" si="69"/>
        <v>15414</v>
      </c>
      <c r="D524" s="16">
        <f t="shared" si="69"/>
        <v>19536</v>
      </c>
      <c r="E524" s="16">
        <f t="shared" si="69"/>
        <v>21853</v>
      </c>
      <c r="F524" s="16">
        <f t="shared" si="69"/>
        <v>18609</v>
      </c>
      <c r="G524" s="16">
        <f t="shared" si="69"/>
        <v>24002</v>
      </c>
      <c r="H524" s="16">
        <f t="shared" si="69"/>
        <v>27862</v>
      </c>
      <c r="I524" s="16">
        <f t="shared" si="69"/>
        <v>31872</v>
      </c>
      <c r="J524" s="16">
        <f t="shared" si="69"/>
        <v>29643</v>
      </c>
      <c r="K524" s="16">
        <f t="shared" si="69"/>
        <v>36440</v>
      </c>
      <c r="L524" s="16">
        <f t="shared" si="69"/>
        <v>34507</v>
      </c>
      <c r="M524" s="16">
        <f t="shared" si="69"/>
        <v>41978</v>
      </c>
      <c r="N524" s="16">
        <f t="shared" si="69"/>
        <v>37067</v>
      </c>
      <c r="O524" s="16">
        <f t="shared" si="69"/>
        <v>39323</v>
      </c>
      <c r="P524" s="6"/>
      <c r="Q524" s="9" t="s">
        <v>12</v>
      </c>
    </row>
    <row r="525" spans="1:17" ht="14">
      <c r="B525" s="7">
        <f t="shared" si="69"/>
        <v>13708</v>
      </c>
      <c r="C525" s="7">
        <f t="shared" si="69"/>
        <v>14882.58</v>
      </c>
      <c r="D525" s="7">
        <f t="shared" si="69"/>
        <v>18437</v>
      </c>
      <c r="E525" s="7">
        <f t="shared" si="69"/>
        <v>21688</v>
      </c>
      <c r="F525" s="7">
        <f t="shared" si="69"/>
        <v>24572</v>
      </c>
      <c r="G525" s="7">
        <f t="shared" si="69"/>
        <v>23872</v>
      </c>
      <c r="H525" s="7">
        <f t="shared" si="69"/>
        <v>24616</v>
      </c>
      <c r="I525" s="7">
        <f t="shared" si="69"/>
        <v>32659</v>
      </c>
      <c r="J525" s="7">
        <f t="shared" si="69"/>
        <v>29282</v>
      </c>
      <c r="K525" s="7">
        <f t="shared" si="69"/>
        <v>29150</v>
      </c>
      <c r="L525" s="7">
        <f t="shared" si="69"/>
        <v>39233</v>
      </c>
      <c r="M525" s="7">
        <f t="shared" si="69"/>
        <v>43066</v>
      </c>
      <c r="N525" s="7">
        <f t="shared" si="69"/>
        <v>28653</v>
      </c>
      <c r="O525" s="7">
        <f t="shared" si="69"/>
        <v>39071</v>
      </c>
      <c r="P525" s="6"/>
      <c r="Q525" s="9" t="s">
        <v>13</v>
      </c>
    </row>
    <row r="526" spans="1:17" ht="14">
      <c r="B526" s="7">
        <f t="shared" si="69"/>
        <v>16030</v>
      </c>
      <c r="C526" s="7">
        <f t="shared" si="69"/>
        <v>15128.25</v>
      </c>
      <c r="D526" s="7">
        <f t="shared" si="69"/>
        <v>17901</v>
      </c>
      <c r="E526" s="7">
        <f t="shared" si="69"/>
        <v>18103</v>
      </c>
      <c r="F526" s="7">
        <f t="shared" si="69"/>
        <v>20555</v>
      </c>
      <c r="G526" s="7">
        <f t="shared" si="69"/>
        <v>25401</v>
      </c>
      <c r="H526" s="7">
        <f t="shared" si="69"/>
        <v>24887</v>
      </c>
      <c r="I526" s="7">
        <f t="shared" si="69"/>
        <v>27829</v>
      </c>
      <c r="J526" s="7">
        <f t="shared" si="69"/>
        <v>36793</v>
      </c>
      <c r="K526" s="7">
        <f t="shared" si="69"/>
        <v>35202</v>
      </c>
      <c r="L526" s="7">
        <f t="shared" si="69"/>
        <v>39873</v>
      </c>
      <c r="M526" s="7">
        <f t="shared" si="69"/>
        <v>32634</v>
      </c>
      <c r="N526" s="7">
        <f t="shared" si="69"/>
        <v>38716</v>
      </c>
      <c r="O526" s="7">
        <f t="shared" si="69"/>
        <v>38229</v>
      </c>
      <c r="P526" s="6"/>
      <c r="Q526" s="9" t="s">
        <v>14</v>
      </c>
    </row>
    <row r="527" spans="1:17" ht="14">
      <c r="B527" s="18">
        <f t="shared" si="69"/>
        <v>11386</v>
      </c>
      <c r="C527" s="18">
        <f t="shared" si="69"/>
        <v>13804.26</v>
      </c>
      <c r="D527" s="18">
        <f t="shared" si="69"/>
        <v>27140.03</v>
      </c>
      <c r="E527" s="18">
        <f t="shared" si="69"/>
        <v>44258</v>
      </c>
      <c r="F527" s="18">
        <f t="shared" si="69"/>
        <v>23633.25</v>
      </c>
      <c r="G527" s="18">
        <f t="shared" si="69"/>
        <v>30150.080000000002</v>
      </c>
      <c r="H527" s="18">
        <f t="shared" si="69"/>
        <v>39140.21</v>
      </c>
      <c r="I527" s="18">
        <f t="shared" si="69"/>
        <v>32472.67</v>
      </c>
      <c r="J527" s="18">
        <f t="shared" si="69"/>
        <v>38140.61</v>
      </c>
      <c r="K527" s="18">
        <f t="shared" si="69"/>
        <v>54393.78</v>
      </c>
      <c r="L527" s="18">
        <f t="shared" si="69"/>
        <v>59818.37</v>
      </c>
      <c r="M527" s="18">
        <f t="shared" si="69"/>
        <v>47913.61</v>
      </c>
      <c r="N527" s="18">
        <f t="shared" si="69"/>
        <v>47318.19</v>
      </c>
      <c r="O527" s="18" t="str">
        <f t="shared" si="69"/>
        <v/>
      </c>
      <c r="P527" s="6"/>
      <c r="Q527" s="9" t="s">
        <v>19</v>
      </c>
    </row>
    <row r="528" spans="1:17" ht="14">
      <c r="B528" s="18">
        <f>SUM(B524:B527)</f>
        <v>41124</v>
      </c>
      <c r="C528" s="18">
        <f t="shared" ref="C528:M528" si="70">SUM(C524:C527)</f>
        <v>59229.090000000004</v>
      </c>
      <c r="D528" s="18">
        <f t="shared" si="70"/>
        <v>83014.03</v>
      </c>
      <c r="E528" s="18">
        <f t="shared" si="70"/>
        <v>105902</v>
      </c>
      <c r="F528" s="18">
        <f t="shared" si="70"/>
        <v>87369.25</v>
      </c>
      <c r="G528" s="18">
        <f t="shared" si="70"/>
        <v>103425.08</v>
      </c>
      <c r="H528" s="18">
        <f t="shared" si="70"/>
        <v>116505.20999999999</v>
      </c>
      <c r="I528" s="18">
        <f t="shared" si="70"/>
        <v>124832.67</v>
      </c>
      <c r="J528" s="18">
        <f t="shared" si="70"/>
        <v>133858.60999999999</v>
      </c>
      <c r="K528" s="18">
        <f t="shared" si="70"/>
        <v>155185.78</v>
      </c>
      <c r="L528" s="18">
        <f t="shared" si="70"/>
        <v>173431.37</v>
      </c>
      <c r="M528" s="18">
        <f t="shared" si="70"/>
        <v>165591.60999999999</v>
      </c>
      <c r="N528" s="18">
        <f>IF(N525="",N524*4,IF(N526="",(N525+N524)*2,IF(N527="",((N526+N525+N524)/3)*4,SUM(N524:N527))))</f>
        <v>151754.19</v>
      </c>
      <c r="O528" s="18">
        <f>IF(O525="",O524*4,IF(O526="",(O525+O524)*2,IF(O527="",((O526+O525+O524)/3)*4,SUM(O524:O527))))</f>
        <v>155497.33333333334</v>
      </c>
      <c r="P528" s="6"/>
      <c r="Q528" s="9" t="s">
        <v>15</v>
      </c>
    </row>
    <row r="529" spans="1:17" ht="14">
      <c r="B529" s="10">
        <f t="shared" ref="B529:O529" si="71">+B528/(B$465+B$472)</f>
        <v>0.15779416617424735</v>
      </c>
      <c r="C529" s="10">
        <f t="shared" si="71"/>
        <v>0.18417423081512016</v>
      </c>
      <c r="D529" s="10">
        <f t="shared" si="71"/>
        <v>0.20111060185161519</v>
      </c>
      <c r="E529" s="10">
        <f t="shared" si="71"/>
        <v>0.28270915143474185</v>
      </c>
      <c r="F529" s="10">
        <f t="shared" si="71"/>
        <v>0.2166977074267136</v>
      </c>
      <c r="G529" s="10">
        <f t="shared" si="71"/>
        <v>0.22696715302301249</v>
      </c>
      <c r="H529" s="10">
        <f t="shared" si="71"/>
        <v>0.34094782593147244</v>
      </c>
      <c r="I529" s="10">
        <f t="shared" si="71"/>
        <v>0.3126286892332687</v>
      </c>
      <c r="J529" s="10">
        <f t="shared" si="71"/>
        <v>0.30665148314471452</v>
      </c>
      <c r="K529" s="10">
        <f t="shared" si="71"/>
        <v>0.31833933245304713</v>
      </c>
      <c r="L529" s="10">
        <f t="shared" si="71"/>
        <v>0.33686108510599988</v>
      </c>
      <c r="M529" s="10">
        <f t="shared" si="71"/>
        <v>0.27607830504273734</v>
      </c>
      <c r="N529" s="10">
        <f t="shared" si="71"/>
        <v>0.2440887871891973</v>
      </c>
      <c r="O529" s="10">
        <f t="shared" si="71"/>
        <v>0.22686077658231421</v>
      </c>
      <c r="P529" s="6"/>
      <c r="Q529" s="11" t="s">
        <v>686</v>
      </c>
    </row>
    <row r="530" spans="1:17" s="87" customFormat="1" ht="14">
      <c r="A530" s="86"/>
      <c r="B530" s="19"/>
      <c r="C530" s="10">
        <f t="shared" ref="C530:M530" si="72">C528/B528-1</f>
        <v>0.44025605485847685</v>
      </c>
      <c r="D530" s="10">
        <f t="shared" si="72"/>
        <v>0.40157530699863853</v>
      </c>
      <c r="E530" s="10">
        <f t="shared" si="72"/>
        <v>0.27571206939357129</v>
      </c>
      <c r="F530" s="10">
        <f t="shared" si="72"/>
        <v>-0.1749990557307699</v>
      </c>
      <c r="G530" s="10">
        <f t="shared" si="72"/>
        <v>0.1837698045937215</v>
      </c>
      <c r="H530" s="10">
        <f t="shared" si="72"/>
        <v>0.12646961452676653</v>
      </c>
      <c r="I530" s="10">
        <f t="shared" si="72"/>
        <v>7.1477146816009363E-2</v>
      </c>
      <c r="J530" s="10">
        <f t="shared" si="72"/>
        <v>7.2304309440789805E-2</v>
      </c>
      <c r="K530" s="10">
        <f t="shared" si="72"/>
        <v>0.15932609788791341</v>
      </c>
      <c r="L530" s="10">
        <f t="shared" si="72"/>
        <v>0.11757256367174884</v>
      </c>
      <c r="M530" s="10">
        <f t="shared" si="72"/>
        <v>-4.5203817510061861E-2</v>
      </c>
      <c r="N530" s="10">
        <f>N528/M528-1</f>
        <v>-8.3563533200746054E-2</v>
      </c>
      <c r="O530" s="10">
        <f>O528/N528-1</f>
        <v>2.4665831851715891E-2</v>
      </c>
      <c r="P530" s="17"/>
      <c r="Q530" s="14" t="s">
        <v>20</v>
      </c>
    </row>
    <row r="531" spans="1:17" ht="14">
      <c r="B531" s="250" t="s">
        <v>358</v>
      </c>
      <c r="C531" s="250"/>
      <c r="D531" s="250"/>
      <c r="E531" s="250"/>
      <c r="F531" s="250"/>
      <c r="G531" s="250"/>
      <c r="H531" s="250"/>
      <c r="I531" s="250"/>
      <c r="J531" s="250"/>
      <c r="K531" s="250"/>
      <c r="L531" s="250"/>
      <c r="M531" s="250"/>
      <c r="N531" s="250"/>
      <c r="O531" s="117"/>
      <c r="P531" s="6"/>
      <c r="Q531" s="3"/>
    </row>
    <row r="532" spans="1:17" ht="14">
      <c r="B532" s="16">
        <f t="shared" ref="B532:O535" si="73">IFERROR(VLOOKUP($B$531,$130:$216,MATCH($Q532&amp;"/"&amp;B$348,$128:$128,0),FALSE),"")</f>
        <v>13352</v>
      </c>
      <c r="C532" s="16">
        <f t="shared" si="73"/>
        <v>15414</v>
      </c>
      <c r="D532" s="16">
        <f t="shared" si="73"/>
        <v>19536</v>
      </c>
      <c r="E532" s="16">
        <f t="shared" si="73"/>
        <v>21853</v>
      </c>
      <c r="F532" s="16">
        <f t="shared" si="73"/>
        <v>19866</v>
      </c>
      <c r="G532" s="16">
        <f t="shared" si="73"/>
        <v>24002</v>
      </c>
      <c r="H532" s="16">
        <f t="shared" si="73"/>
        <v>27862</v>
      </c>
      <c r="I532" s="16">
        <f t="shared" si="73"/>
        <v>31872</v>
      </c>
      <c r="J532" s="16">
        <f t="shared" si="73"/>
        <v>29643</v>
      </c>
      <c r="K532" s="16">
        <f t="shared" si="73"/>
        <v>36440</v>
      </c>
      <c r="L532" s="16">
        <f t="shared" si="73"/>
        <v>34507</v>
      </c>
      <c r="M532" s="16">
        <f t="shared" si="73"/>
        <v>41978</v>
      </c>
      <c r="N532" s="16">
        <f t="shared" si="73"/>
        <v>37067</v>
      </c>
      <c r="O532" s="16">
        <f t="shared" si="73"/>
        <v>39323</v>
      </c>
      <c r="P532" s="6"/>
      <c r="Q532" s="9" t="s">
        <v>12</v>
      </c>
    </row>
    <row r="533" spans="1:17" ht="14">
      <c r="B533" s="7">
        <f t="shared" si="73"/>
        <v>13708</v>
      </c>
      <c r="C533" s="7">
        <f t="shared" si="73"/>
        <v>14882.58</v>
      </c>
      <c r="D533" s="7">
        <f t="shared" si="73"/>
        <v>18437</v>
      </c>
      <c r="E533" s="7">
        <f t="shared" si="73"/>
        <v>21688</v>
      </c>
      <c r="F533" s="7">
        <f t="shared" si="73"/>
        <v>24572</v>
      </c>
      <c r="G533" s="7">
        <f t="shared" si="73"/>
        <v>23872</v>
      </c>
      <c r="H533" s="7">
        <f t="shared" si="73"/>
        <v>24616</v>
      </c>
      <c r="I533" s="7">
        <f t="shared" si="73"/>
        <v>32659</v>
      </c>
      <c r="J533" s="7">
        <f t="shared" si="73"/>
        <v>29282</v>
      </c>
      <c r="K533" s="7">
        <f t="shared" si="73"/>
        <v>29150</v>
      </c>
      <c r="L533" s="7">
        <f t="shared" si="73"/>
        <v>39233</v>
      </c>
      <c r="M533" s="7">
        <f t="shared" si="73"/>
        <v>43066</v>
      </c>
      <c r="N533" s="7">
        <f t="shared" si="73"/>
        <v>28653</v>
      </c>
      <c r="O533" s="7">
        <f t="shared" si="73"/>
        <v>39071</v>
      </c>
      <c r="P533" s="6"/>
      <c r="Q533" s="9" t="s">
        <v>13</v>
      </c>
    </row>
    <row r="534" spans="1:17" ht="14">
      <c r="B534" s="7">
        <f t="shared" si="73"/>
        <v>16030</v>
      </c>
      <c r="C534" s="7">
        <f t="shared" si="73"/>
        <v>15128.25</v>
      </c>
      <c r="D534" s="7">
        <f t="shared" si="73"/>
        <v>17901</v>
      </c>
      <c r="E534" s="7">
        <f t="shared" si="73"/>
        <v>18103</v>
      </c>
      <c r="F534" s="7">
        <f t="shared" si="73"/>
        <v>20555</v>
      </c>
      <c r="G534" s="7">
        <f t="shared" si="73"/>
        <v>25401</v>
      </c>
      <c r="H534" s="7">
        <f t="shared" si="73"/>
        <v>24887</v>
      </c>
      <c r="I534" s="7">
        <f t="shared" si="73"/>
        <v>27829</v>
      </c>
      <c r="J534" s="7">
        <f t="shared" si="73"/>
        <v>36793</v>
      </c>
      <c r="K534" s="7">
        <f t="shared" si="73"/>
        <v>35202</v>
      </c>
      <c r="L534" s="7">
        <f t="shared" si="73"/>
        <v>39873</v>
      </c>
      <c r="M534" s="7">
        <f t="shared" si="73"/>
        <v>32634</v>
      </c>
      <c r="N534" s="7">
        <f t="shared" si="73"/>
        <v>38716</v>
      </c>
      <c r="O534" s="7">
        <f t="shared" si="73"/>
        <v>38229</v>
      </c>
      <c r="P534" s="6"/>
      <c r="Q534" s="9" t="s">
        <v>14</v>
      </c>
    </row>
    <row r="535" spans="1:17" ht="14">
      <c r="B535" s="18">
        <f t="shared" si="73"/>
        <v>11386</v>
      </c>
      <c r="C535" s="18">
        <f t="shared" si="73"/>
        <v>13804.26</v>
      </c>
      <c r="D535" s="18">
        <f t="shared" si="73"/>
        <v>27140.03</v>
      </c>
      <c r="E535" s="18">
        <f t="shared" si="73"/>
        <v>44258</v>
      </c>
      <c r="F535" s="18">
        <f t="shared" si="73"/>
        <v>23633.25</v>
      </c>
      <c r="G535" s="18">
        <f t="shared" si="73"/>
        <v>30150.080000000002</v>
      </c>
      <c r="H535" s="18">
        <f t="shared" si="73"/>
        <v>39140.21</v>
      </c>
      <c r="I535" s="18">
        <f t="shared" si="73"/>
        <v>32472.67</v>
      </c>
      <c r="J535" s="18">
        <f t="shared" si="73"/>
        <v>38140.61</v>
      </c>
      <c r="K535" s="18">
        <f t="shared" si="73"/>
        <v>54393.78</v>
      </c>
      <c r="L535" s="18">
        <f t="shared" si="73"/>
        <v>59818.37</v>
      </c>
      <c r="M535" s="18">
        <f t="shared" si="73"/>
        <v>47913.61</v>
      </c>
      <c r="N535" s="18">
        <f t="shared" si="73"/>
        <v>47318.19</v>
      </c>
      <c r="O535" s="18" t="str">
        <f t="shared" si="73"/>
        <v/>
      </c>
      <c r="P535" s="6"/>
      <c r="Q535" s="9" t="s">
        <v>19</v>
      </c>
    </row>
    <row r="536" spans="1:17" ht="14">
      <c r="B536" s="25">
        <f t="shared" ref="B536:M536" si="74">SUM(B532:B535)</f>
        <v>54476</v>
      </c>
      <c r="C536" s="25">
        <f t="shared" si="74"/>
        <v>59229.090000000004</v>
      </c>
      <c r="D536" s="25">
        <f t="shared" si="74"/>
        <v>83014.03</v>
      </c>
      <c r="E536" s="25">
        <f t="shared" si="74"/>
        <v>105902</v>
      </c>
      <c r="F536" s="25">
        <f t="shared" si="74"/>
        <v>88626.25</v>
      </c>
      <c r="G536" s="25">
        <f t="shared" si="74"/>
        <v>103425.08</v>
      </c>
      <c r="H536" s="25">
        <f t="shared" si="74"/>
        <v>116505.20999999999</v>
      </c>
      <c r="I536" s="25">
        <f t="shared" si="74"/>
        <v>124832.67</v>
      </c>
      <c r="J536" s="25">
        <f t="shared" si="74"/>
        <v>133858.60999999999</v>
      </c>
      <c r="K536" s="25">
        <f t="shared" si="74"/>
        <v>155185.78</v>
      </c>
      <c r="L536" s="25">
        <f t="shared" si="74"/>
        <v>173431.37</v>
      </c>
      <c r="M536" s="25">
        <f t="shared" si="74"/>
        <v>165591.60999999999</v>
      </c>
      <c r="N536" s="25">
        <f>IF(N533="",N532*4,IF(N534="",(N533+N532)*2,IF(N535="",((N534+N533+N532)/3)*4,SUM(N532:N535))))</f>
        <v>151754.19</v>
      </c>
      <c r="O536" s="25">
        <f>IF(O533="",O532*4,IF(O534="",(O533+O532)*2,IF(O535="",((O534+O533+O532)/3)*4,SUM(O532:O535))))</f>
        <v>155497.33333333334</v>
      </c>
      <c r="P536" s="6"/>
      <c r="Q536" s="9" t="s">
        <v>15</v>
      </c>
    </row>
    <row r="537" spans="1:17" ht="14">
      <c r="B537" s="21">
        <f t="shared" ref="B537:O537" si="75">+B536/(B$465+B$472)</f>
        <v>0.20902623763515951</v>
      </c>
      <c r="C537" s="10">
        <f t="shared" si="75"/>
        <v>0.18417423081512016</v>
      </c>
      <c r="D537" s="10">
        <f t="shared" si="75"/>
        <v>0.20111060185161519</v>
      </c>
      <c r="E537" s="10">
        <f t="shared" si="75"/>
        <v>0.28270915143474185</v>
      </c>
      <c r="F537" s="10">
        <f t="shared" si="75"/>
        <v>0.21981538347675841</v>
      </c>
      <c r="G537" s="10">
        <f t="shared" si="75"/>
        <v>0.22696715302301249</v>
      </c>
      <c r="H537" s="10">
        <f t="shared" si="75"/>
        <v>0.34094782593147244</v>
      </c>
      <c r="I537" s="10">
        <f t="shared" si="75"/>
        <v>0.3126286892332687</v>
      </c>
      <c r="J537" s="10">
        <f t="shared" si="75"/>
        <v>0.30665148314471452</v>
      </c>
      <c r="K537" s="10">
        <f t="shared" si="75"/>
        <v>0.31833933245304713</v>
      </c>
      <c r="L537" s="10">
        <f t="shared" si="75"/>
        <v>0.33686108510599988</v>
      </c>
      <c r="M537" s="10">
        <f t="shared" si="75"/>
        <v>0.27607830504273734</v>
      </c>
      <c r="N537" s="10">
        <f t="shared" si="75"/>
        <v>0.2440887871891973</v>
      </c>
      <c r="O537" s="10">
        <f t="shared" si="75"/>
        <v>0.22686077658231421</v>
      </c>
      <c r="P537" s="6"/>
      <c r="Q537" s="11" t="s">
        <v>686</v>
      </c>
    </row>
    <row r="538" spans="1:17" s="87" customFormat="1" ht="14">
      <c r="A538" s="86"/>
      <c r="B538" s="19"/>
      <c r="C538" s="10">
        <f t="shared" ref="C538:M538" si="76">C536/B536-1</f>
        <v>8.7251083045744915E-2</v>
      </c>
      <c r="D538" s="10">
        <f t="shared" si="76"/>
        <v>0.40157530699863853</v>
      </c>
      <c r="E538" s="10">
        <f t="shared" si="76"/>
        <v>0.27571206939357129</v>
      </c>
      <c r="F538" s="10">
        <f t="shared" si="76"/>
        <v>-0.16312959150913109</v>
      </c>
      <c r="G538" s="10">
        <f t="shared" si="76"/>
        <v>0.16698021184468481</v>
      </c>
      <c r="H538" s="10">
        <f t="shared" si="76"/>
        <v>0.12646961452676653</v>
      </c>
      <c r="I538" s="10">
        <f t="shared" si="76"/>
        <v>7.1477146816009363E-2</v>
      </c>
      <c r="J538" s="10">
        <f t="shared" si="76"/>
        <v>7.2304309440789805E-2</v>
      </c>
      <c r="K538" s="10">
        <f t="shared" si="76"/>
        <v>0.15932609788791341</v>
      </c>
      <c r="L538" s="10">
        <f t="shared" si="76"/>
        <v>0.11757256367174884</v>
      </c>
      <c r="M538" s="10">
        <f t="shared" si="76"/>
        <v>-4.5203817510061861E-2</v>
      </c>
      <c r="N538" s="10">
        <f>N536/M536-1</f>
        <v>-8.3563533200746054E-2</v>
      </c>
      <c r="O538" s="10">
        <f>O536/N536-1</f>
        <v>2.4665831851715891E-2</v>
      </c>
      <c r="P538" s="17"/>
      <c r="Q538" s="14" t="s">
        <v>20</v>
      </c>
    </row>
    <row r="539" spans="1:17" ht="14">
      <c r="B539" s="251" t="s">
        <v>7</v>
      </c>
      <c r="C539" s="251"/>
      <c r="D539" s="251"/>
      <c r="E539" s="251"/>
      <c r="F539" s="251"/>
      <c r="G539" s="251"/>
      <c r="H539" s="251"/>
      <c r="I539" s="251"/>
      <c r="J539" s="251"/>
      <c r="K539" s="251"/>
      <c r="L539" s="251"/>
      <c r="M539" s="251"/>
      <c r="N539" s="251"/>
      <c r="O539" s="118"/>
      <c r="P539" s="6"/>
      <c r="Q539" s="3"/>
    </row>
    <row r="540" spans="1:17" ht="14">
      <c r="B540" s="16">
        <f t="shared" ref="B540:O543" si="77">IFERROR(VLOOKUP($B$539,$130:$216,MATCH($Q540&amp;"/"&amp;B$348,$128:$128,0),FALSE),"")</f>
        <v>4124</v>
      </c>
      <c r="C540" s="16">
        <f t="shared" si="77"/>
        <v>3781</v>
      </c>
      <c r="D540" s="16">
        <f t="shared" si="77"/>
        <v>3789</v>
      </c>
      <c r="E540" s="16">
        <f t="shared" si="77"/>
        <v>0</v>
      </c>
      <c r="F540" s="16">
        <f t="shared" si="77"/>
        <v>4437</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ht="14">
      <c r="B541" s="7">
        <f t="shared" si="77"/>
        <v>4234</v>
      </c>
      <c r="C541" s="7">
        <f t="shared" si="77"/>
        <v>3781.11</v>
      </c>
      <c r="D541" s="7">
        <f t="shared" si="77"/>
        <v>3800</v>
      </c>
      <c r="E541" s="7">
        <f t="shared" si="77"/>
        <v>0</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ht="14">
      <c r="B542" s="7">
        <f t="shared" si="77"/>
        <v>3931</v>
      </c>
      <c r="C542" s="7">
        <f t="shared" si="77"/>
        <v>3702.61</v>
      </c>
      <c r="D542" s="7">
        <f t="shared" si="77"/>
        <v>3791</v>
      </c>
      <c r="E542" s="7">
        <f t="shared" si="77"/>
        <v>3010</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ht="14">
      <c r="B543" s="18">
        <f t="shared" si="77"/>
        <v>3782</v>
      </c>
      <c r="C543" s="18">
        <f t="shared" si="77"/>
        <v>4886.1099999999997</v>
      </c>
      <c r="D543" s="18">
        <f t="shared" si="77"/>
        <v>0</v>
      </c>
      <c r="E543" s="18">
        <f t="shared" si="77"/>
        <v>0</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ht="14">
      <c r="B544" s="18">
        <f>SUM(B540:B543)</f>
        <v>16071</v>
      </c>
      <c r="C544" s="18">
        <f t="shared" ref="C544:M544" si="78">SUM(C540:C543)</f>
        <v>16150.830000000002</v>
      </c>
      <c r="D544" s="18">
        <f t="shared" si="78"/>
        <v>11380</v>
      </c>
      <c r="E544" s="18">
        <f t="shared" si="78"/>
        <v>3010</v>
      </c>
      <c r="F544" s="18">
        <f t="shared" si="78"/>
        <v>4437</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ht="14">
      <c r="B545" s="21">
        <f t="shared" ref="B545:O545" si="79">+B544/(B$465+B$472)</f>
        <v>6.1664965581809394E-2</v>
      </c>
      <c r="C545" s="22">
        <f t="shared" si="79"/>
        <v>5.0221380951079399E-2</v>
      </c>
      <c r="D545" s="22">
        <f t="shared" si="79"/>
        <v>2.7569299419283474E-2</v>
      </c>
      <c r="E545" s="22">
        <f t="shared" si="79"/>
        <v>8.0353019378158388E-3</v>
      </c>
      <c r="F545" s="22">
        <f t="shared" si="79"/>
        <v>1.1004875603857515E-2</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686</v>
      </c>
    </row>
    <row r="546" spans="1:17" ht="14">
      <c r="B546" s="253" t="s">
        <v>25</v>
      </c>
      <c r="C546" s="253"/>
      <c r="D546" s="253"/>
      <c r="E546" s="253"/>
      <c r="F546" s="253"/>
      <c r="G546" s="253"/>
      <c r="H546" s="253"/>
      <c r="I546" s="253"/>
      <c r="J546" s="253"/>
      <c r="K546" s="253"/>
      <c r="L546" s="253"/>
      <c r="M546" s="253"/>
      <c r="N546" s="253"/>
      <c r="O546" s="120"/>
      <c r="P546" s="6"/>
      <c r="Q546" s="3"/>
    </row>
    <row r="547" spans="1:17" ht="14">
      <c r="B547" s="16">
        <f t="shared" ref="B547:O551" si="80">IFERROR(B507+B468-B532-B540,"")</f>
        <v>8708</v>
      </c>
      <c r="C547" s="16">
        <f t="shared" si="80"/>
        <v>11059</v>
      </c>
      <c r="D547" s="16">
        <f t="shared" si="80"/>
        <v>14244</v>
      </c>
      <c r="E547" s="16">
        <f t="shared" si="80"/>
        <v>17972</v>
      </c>
      <c r="F547" s="16">
        <f t="shared" si="80"/>
        <v>19422</v>
      </c>
      <c r="G547" s="16">
        <f t="shared" si="80"/>
        <v>22238</v>
      </c>
      <c r="H547" s="16">
        <f t="shared" si="80"/>
        <v>18609</v>
      </c>
      <c r="I547" s="16">
        <f t="shared" si="80"/>
        <v>20432</v>
      </c>
      <c r="J547" s="16">
        <f t="shared" si="80"/>
        <v>21532</v>
      </c>
      <c r="K547" s="16">
        <f t="shared" si="80"/>
        <v>23840</v>
      </c>
      <c r="L547" s="16">
        <f t="shared" si="80"/>
        <v>33997</v>
      </c>
      <c r="M547" s="16">
        <f t="shared" si="80"/>
        <v>49788</v>
      </c>
      <c r="N547" s="16">
        <f t="shared" si="80"/>
        <v>63851</v>
      </c>
      <c r="O547" s="16">
        <f t="shared" si="80"/>
        <v>73228</v>
      </c>
      <c r="P547" s="6"/>
      <c r="Q547" s="9" t="s">
        <v>12</v>
      </c>
    </row>
    <row r="548" spans="1:17" ht="14">
      <c r="B548" s="7">
        <f t="shared" si="80"/>
        <v>34029</v>
      </c>
      <c r="C548" s="7">
        <f t="shared" si="80"/>
        <v>27871.530000000006</v>
      </c>
      <c r="D548" s="7">
        <f t="shared" si="80"/>
        <v>31785</v>
      </c>
      <c r="E548" s="7">
        <f t="shared" si="80"/>
        <v>33549</v>
      </c>
      <c r="F548" s="7">
        <f t="shared" si="80"/>
        <v>26196</v>
      </c>
      <c r="G548" s="7">
        <f t="shared" si="80"/>
        <v>24664</v>
      </c>
      <c r="H548" s="7">
        <f t="shared" si="80"/>
        <v>24155</v>
      </c>
      <c r="I548" s="7">
        <f t="shared" si="80"/>
        <v>28094</v>
      </c>
      <c r="J548" s="7">
        <f t="shared" si="80"/>
        <v>30664</v>
      </c>
      <c r="K548" s="7">
        <f t="shared" si="80"/>
        <v>34094</v>
      </c>
      <c r="L548" s="7">
        <f t="shared" si="80"/>
        <v>45347</v>
      </c>
      <c r="M548" s="7">
        <f t="shared" si="80"/>
        <v>42185</v>
      </c>
      <c r="N548" s="7">
        <f t="shared" si="80"/>
        <v>63668</v>
      </c>
      <c r="O548" s="7">
        <f t="shared" si="80"/>
        <v>71217</v>
      </c>
      <c r="P548" s="6"/>
      <c r="Q548" s="9" t="s">
        <v>13</v>
      </c>
    </row>
    <row r="549" spans="1:17" ht="14">
      <c r="B549" s="7">
        <f t="shared" si="80"/>
        <v>16051</v>
      </c>
      <c r="C549" s="7">
        <f t="shared" si="80"/>
        <v>14735.669999999991</v>
      </c>
      <c r="D549" s="7">
        <f t="shared" si="80"/>
        <v>21710</v>
      </c>
      <c r="E549" s="7">
        <f t="shared" si="80"/>
        <v>11608</v>
      </c>
      <c r="F549" s="7">
        <f t="shared" si="80"/>
        <v>20524</v>
      </c>
      <c r="G549" s="7">
        <f t="shared" si="80"/>
        <v>26012</v>
      </c>
      <c r="H549" s="7">
        <f t="shared" si="80"/>
        <v>14959</v>
      </c>
      <c r="I549" s="7">
        <f t="shared" si="80"/>
        <v>14512</v>
      </c>
      <c r="J549" s="7">
        <f t="shared" si="80"/>
        <v>18064</v>
      </c>
      <c r="K549" s="7">
        <f t="shared" si="80"/>
        <v>42433</v>
      </c>
      <c r="L549" s="7">
        <f t="shared" si="80"/>
        <v>48533</v>
      </c>
      <c r="M549" s="7">
        <f t="shared" si="80"/>
        <v>57858</v>
      </c>
      <c r="N549" s="7">
        <f t="shared" si="80"/>
        <v>77105</v>
      </c>
      <c r="O549" s="7">
        <f t="shared" si="80"/>
        <v>85548</v>
      </c>
      <c r="P549" s="6"/>
      <c r="Q549" s="9" t="s">
        <v>14</v>
      </c>
    </row>
    <row r="550" spans="1:17" ht="14">
      <c r="B550" s="18">
        <f t="shared" si="80"/>
        <v>20104</v>
      </c>
      <c r="C550" s="18">
        <f t="shared" si="80"/>
        <v>39823.089999999997</v>
      </c>
      <c r="D550" s="18">
        <f t="shared" si="80"/>
        <v>37308.310000000005</v>
      </c>
      <c r="E550" s="18">
        <f t="shared" si="80"/>
        <v>31369</v>
      </c>
      <c r="F550" s="18">
        <f t="shared" si="80"/>
        <v>45785.739999999991</v>
      </c>
      <c r="G550" s="18">
        <f t="shared" si="80"/>
        <v>25749.679999999993</v>
      </c>
      <c r="H550" s="18">
        <f t="shared" si="80"/>
        <v>13658.889999999992</v>
      </c>
      <c r="I550" s="18">
        <f t="shared" si="80"/>
        <v>18423.770000000004</v>
      </c>
      <c r="J550" s="18">
        <f t="shared" si="80"/>
        <v>18970.770000000011</v>
      </c>
      <c r="K550" s="18">
        <f t="shared" si="80"/>
        <v>16939.820000000007</v>
      </c>
      <c r="L550" s="18">
        <f t="shared" si="80"/>
        <v>592.71999999999389</v>
      </c>
      <c r="M550" s="18">
        <f t="shared" si="80"/>
        <v>31062.809999999998</v>
      </c>
      <c r="N550" s="18">
        <f t="shared" si="80"/>
        <v>42544.520000000004</v>
      </c>
      <c r="O550" s="18" t="str">
        <f t="shared" si="80"/>
        <v/>
      </c>
      <c r="P550" s="6"/>
      <c r="Q550" s="9" t="s">
        <v>19</v>
      </c>
    </row>
    <row r="551" spans="1:17" ht="14">
      <c r="B551" s="25">
        <f t="shared" si="80"/>
        <v>78892</v>
      </c>
      <c r="C551" s="18">
        <f t="shared" si="80"/>
        <v>93489.290000000023</v>
      </c>
      <c r="D551" s="18">
        <f t="shared" si="80"/>
        <v>105047.31</v>
      </c>
      <c r="E551" s="18">
        <f t="shared" si="80"/>
        <v>94498</v>
      </c>
      <c r="F551" s="18">
        <f t="shared" si="80"/>
        <v>111927.73999999999</v>
      </c>
      <c r="G551" s="18">
        <f t="shared" si="80"/>
        <v>98663.679999999978</v>
      </c>
      <c r="H551" s="18">
        <f t="shared" si="80"/>
        <v>71381.889999999985</v>
      </c>
      <c r="I551" s="18">
        <f t="shared" si="80"/>
        <v>81461.770000000033</v>
      </c>
      <c r="J551" s="18">
        <f t="shared" si="80"/>
        <v>89230.76999999999</v>
      </c>
      <c r="K551" s="18">
        <f t="shared" si="80"/>
        <v>117306.81999999998</v>
      </c>
      <c r="L551" s="18">
        <f t="shared" si="80"/>
        <v>128469.71999999997</v>
      </c>
      <c r="M551" s="18">
        <f t="shared" si="80"/>
        <v>180893.81</v>
      </c>
      <c r="N551" s="18">
        <f t="shared" si="80"/>
        <v>247168.52000000008</v>
      </c>
      <c r="O551" s="18">
        <f t="shared" si="80"/>
        <v>306657.33333333337</v>
      </c>
      <c r="P551" s="6"/>
      <c r="Q551" s="9" t="s">
        <v>15</v>
      </c>
    </row>
    <row r="552" spans="1:17" ht="14">
      <c r="B552" s="10">
        <f t="shared" ref="B552:O552" si="81">+B551/(B$465+B$472)</f>
        <v>0.302711247880039</v>
      </c>
      <c r="C552" s="10">
        <f t="shared" si="81"/>
        <v>0.29070711832989005</v>
      </c>
      <c r="D552" s="10">
        <f t="shared" si="81"/>
        <v>0.25448864170301327</v>
      </c>
      <c r="E552" s="10">
        <f t="shared" si="81"/>
        <v>0.25226576827897712</v>
      </c>
      <c r="F552" s="10">
        <f t="shared" si="81"/>
        <v>0.27760893741737813</v>
      </c>
      <c r="G552" s="10">
        <f t="shared" si="81"/>
        <v>0.21651822320440586</v>
      </c>
      <c r="H552" s="10">
        <f t="shared" si="81"/>
        <v>0.20889623911565422</v>
      </c>
      <c r="I552" s="10">
        <f t="shared" si="81"/>
        <v>0.20401138882731595</v>
      </c>
      <c r="J552" s="10">
        <f t="shared" si="81"/>
        <v>0.20441530031310573</v>
      </c>
      <c r="K552" s="10">
        <f t="shared" si="81"/>
        <v>0.24063657617978756</v>
      </c>
      <c r="L552" s="10">
        <f t="shared" si="81"/>
        <v>0.24953068918537613</v>
      </c>
      <c r="M552" s="10">
        <f t="shared" si="81"/>
        <v>0.30159050001097865</v>
      </c>
      <c r="N552" s="10">
        <f t="shared" si="81"/>
        <v>0.39755781555783648</v>
      </c>
      <c r="O552" s="10">
        <f t="shared" si="81"/>
        <v>0.44739365809914167</v>
      </c>
      <c r="P552" s="6"/>
      <c r="Q552" s="11" t="s">
        <v>26</v>
      </c>
    </row>
    <row r="553" spans="1:17" s="87" customFormat="1" ht="14">
      <c r="A553" s="86"/>
      <c r="B553" s="19"/>
      <c r="C553" s="10">
        <f t="shared" ref="C553:M553" si="82">C551/B551-1</f>
        <v>0.1850287735131575</v>
      </c>
      <c r="D553" s="10">
        <f t="shared" si="82"/>
        <v>0.12362934834567652</v>
      </c>
      <c r="E553" s="10">
        <f t="shared" si="82"/>
        <v>-0.1004243706954514</v>
      </c>
      <c r="F553" s="10">
        <f t="shared" si="82"/>
        <v>0.18444559673220584</v>
      </c>
      <c r="G553" s="10">
        <f t="shared" si="82"/>
        <v>-0.11850556439359905</v>
      </c>
      <c r="H553" s="10">
        <f t="shared" si="82"/>
        <v>-0.27651299850157629</v>
      </c>
      <c r="I553" s="10">
        <f t="shared" si="82"/>
        <v>0.14121060677995567</v>
      </c>
      <c r="J553" s="10">
        <f t="shared" si="82"/>
        <v>9.5369889458576163E-2</v>
      </c>
      <c r="K553" s="10">
        <f t="shared" si="82"/>
        <v>0.31464538521857421</v>
      </c>
      <c r="L553" s="10">
        <f t="shared" si="82"/>
        <v>9.5159855155906525E-2</v>
      </c>
      <c r="M553" s="10">
        <f t="shared" si="82"/>
        <v>0.40806572941857455</v>
      </c>
      <c r="N553" s="10">
        <f>N551/M551-1</f>
        <v>0.36637356468969329</v>
      </c>
      <c r="O553" s="10">
        <f>O551/N551-1</f>
        <v>0.24068118922803472</v>
      </c>
      <c r="P553" s="17"/>
      <c r="Q553" s="14" t="s">
        <v>20</v>
      </c>
    </row>
    <row r="554" spans="1:17" ht="14">
      <c r="B554" s="253" t="s">
        <v>27</v>
      </c>
      <c r="C554" s="253"/>
      <c r="D554" s="253"/>
      <c r="E554" s="253"/>
      <c r="F554" s="253"/>
      <c r="G554" s="253"/>
      <c r="H554" s="253"/>
      <c r="I554" s="253"/>
      <c r="J554" s="253"/>
      <c r="K554" s="253"/>
      <c r="L554" s="253"/>
      <c r="M554" s="253"/>
      <c r="N554" s="253"/>
      <c r="O554" s="120"/>
      <c r="P554" s="6"/>
      <c r="Q554" s="11"/>
    </row>
    <row r="555" spans="1:17" ht="14">
      <c r="B555" s="16">
        <f t="shared" ref="B555:O555" si="83">IFERROR(B547+B593,"")</f>
        <v>12744</v>
      </c>
      <c r="C555" s="16">
        <f t="shared" si="83"/>
        <v>16991</v>
      </c>
      <c r="D555" s="16">
        <f t="shared" si="83"/>
        <v>16555</v>
      </c>
      <c r="E555" s="16">
        <f t="shared" si="83"/>
        <v>20910</v>
      </c>
      <c r="F555" s="16">
        <f t="shared" si="83"/>
        <v>23957</v>
      </c>
      <c r="G555" s="16">
        <f t="shared" si="83"/>
        <v>26905</v>
      </c>
      <c r="H555" s="16">
        <f t="shared" si="83"/>
        <v>23126</v>
      </c>
      <c r="I555" s="16">
        <f t="shared" si="83"/>
        <v>26270</v>
      </c>
      <c r="J555" s="16">
        <f t="shared" si="83"/>
        <v>27949</v>
      </c>
      <c r="K555" s="16">
        <f t="shared" si="83"/>
        <v>29729</v>
      </c>
      <c r="L555" s="16">
        <f t="shared" si="83"/>
        <v>40117</v>
      </c>
      <c r="M555" s="16">
        <f t="shared" si="83"/>
        <v>58188</v>
      </c>
      <c r="N555" s="16">
        <f t="shared" si="83"/>
        <v>71395</v>
      </c>
      <c r="O555" s="16">
        <f t="shared" si="83"/>
        <v>80981</v>
      </c>
      <c r="P555" s="6"/>
      <c r="Q555" s="9" t="s">
        <v>12</v>
      </c>
    </row>
    <row r="556" spans="1:17" ht="14">
      <c r="B556" s="7">
        <f t="shared" ref="B556:O558" si="84">IFERROR(B548+B594-B593,"")</f>
        <v>38011</v>
      </c>
      <c r="C556" s="7">
        <f t="shared" si="84"/>
        <v>34091.410000000003</v>
      </c>
      <c r="D556" s="7">
        <f t="shared" si="84"/>
        <v>34209</v>
      </c>
      <c r="E556" s="7">
        <f t="shared" si="84"/>
        <v>37027</v>
      </c>
      <c r="F556" s="7">
        <f t="shared" si="84"/>
        <v>30803</v>
      </c>
      <c r="G556" s="7">
        <f t="shared" si="84"/>
        <v>29395</v>
      </c>
      <c r="H556" s="7">
        <f t="shared" si="84"/>
        <v>28869</v>
      </c>
      <c r="I556" s="7">
        <f t="shared" si="84"/>
        <v>33824</v>
      </c>
      <c r="J556" s="7">
        <f t="shared" si="84"/>
        <v>36961</v>
      </c>
      <c r="K556" s="7">
        <f t="shared" si="84"/>
        <v>40757</v>
      </c>
      <c r="L556" s="7">
        <f t="shared" si="84"/>
        <v>51918</v>
      </c>
      <c r="M556" s="7">
        <f t="shared" si="84"/>
        <v>50619</v>
      </c>
      <c r="N556" s="7">
        <f t="shared" si="84"/>
        <v>70790</v>
      </c>
      <c r="O556" s="7">
        <f t="shared" si="84"/>
        <v>78638</v>
      </c>
      <c r="P556" s="6"/>
      <c r="Q556" s="9" t="s">
        <v>13</v>
      </c>
    </row>
    <row r="557" spans="1:17" ht="14">
      <c r="B557" s="7">
        <f t="shared" si="84"/>
        <v>21174</v>
      </c>
      <c r="C557" s="7">
        <f t="shared" si="84"/>
        <v>19319.249999999993</v>
      </c>
      <c r="D557" s="7">
        <f t="shared" si="84"/>
        <v>24399</v>
      </c>
      <c r="E557" s="7">
        <f t="shared" si="84"/>
        <v>15417</v>
      </c>
      <c r="F557" s="7">
        <f t="shared" si="84"/>
        <v>25088</v>
      </c>
      <c r="G557" s="7">
        <f t="shared" si="84"/>
        <v>30440</v>
      </c>
      <c r="H557" s="7">
        <f t="shared" si="84"/>
        <v>19930</v>
      </c>
      <c r="I557" s="7">
        <f t="shared" si="84"/>
        <v>20674</v>
      </c>
      <c r="J557" s="7">
        <f t="shared" si="84"/>
        <v>24537</v>
      </c>
      <c r="K557" s="7">
        <f t="shared" si="84"/>
        <v>49000</v>
      </c>
      <c r="L557" s="7">
        <f t="shared" si="84"/>
        <v>55572</v>
      </c>
      <c r="M557" s="7">
        <f t="shared" si="84"/>
        <v>66719</v>
      </c>
      <c r="N557" s="7">
        <f t="shared" si="84"/>
        <v>84912</v>
      </c>
      <c r="O557" s="7">
        <f t="shared" si="84"/>
        <v>92440</v>
      </c>
      <c r="P557" s="6"/>
      <c r="Q557" s="9" t="s">
        <v>14</v>
      </c>
    </row>
    <row r="558" spans="1:17" ht="14">
      <c r="B558" s="18">
        <f t="shared" si="84"/>
        <v>26022</v>
      </c>
      <c r="C558" s="18">
        <f t="shared" si="84"/>
        <v>44726.18</v>
      </c>
      <c r="D558" s="18">
        <f t="shared" si="84"/>
        <v>39924.120000000003</v>
      </c>
      <c r="E558" s="18">
        <f t="shared" si="84"/>
        <v>35752</v>
      </c>
      <c r="F558" s="18">
        <f t="shared" si="84"/>
        <v>62586.789999999994</v>
      </c>
      <c r="G558" s="18">
        <f t="shared" si="84"/>
        <v>30332.359999999993</v>
      </c>
      <c r="H558" s="18">
        <f t="shared" si="84"/>
        <v>19245.419999999991</v>
      </c>
      <c r="I558" s="18">
        <f t="shared" si="84"/>
        <v>25139.320000000007</v>
      </c>
      <c r="J558" s="18">
        <f t="shared" si="84"/>
        <v>25210.270000000011</v>
      </c>
      <c r="K558" s="18">
        <f t="shared" si="84"/>
        <v>23445.000000000007</v>
      </c>
      <c r="L558" s="18">
        <f t="shared" si="84"/>
        <v>7917.179999999993</v>
      </c>
      <c r="M558" s="18">
        <f t="shared" si="84"/>
        <v>38683.949999999997</v>
      </c>
      <c r="N558" s="18">
        <f t="shared" si="84"/>
        <v>50564.59</v>
      </c>
      <c r="O558" s="18" t="str">
        <f t="shared" si="84"/>
        <v/>
      </c>
      <c r="P558" s="6"/>
      <c r="Q558" s="9" t="s">
        <v>19</v>
      </c>
    </row>
    <row r="559" spans="1:17" ht="14">
      <c r="B559" s="25">
        <f t="shared" ref="B559:O559" si="85">IFERROR(B551+B596,"")</f>
        <v>97951</v>
      </c>
      <c r="C559" s="18">
        <f t="shared" si="85"/>
        <v>115127.84000000003</v>
      </c>
      <c r="D559" s="18">
        <f t="shared" si="85"/>
        <v>115087.12</v>
      </c>
      <c r="E559" s="18">
        <f t="shared" si="85"/>
        <v>109106</v>
      </c>
      <c r="F559" s="18">
        <f t="shared" si="85"/>
        <v>142434.78999999998</v>
      </c>
      <c r="G559" s="18">
        <f t="shared" si="85"/>
        <v>117072.35999999999</v>
      </c>
      <c r="H559" s="18">
        <f t="shared" si="85"/>
        <v>91170.419999999984</v>
      </c>
      <c r="I559" s="18">
        <f t="shared" si="85"/>
        <v>105907.32000000004</v>
      </c>
      <c r="J559" s="18">
        <f t="shared" si="85"/>
        <v>114657.26999999999</v>
      </c>
      <c r="K559" s="18">
        <f t="shared" si="85"/>
        <v>142930.99999999997</v>
      </c>
      <c r="L559" s="18">
        <f t="shared" si="85"/>
        <v>155524.17999999996</v>
      </c>
      <c r="M559" s="18">
        <f t="shared" si="85"/>
        <v>214209.95</v>
      </c>
      <c r="N559" s="18">
        <f t="shared" si="85"/>
        <v>277661.59000000008</v>
      </c>
      <c r="O559" s="18">
        <f t="shared" si="85"/>
        <v>336078.66666666669</v>
      </c>
      <c r="P559" s="6"/>
      <c r="Q559" s="9" t="s">
        <v>15</v>
      </c>
    </row>
    <row r="560" spans="1:17" ht="14">
      <c r="B560" s="10">
        <f t="shared" ref="B560:O560" si="86">+B559/(B$465+B$472)</f>
        <v>0.37584126959764869</v>
      </c>
      <c r="C560" s="10">
        <f t="shared" si="86"/>
        <v>0.35799269206071249</v>
      </c>
      <c r="D560" s="10">
        <f t="shared" si="86"/>
        <v>0.27881118370676694</v>
      </c>
      <c r="E560" s="10">
        <f t="shared" si="86"/>
        <v>0.29126234326489536</v>
      </c>
      <c r="F560" s="10">
        <f t="shared" si="86"/>
        <v>0.35327409186647918</v>
      </c>
      <c r="G560" s="10">
        <f t="shared" si="86"/>
        <v>0.25691621652006652</v>
      </c>
      <c r="H560" s="10">
        <f t="shared" si="86"/>
        <v>0.26680657876381003</v>
      </c>
      <c r="I560" s="10">
        <f t="shared" si="86"/>
        <v>0.26523238373262664</v>
      </c>
      <c r="J560" s="10">
        <f t="shared" si="86"/>
        <v>0.26266388018539849</v>
      </c>
      <c r="K560" s="10">
        <f t="shared" si="86"/>
        <v>0.29320056983859261</v>
      </c>
      <c r="L560" s="10">
        <f t="shared" si="86"/>
        <v>0.3020793991019089</v>
      </c>
      <c r="M560" s="10">
        <f t="shared" si="86"/>
        <v>0.3571359679351479</v>
      </c>
      <c r="N560" s="10">
        <f t="shared" si="86"/>
        <v>0.44660434583140124</v>
      </c>
      <c r="O560" s="10">
        <f t="shared" si="86"/>
        <v>0.49031752299770659</v>
      </c>
      <c r="P560" s="6"/>
      <c r="Q560" s="11" t="s">
        <v>28</v>
      </c>
    </row>
    <row r="561" spans="1:17" s="87" customFormat="1" ht="14">
      <c r="A561" s="86"/>
      <c r="B561" s="19"/>
      <c r="C561" s="10">
        <f t="shared" ref="C561:M561" si="87">C559/B559-1</f>
        <v>0.17536155833018574</v>
      </c>
      <c r="D561" s="10">
        <f t="shared" si="87"/>
        <v>-3.5369377207139507E-4</v>
      </c>
      <c r="E561" s="10">
        <f t="shared" si="87"/>
        <v>-5.1970368187161164E-2</v>
      </c>
      <c r="F561" s="10">
        <f t="shared" si="87"/>
        <v>0.30547165142155319</v>
      </c>
      <c r="G561" s="10">
        <f t="shared" si="87"/>
        <v>-0.17806344924579165</v>
      </c>
      <c r="H561" s="10">
        <f t="shared" si="87"/>
        <v>-0.22124726963734231</v>
      </c>
      <c r="I561" s="10">
        <f t="shared" si="87"/>
        <v>0.16164124285047787</v>
      </c>
      <c r="J561" s="10">
        <f t="shared" si="87"/>
        <v>8.2618935121764547E-2</v>
      </c>
      <c r="K561" s="10">
        <f t="shared" si="87"/>
        <v>0.24659343450267035</v>
      </c>
      <c r="L561" s="10">
        <f t="shared" si="87"/>
        <v>8.8106708831534153E-2</v>
      </c>
      <c r="M561" s="10">
        <f t="shared" si="87"/>
        <v>0.37734177412155501</v>
      </c>
      <c r="N561" s="10">
        <f>N559/M559-1</f>
        <v>0.29621238415862594</v>
      </c>
      <c r="O561" s="10">
        <f>O559/N559-1</f>
        <v>0.21038947686882659</v>
      </c>
      <c r="P561" s="17"/>
      <c r="Q561" s="14" t="s">
        <v>20</v>
      </c>
    </row>
    <row r="562" spans="1:17" ht="14">
      <c r="B562" s="251" t="s">
        <v>364</v>
      </c>
      <c r="C562" s="251"/>
      <c r="D562" s="251"/>
      <c r="E562" s="251"/>
      <c r="F562" s="251"/>
      <c r="G562" s="251"/>
      <c r="H562" s="251"/>
      <c r="I562" s="251"/>
      <c r="J562" s="251"/>
      <c r="K562" s="251"/>
      <c r="L562" s="251"/>
      <c r="M562" s="251"/>
      <c r="N562" s="251"/>
      <c r="O562" s="118"/>
      <c r="P562" s="6"/>
      <c r="Q562" s="3"/>
    </row>
    <row r="563" spans="1:17" ht="14">
      <c r="B563" s="16">
        <f t="shared" ref="B563:O566" si="88">IFERROR(VLOOKUP($B$562,$130:$216,MATCH($Q563&amp;"/"&amp;B$348,$128:$128,0),FALSE),"")</f>
        <v>0</v>
      </c>
      <c r="C563" s="16">
        <f t="shared" si="88"/>
        <v>0</v>
      </c>
      <c r="D563" s="16">
        <f t="shared" si="88"/>
        <v>0</v>
      </c>
      <c r="E563" s="16">
        <f t="shared" si="88"/>
        <v>0</v>
      </c>
      <c r="F563" s="16">
        <f t="shared" si="88"/>
        <v>569</v>
      </c>
      <c r="G563" s="16">
        <f t="shared" si="88"/>
        <v>434</v>
      </c>
      <c r="H563" s="16">
        <f t="shared" si="88"/>
        <v>371</v>
      </c>
      <c r="I563" s="16">
        <f t="shared" si="88"/>
        <v>0</v>
      </c>
      <c r="J563" s="16">
        <f t="shared" si="88"/>
        <v>0</v>
      </c>
      <c r="K563" s="16">
        <f t="shared" si="88"/>
        <v>0</v>
      </c>
      <c r="L563" s="16">
        <f t="shared" si="88"/>
        <v>0</v>
      </c>
      <c r="M563" s="16">
        <f t="shared" si="88"/>
        <v>523</v>
      </c>
      <c r="N563" s="16">
        <f t="shared" si="88"/>
        <v>438</v>
      </c>
      <c r="O563" s="16">
        <f t="shared" si="88"/>
        <v>426</v>
      </c>
      <c r="P563" s="6"/>
      <c r="Q563" s="9" t="s">
        <v>12</v>
      </c>
    </row>
    <row r="564" spans="1:17" ht="14">
      <c r="B564" s="7">
        <f t="shared" si="88"/>
        <v>0</v>
      </c>
      <c r="C564" s="7">
        <f t="shared" si="88"/>
        <v>0</v>
      </c>
      <c r="D564" s="7">
        <f t="shared" si="88"/>
        <v>0</v>
      </c>
      <c r="E564" s="7">
        <f t="shared" si="88"/>
        <v>0</v>
      </c>
      <c r="F564" s="7">
        <f t="shared" si="88"/>
        <v>324</v>
      </c>
      <c r="G564" s="7">
        <f t="shared" si="88"/>
        <v>828</v>
      </c>
      <c r="H564" s="7">
        <f t="shared" si="88"/>
        <v>134</v>
      </c>
      <c r="I564" s="7">
        <f t="shared" si="88"/>
        <v>0</v>
      </c>
      <c r="J564" s="7">
        <f t="shared" si="88"/>
        <v>0</v>
      </c>
      <c r="K564" s="7">
        <f t="shared" si="88"/>
        <v>0</v>
      </c>
      <c r="L564" s="7">
        <f t="shared" si="88"/>
        <v>0</v>
      </c>
      <c r="M564" s="7">
        <f t="shared" si="88"/>
        <v>445</v>
      </c>
      <c r="N564" s="7">
        <f t="shared" si="88"/>
        <v>407</v>
      </c>
      <c r="O564" s="7">
        <f t="shared" si="88"/>
        <v>440</v>
      </c>
      <c r="P564" s="6"/>
      <c r="Q564" s="9" t="s">
        <v>13</v>
      </c>
    </row>
    <row r="565" spans="1:17" ht="14">
      <c r="B565" s="7">
        <f t="shared" si="88"/>
        <v>0</v>
      </c>
      <c r="C565" s="7">
        <f t="shared" si="88"/>
        <v>0</v>
      </c>
      <c r="D565" s="7">
        <f t="shared" si="88"/>
        <v>0</v>
      </c>
      <c r="E565" s="7">
        <f t="shared" si="88"/>
        <v>220</v>
      </c>
      <c r="F565" s="7">
        <f t="shared" si="88"/>
        <v>46</v>
      </c>
      <c r="G565" s="7">
        <f t="shared" si="88"/>
        <v>932</v>
      </c>
      <c r="H565" s="7">
        <f t="shared" si="88"/>
        <v>4</v>
      </c>
      <c r="I565" s="7">
        <f t="shared" si="88"/>
        <v>0</v>
      </c>
      <c r="J565" s="7">
        <f t="shared" si="88"/>
        <v>0</v>
      </c>
      <c r="K565" s="7">
        <f t="shared" si="88"/>
        <v>0</v>
      </c>
      <c r="L565" s="7">
        <f t="shared" si="88"/>
        <v>0</v>
      </c>
      <c r="M565" s="7">
        <f t="shared" si="88"/>
        <v>441</v>
      </c>
      <c r="N565" s="7">
        <f t="shared" si="88"/>
        <v>398</v>
      </c>
      <c r="O565" s="7">
        <f t="shared" si="88"/>
        <v>428</v>
      </c>
      <c r="P565" s="6"/>
      <c r="Q565" s="9" t="s">
        <v>14</v>
      </c>
    </row>
    <row r="566" spans="1:17" ht="14">
      <c r="B566" s="18">
        <f t="shared" si="88"/>
        <v>0</v>
      </c>
      <c r="C566" s="18">
        <f t="shared" si="88"/>
        <v>0</v>
      </c>
      <c r="D566" s="18">
        <f t="shared" si="88"/>
        <v>0</v>
      </c>
      <c r="E566" s="18">
        <f t="shared" si="88"/>
        <v>612</v>
      </c>
      <c r="F566" s="18">
        <f t="shared" si="88"/>
        <v>136.43</v>
      </c>
      <c r="G566" s="18">
        <f t="shared" si="88"/>
        <v>634.82000000000005</v>
      </c>
      <c r="H566" s="18">
        <f t="shared" si="88"/>
        <v>43.09</v>
      </c>
      <c r="I566" s="18">
        <f t="shared" si="88"/>
        <v>0.03</v>
      </c>
      <c r="J566" s="18">
        <f t="shared" si="88"/>
        <v>0</v>
      </c>
      <c r="K566" s="18">
        <f t="shared" si="88"/>
        <v>0</v>
      </c>
      <c r="L566" s="18">
        <f t="shared" si="88"/>
        <v>0</v>
      </c>
      <c r="M566" s="18">
        <f t="shared" si="88"/>
        <v>513.33000000000004</v>
      </c>
      <c r="N566" s="18">
        <f t="shared" si="88"/>
        <v>387.89</v>
      </c>
      <c r="O566" s="18" t="str">
        <f t="shared" si="88"/>
        <v/>
      </c>
      <c r="P566" s="6"/>
      <c r="Q566" s="9" t="s">
        <v>19</v>
      </c>
    </row>
    <row r="567" spans="1:17" ht="14">
      <c r="B567" s="18">
        <f>SUM(B563:B566)</f>
        <v>0</v>
      </c>
      <c r="C567" s="18">
        <f t="shared" ref="C567:M567" si="89">SUM(C563:C566)</f>
        <v>0</v>
      </c>
      <c r="D567" s="18">
        <f t="shared" si="89"/>
        <v>0</v>
      </c>
      <c r="E567" s="18">
        <f t="shared" si="89"/>
        <v>832</v>
      </c>
      <c r="F567" s="18">
        <f t="shared" si="89"/>
        <v>1075.43</v>
      </c>
      <c r="G567" s="18">
        <f t="shared" si="89"/>
        <v>2828.82</v>
      </c>
      <c r="H567" s="18">
        <f t="shared" si="89"/>
        <v>552.09</v>
      </c>
      <c r="I567" s="18">
        <f t="shared" si="89"/>
        <v>0.03</v>
      </c>
      <c r="J567" s="18">
        <f t="shared" si="89"/>
        <v>0</v>
      </c>
      <c r="K567" s="18">
        <f t="shared" si="89"/>
        <v>0</v>
      </c>
      <c r="L567" s="18">
        <f t="shared" si="89"/>
        <v>0</v>
      </c>
      <c r="M567" s="18">
        <f t="shared" si="89"/>
        <v>1922.33</v>
      </c>
      <c r="N567" s="18">
        <f>IF(N564="",N563*4,IF(N565="",(N564+N563)*2,IF(N566="",((N565+N564+N563)/3)*4,SUM(N563:N566))))</f>
        <v>1630.8899999999999</v>
      </c>
      <c r="O567" s="18">
        <f>IF(O564="",O563*4,IF(O565="",(O564+O563)*2,IF(O566="",((O565+O564+O563)/3)*4,SUM(O563:O566))))</f>
        <v>1725.3333333333333</v>
      </c>
      <c r="P567" s="6"/>
      <c r="Q567" s="9" t="s">
        <v>15</v>
      </c>
    </row>
    <row r="568" spans="1:17" ht="14">
      <c r="B568" s="10">
        <f t="shared" ref="B568:O568" si="90">+B567/(B$465+B$472)</f>
        <v>0</v>
      </c>
      <c r="C568" s="10">
        <f t="shared" si="90"/>
        <v>0</v>
      </c>
      <c r="D568" s="10">
        <f t="shared" si="90"/>
        <v>0</v>
      </c>
      <c r="E568" s="10">
        <f t="shared" si="90"/>
        <v>2.2210535588912885E-3</v>
      </c>
      <c r="F568" s="10">
        <f t="shared" si="90"/>
        <v>2.6673367975335789E-3</v>
      </c>
      <c r="G568" s="10">
        <f t="shared" si="90"/>
        <v>6.2078677803735632E-3</v>
      </c>
      <c r="H568" s="10">
        <f t="shared" si="90"/>
        <v>1.6156692496284641E-3</v>
      </c>
      <c r="I568" s="10">
        <f t="shared" si="90"/>
        <v>7.5131459392786036E-8</v>
      </c>
      <c r="J568" s="10">
        <f t="shared" si="90"/>
        <v>0</v>
      </c>
      <c r="K568" s="10">
        <f t="shared" si="90"/>
        <v>0</v>
      </c>
      <c r="L568" s="10">
        <f t="shared" si="90"/>
        <v>0</v>
      </c>
      <c r="M568" s="10">
        <f t="shared" si="90"/>
        <v>3.2049546962723851E-3</v>
      </c>
      <c r="N568" s="10">
        <f t="shared" si="90"/>
        <v>2.6232024442882922E-3</v>
      </c>
      <c r="O568" s="10">
        <f t="shared" si="90"/>
        <v>2.5171522332431387E-3</v>
      </c>
      <c r="P568" s="6"/>
      <c r="Q568" s="11" t="s">
        <v>686</v>
      </c>
    </row>
    <row r="569" spans="1:17" ht="14">
      <c r="B569" s="253" t="s">
        <v>29</v>
      </c>
      <c r="C569" s="253"/>
      <c r="D569" s="253"/>
      <c r="E569" s="253"/>
      <c r="F569" s="253"/>
      <c r="G569" s="253"/>
      <c r="H569" s="253"/>
      <c r="I569" s="253"/>
      <c r="J569" s="253"/>
      <c r="K569" s="253"/>
      <c r="L569" s="253"/>
      <c r="M569" s="253"/>
      <c r="N569" s="253"/>
      <c r="O569" s="120"/>
      <c r="P569" s="6"/>
      <c r="Q569" s="3"/>
    </row>
    <row r="570" spans="1:17" ht="14">
      <c r="B570" s="16">
        <f t="shared" ref="B570:O573" si="91">IFERROR(B547-B563,"")</f>
        <v>8708</v>
      </c>
      <c r="C570" s="16">
        <f t="shared" si="91"/>
        <v>11059</v>
      </c>
      <c r="D570" s="16">
        <f t="shared" si="91"/>
        <v>14244</v>
      </c>
      <c r="E570" s="16">
        <f t="shared" si="91"/>
        <v>17972</v>
      </c>
      <c r="F570" s="16">
        <f t="shared" si="91"/>
        <v>18853</v>
      </c>
      <c r="G570" s="16">
        <f t="shared" si="91"/>
        <v>21804</v>
      </c>
      <c r="H570" s="16">
        <f t="shared" si="91"/>
        <v>18238</v>
      </c>
      <c r="I570" s="16">
        <f t="shared" si="91"/>
        <v>20432</v>
      </c>
      <c r="J570" s="16">
        <f t="shared" si="91"/>
        <v>21532</v>
      </c>
      <c r="K570" s="16">
        <f t="shared" si="91"/>
        <v>23840</v>
      </c>
      <c r="L570" s="16">
        <f t="shared" si="91"/>
        <v>33997</v>
      </c>
      <c r="M570" s="16">
        <f t="shared" si="91"/>
        <v>49265</v>
      </c>
      <c r="N570" s="16">
        <f t="shared" si="91"/>
        <v>63413</v>
      </c>
      <c r="O570" s="16">
        <f t="shared" si="91"/>
        <v>72802</v>
      </c>
      <c r="P570" s="6"/>
      <c r="Q570" s="9" t="s">
        <v>12</v>
      </c>
    </row>
    <row r="571" spans="1:17" ht="14">
      <c r="B571" s="7">
        <f t="shared" si="91"/>
        <v>34029</v>
      </c>
      <c r="C571" s="7">
        <f t="shared" si="91"/>
        <v>27871.530000000006</v>
      </c>
      <c r="D571" s="7">
        <f t="shared" si="91"/>
        <v>31785</v>
      </c>
      <c r="E571" s="7">
        <f t="shared" si="91"/>
        <v>33549</v>
      </c>
      <c r="F571" s="7">
        <f t="shared" si="91"/>
        <v>25872</v>
      </c>
      <c r="G571" s="7">
        <f t="shared" si="91"/>
        <v>23836</v>
      </c>
      <c r="H571" s="7">
        <f t="shared" si="91"/>
        <v>24021</v>
      </c>
      <c r="I571" s="7">
        <f t="shared" si="91"/>
        <v>28094</v>
      </c>
      <c r="J571" s="7">
        <f t="shared" si="91"/>
        <v>30664</v>
      </c>
      <c r="K571" s="7">
        <f t="shared" si="91"/>
        <v>34094</v>
      </c>
      <c r="L571" s="7">
        <f t="shared" si="91"/>
        <v>45347</v>
      </c>
      <c r="M571" s="7">
        <f t="shared" si="91"/>
        <v>41740</v>
      </c>
      <c r="N571" s="7">
        <f t="shared" si="91"/>
        <v>63261</v>
      </c>
      <c r="O571" s="7">
        <f t="shared" si="91"/>
        <v>70777</v>
      </c>
      <c r="P571" s="6"/>
      <c r="Q571" s="9" t="s">
        <v>13</v>
      </c>
    </row>
    <row r="572" spans="1:17" ht="14">
      <c r="B572" s="7">
        <f t="shared" si="91"/>
        <v>16051</v>
      </c>
      <c r="C572" s="7">
        <f t="shared" si="91"/>
        <v>14735.669999999991</v>
      </c>
      <c r="D572" s="7">
        <f t="shared" si="91"/>
        <v>21710</v>
      </c>
      <c r="E572" s="7">
        <f t="shared" si="91"/>
        <v>11388</v>
      </c>
      <c r="F572" s="7">
        <f t="shared" si="91"/>
        <v>20478</v>
      </c>
      <c r="G572" s="7">
        <f t="shared" si="91"/>
        <v>25080</v>
      </c>
      <c r="H572" s="7">
        <f t="shared" si="91"/>
        <v>14955</v>
      </c>
      <c r="I572" s="7">
        <f t="shared" si="91"/>
        <v>14512</v>
      </c>
      <c r="J572" s="7">
        <f t="shared" si="91"/>
        <v>18064</v>
      </c>
      <c r="K572" s="7">
        <f t="shared" si="91"/>
        <v>42433</v>
      </c>
      <c r="L572" s="7">
        <f t="shared" si="91"/>
        <v>48533</v>
      </c>
      <c r="M572" s="7">
        <f t="shared" si="91"/>
        <v>57417</v>
      </c>
      <c r="N572" s="7">
        <f t="shared" si="91"/>
        <v>76707</v>
      </c>
      <c r="O572" s="7">
        <f t="shared" si="91"/>
        <v>85120</v>
      </c>
      <c r="P572" s="6"/>
      <c r="Q572" s="9" t="s">
        <v>14</v>
      </c>
    </row>
    <row r="573" spans="1:17" ht="14">
      <c r="B573" s="7">
        <f t="shared" si="91"/>
        <v>20104</v>
      </c>
      <c r="C573" s="18">
        <f t="shared" si="91"/>
        <v>39823.089999999997</v>
      </c>
      <c r="D573" s="18">
        <f t="shared" si="91"/>
        <v>37308.310000000005</v>
      </c>
      <c r="E573" s="18">
        <f t="shared" si="91"/>
        <v>30757</v>
      </c>
      <c r="F573" s="18">
        <f t="shared" si="91"/>
        <v>45649.30999999999</v>
      </c>
      <c r="G573" s="18">
        <f t="shared" si="91"/>
        <v>25114.859999999993</v>
      </c>
      <c r="H573" s="18">
        <f t="shared" si="91"/>
        <v>13615.799999999992</v>
      </c>
      <c r="I573" s="18">
        <f t="shared" si="91"/>
        <v>18423.740000000005</v>
      </c>
      <c r="J573" s="18">
        <f t="shared" si="91"/>
        <v>18970.770000000011</v>
      </c>
      <c r="K573" s="18">
        <f t="shared" si="91"/>
        <v>16939.820000000007</v>
      </c>
      <c r="L573" s="18">
        <f t="shared" si="91"/>
        <v>592.71999999999389</v>
      </c>
      <c r="M573" s="18">
        <f t="shared" si="91"/>
        <v>30549.479999999996</v>
      </c>
      <c r="N573" s="18">
        <f t="shared" si="91"/>
        <v>42156.630000000005</v>
      </c>
      <c r="O573" s="18" t="str">
        <f t="shared" si="91"/>
        <v/>
      </c>
      <c r="P573" s="6"/>
      <c r="Q573" s="9" t="s">
        <v>19</v>
      </c>
    </row>
    <row r="574" spans="1:17" ht="14">
      <c r="B574" s="25">
        <f t="shared" ref="B574:M574" si="92">B551-B567</f>
        <v>78892</v>
      </c>
      <c r="C574" s="18">
        <f t="shared" si="92"/>
        <v>93489.290000000023</v>
      </c>
      <c r="D574" s="18">
        <f t="shared" si="92"/>
        <v>105047.31</v>
      </c>
      <c r="E574" s="18">
        <f t="shared" si="92"/>
        <v>93666</v>
      </c>
      <c r="F574" s="18">
        <f t="shared" si="92"/>
        <v>110852.31</v>
      </c>
      <c r="G574" s="18">
        <f t="shared" si="92"/>
        <v>95834.859999999971</v>
      </c>
      <c r="H574" s="18">
        <f t="shared" si="92"/>
        <v>70829.799999999988</v>
      </c>
      <c r="I574" s="18">
        <f t="shared" si="92"/>
        <v>81461.740000000034</v>
      </c>
      <c r="J574" s="18">
        <f t="shared" si="92"/>
        <v>89230.76999999999</v>
      </c>
      <c r="K574" s="18">
        <f t="shared" si="92"/>
        <v>117306.81999999998</v>
      </c>
      <c r="L574" s="18">
        <f t="shared" si="92"/>
        <v>128469.71999999997</v>
      </c>
      <c r="M574" s="18">
        <f t="shared" si="92"/>
        <v>178971.48</v>
      </c>
      <c r="N574" s="18">
        <f>IFERROR(N551-N567,"")</f>
        <v>245537.63000000006</v>
      </c>
      <c r="O574" s="18">
        <f>IFERROR(O551-O567,"")</f>
        <v>304932.00000000006</v>
      </c>
      <c r="P574" s="6"/>
      <c r="Q574" s="9" t="s">
        <v>15</v>
      </c>
    </row>
    <row r="575" spans="1:17" ht="14">
      <c r="B575" s="10">
        <f t="shared" ref="B575:O575" si="93">+B574/(B$465+B$472)</f>
        <v>0.302711247880039</v>
      </c>
      <c r="C575" s="10">
        <f t="shared" si="93"/>
        <v>0.29070711832989005</v>
      </c>
      <c r="D575" s="10">
        <f t="shared" si="93"/>
        <v>0.25448864170301327</v>
      </c>
      <c r="E575" s="10">
        <f t="shared" si="93"/>
        <v>0.25004471472008583</v>
      </c>
      <c r="F575" s="10">
        <f t="shared" si="93"/>
        <v>0.27494160061984457</v>
      </c>
      <c r="G575" s="10">
        <f t="shared" si="93"/>
        <v>0.21031035542403229</v>
      </c>
      <c r="H575" s="10">
        <f t="shared" si="93"/>
        <v>0.20728056986602578</v>
      </c>
      <c r="I575" s="10">
        <f t="shared" si="93"/>
        <v>0.20401131369585657</v>
      </c>
      <c r="J575" s="10">
        <f t="shared" si="93"/>
        <v>0.20441530031310573</v>
      </c>
      <c r="K575" s="10">
        <f t="shared" si="93"/>
        <v>0.24063657617978756</v>
      </c>
      <c r="L575" s="10">
        <f t="shared" si="93"/>
        <v>0.24953068918537613</v>
      </c>
      <c r="M575" s="10">
        <f t="shared" si="93"/>
        <v>0.29838554531470629</v>
      </c>
      <c r="N575" s="10">
        <f t="shared" si="93"/>
        <v>0.39493461311354816</v>
      </c>
      <c r="O575" s="10">
        <f t="shared" si="93"/>
        <v>0.44487650586589855</v>
      </c>
      <c r="P575" s="6"/>
      <c r="Q575" s="11" t="s">
        <v>30</v>
      </c>
    </row>
    <row r="576" spans="1:17" ht="14">
      <c r="B576" s="255" t="s">
        <v>365</v>
      </c>
      <c r="C576" s="255"/>
      <c r="D576" s="255"/>
      <c r="E576" s="255"/>
      <c r="F576" s="255"/>
      <c r="G576" s="255"/>
      <c r="H576" s="255"/>
      <c r="I576" s="255"/>
      <c r="J576" s="255"/>
      <c r="K576" s="255"/>
      <c r="L576" s="255"/>
      <c r="M576" s="255"/>
      <c r="N576" s="255"/>
      <c r="O576" s="122"/>
      <c r="P576" s="6"/>
      <c r="Q576" s="3"/>
    </row>
    <row r="577" spans="1:17" ht="14">
      <c r="B577" s="16">
        <f t="shared" ref="B577:O580" si="94">IFERROR(VLOOKUP($B$576,$130:$216,MATCH($Q577&amp;"/"&amp;B$348,$128:$128,0),FALSE),"")</f>
        <v>1902</v>
      </c>
      <c r="C577" s="16">
        <f t="shared" si="94"/>
        <v>2650</v>
      </c>
      <c r="D577" s="16">
        <f t="shared" si="94"/>
        <v>4744</v>
      </c>
      <c r="E577" s="16">
        <f t="shared" si="94"/>
        <v>4518</v>
      </c>
      <c r="F577" s="16">
        <f t="shared" si="94"/>
        <v>3623</v>
      </c>
      <c r="G577" s="16">
        <f t="shared" si="94"/>
        <v>4494</v>
      </c>
      <c r="H577" s="16">
        <f t="shared" si="94"/>
        <v>3291</v>
      </c>
      <c r="I577" s="16">
        <f t="shared" si="94"/>
        <v>3543</v>
      </c>
      <c r="J577" s="16">
        <f t="shared" si="94"/>
        <v>3002</v>
      </c>
      <c r="K577" s="16">
        <f t="shared" si="94"/>
        <v>4097</v>
      </c>
      <c r="L577" s="16">
        <f t="shared" si="94"/>
        <v>3359</v>
      </c>
      <c r="M577" s="16">
        <f t="shared" si="94"/>
        <v>8915</v>
      </c>
      <c r="N577" s="16">
        <f t="shared" si="94"/>
        <v>10673</v>
      </c>
      <c r="O577" s="16">
        <f t="shared" si="94"/>
        <v>11280</v>
      </c>
      <c r="P577" s="6"/>
      <c r="Q577" s="9" t="s">
        <v>12</v>
      </c>
    </row>
    <row r="578" spans="1:17" ht="14">
      <c r="B578" s="7">
        <f t="shared" si="94"/>
        <v>5998</v>
      </c>
      <c r="C578" s="7">
        <f t="shared" si="94"/>
        <v>7026.88</v>
      </c>
      <c r="D578" s="7">
        <f t="shared" si="94"/>
        <v>8011</v>
      </c>
      <c r="E578" s="7">
        <f t="shared" si="94"/>
        <v>6832</v>
      </c>
      <c r="F578" s="7">
        <f t="shared" si="94"/>
        <v>7699</v>
      </c>
      <c r="G578" s="7">
        <f t="shared" si="94"/>
        <v>3234</v>
      </c>
      <c r="H578" s="7">
        <f t="shared" si="94"/>
        <v>2148</v>
      </c>
      <c r="I578" s="7">
        <f t="shared" si="94"/>
        <v>3528</v>
      </c>
      <c r="J578" s="7">
        <f t="shared" si="94"/>
        <v>2896</v>
      </c>
      <c r="K578" s="7">
        <f t="shared" si="94"/>
        <v>2928</v>
      </c>
      <c r="L578" s="7">
        <f t="shared" si="94"/>
        <v>6081</v>
      </c>
      <c r="M578" s="7">
        <f t="shared" si="94"/>
        <v>5605</v>
      </c>
      <c r="N578" s="7">
        <f t="shared" si="94"/>
        <v>10789</v>
      </c>
      <c r="O578" s="7">
        <f t="shared" si="94"/>
        <v>11229</v>
      </c>
      <c r="P578" s="6"/>
      <c r="Q578" s="9" t="s">
        <v>13</v>
      </c>
    </row>
    <row r="579" spans="1:17" ht="14">
      <c r="B579" s="7">
        <f t="shared" si="94"/>
        <v>3213</v>
      </c>
      <c r="C579" s="7">
        <f t="shared" si="94"/>
        <v>4613.17</v>
      </c>
      <c r="D579" s="7">
        <f t="shared" si="94"/>
        <v>5080</v>
      </c>
      <c r="E579" s="7">
        <f t="shared" si="94"/>
        <v>2980</v>
      </c>
      <c r="F579" s="7">
        <f t="shared" si="94"/>
        <v>2756</v>
      </c>
      <c r="G579" s="7">
        <f t="shared" si="94"/>
        <v>3689</v>
      </c>
      <c r="H579" s="7">
        <f t="shared" si="94"/>
        <v>2444</v>
      </c>
      <c r="I579" s="7">
        <f t="shared" si="94"/>
        <v>-151</v>
      </c>
      <c r="J579" s="7">
        <f t="shared" si="94"/>
        <v>2530</v>
      </c>
      <c r="K579" s="7">
        <f t="shared" si="94"/>
        <v>4773</v>
      </c>
      <c r="L579" s="7">
        <f t="shared" si="94"/>
        <v>-2913</v>
      </c>
      <c r="M579" s="7">
        <f t="shared" si="94"/>
        <v>5673</v>
      </c>
      <c r="N579" s="7">
        <f t="shared" si="94"/>
        <v>12707</v>
      </c>
      <c r="O579" s="7">
        <f t="shared" si="94"/>
        <v>13884</v>
      </c>
      <c r="P579" s="6"/>
      <c r="Q579" s="9" t="s">
        <v>14</v>
      </c>
    </row>
    <row r="580" spans="1:17" ht="14">
      <c r="B580" s="18">
        <f t="shared" si="94"/>
        <v>5889</v>
      </c>
      <c r="C580" s="18">
        <f t="shared" si="94"/>
        <v>12258.37</v>
      </c>
      <c r="D580" s="18">
        <f t="shared" si="94"/>
        <v>12747.42</v>
      </c>
      <c r="E580" s="18">
        <f t="shared" si="94"/>
        <v>12337</v>
      </c>
      <c r="F580" s="18">
        <f t="shared" si="94"/>
        <v>6112.8</v>
      </c>
      <c r="G580" s="18">
        <f t="shared" si="94"/>
        <v>5492.54</v>
      </c>
      <c r="H580" s="18">
        <f t="shared" si="94"/>
        <v>2008.87</v>
      </c>
      <c r="I580" s="18">
        <f t="shared" si="94"/>
        <v>2088.0100000000002</v>
      </c>
      <c r="J580" s="18">
        <f t="shared" si="94"/>
        <v>4374.16</v>
      </c>
      <c r="K580" s="18">
        <f t="shared" si="94"/>
        <v>1678.68</v>
      </c>
      <c r="L580" s="18">
        <f t="shared" si="94"/>
        <v>1420.89</v>
      </c>
      <c r="M580" s="18">
        <f t="shared" si="94"/>
        <v>5908.28</v>
      </c>
      <c r="N580" s="18">
        <f t="shared" si="94"/>
        <v>4376.76</v>
      </c>
      <c r="O580" s="18" t="str">
        <f t="shared" si="94"/>
        <v/>
      </c>
      <c r="P580" s="6"/>
      <c r="Q580" s="9" t="s">
        <v>19</v>
      </c>
    </row>
    <row r="581" spans="1:17" ht="14">
      <c r="B581" s="18">
        <f>SUM(B577:B580)</f>
        <v>17002</v>
      </c>
      <c r="C581" s="18">
        <f t="shared" ref="C581:M581" si="95">SUM(C577:C580)</f>
        <v>26548.420000000002</v>
      </c>
      <c r="D581" s="18">
        <f t="shared" si="95"/>
        <v>30582.42</v>
      </c>
      <c r="E581" s="18">
        <f t="shared" si="95"/>
        <v>26667</v>
      </c>
      <c r="F581" s="18">
        <f t="shared" si="95"/>
        <v>20190.8</v>
      </c>
      <c r="G581" s="18">
        <f t="shared" si="95"/>
        <v>16909.54</v>
      </c>
      <c r="H581" s="18">
        <f t="shared" si="95"/>
        <v>9891.869999999999</v>
      </c>
      <c r="I581" s="18">
        <f t="shared" si="95"/>
        <v>9008.01</v>
      </c>
      <c r="J581" s="18">
        <f t="shared" si="95"/>
        <v>12802.16</v>
      </c>
      <c r="K581" s="18">
        <f t="shared" si="95"/>
        <v>13476.68</v>
      </c>
      <c r="L581" s="18">
        <f t="shared" si="95"/>
        <v>7947.89</v>
      </c>
      <c r="M581" s="18">
        <f t="shared" si="95"/>
        <v>26101.279999999999</v>
      </c>
      <c r="N581" s="18">
        <f>IF(N578="",N577*4,IF(N579="",(N578+N577)*2,IF(N580="",((N579+N578+N577)/3)*4,SUM(N577:N580))))</f>
        <v>38545.760000000002</v>
      </c>
      <c r="O581" s="18">
        <f>IF(O578="",O577*4,IF(O579="",(O578+O577)*2,IF(O580="",((O579+O578+O577)/3)*4,SUM(O577:O580))))</f>
        <v>48524</v>
      </c>
      <c r="P581" s="6"/>
      <c r="Q581" s="9" t="s">
        <v>15</v>
      </c>
    </row>
    <row r="582" spans="1:17" ht="14">
      <c r="B582" s="10">
        <f t="shared" ref="B582:M582" si="96">+B581/B$574</f>
        <v>0.21550981088069765</v>
      </c>
      <c r="C582" s="10">
        <f t="shared" si="96"/>
        <v>0.28397284865464262</v>
      </c>
      <c r="D582" s="10">
        <f t="shared" si="96"/>
        <v>0.29112996801155594</v>
      </c>
      <c r="E582" s="10">
        <f t="shared" si="96"/>
        <v>0.28470309397219912</v>
      </c>
      <c r="F582" s="10">
        <f t="shared" si="96"/>
        <v>0.18214144567668458</v>
      </c>
      <c r="G582" s="10">
        <f t="shared" si="96"/>
        <v>0.17644456307443873</v>
      </c>
      <c r="H582" s="10">
        <f t="shared" si="96"/>
        <v>0.13965689582633301</v>
      </c>
      <c r="I582" s="10">
        <f t="shared" si="96"/>
        <v>0.11057964143658111</v>
      </c>
      <c r="J582" s="10">
        <f t="shared" si="96"/>
        <v>0.14347248152178896</v>
      </c>
      <c r="K582" s="10">
        <f t="shared" si="96"/>
        <v>0.11488402805565782</v>
      </c>
      <c r="L582" s="10">
        <f t="shared" si="96"/>
        <v>6.1865862243647783E-2</v>
      </c>
      <c r="M582" s="10">
        <f t="shared" si="96"/>
        <v>0.14584044340472571</v>
      </c>
      <c r="N582" s="10">
        <f>+N581/N$574</f>
        <v>0.15698514317337017</v>
      </c>
      <c r="O582" s="10">
        <f>+O581/O$574</f>
        <v>0.15913056025605707</v>
      </c>
      <c r="P582" s="6"/>
      <c r="Q582" s="11" t="s">
        <v>31</v>
      </c>
    </row>
    <row r="583" spans="1:17" ht="14">
      <c r="B583" s="253" t="s">
        <v>1189</v>
      </c>
      <c r="C583" s="253"/>
      <c r="D583" s="253"/>
      <c r="E583" s="253"/>
      <c r="F583" s="253"/>
      <c r="G583" s="253"/>
      <c r="H583" s="253"/>
      <c r="I583" s="253"/>
      <c r="J583" s="253"/>
      <c r="K583" s="253"/>
      <c r="L583" s="253"/>
      <c r="M583" s="253"/>
      <c r="N583" s="253"/>
      <c r="O583" s="120"/>
      <c r="P583" s="6"/>
      <c r="Q583" s="3"/>
    </row>
    <row r="584" spans="1:17" ht="14">
      <c r="B584" s="16">
        <f t="shared" ref="B584:O587" si="97">IFERROR(VLOOKUP($B$583,$130:$216,MATCH($Q584&amp;"/"&amp;B$348,$128:$128,0),FALSE),"")</f>
        <v>7229</v>
      </c>
      <c r="C584" s="16">
        <f t="shared" si="97"/>
        <v>8502</v>
      </c>
      <c r="D584" s="16">
        <f t="shared" si="97"/>
        <v>9746</v>
      </c>
      <c r="E584" s="16">
        <f t="shared" si="97"/>
        <v>13474</v>
      </c>
      <c r="F584" s="16">
        <f t="shared" si="97"/>
        <v>14426</v>
      </c>
      <c r="G584" s="16">
        <f t="shared" si="97"/>
        <v>17342</v>
      </c>
      <c r="H584" s="16">
        <f t="shared" si="97"/>
        <v>15006</v>
      </c>
      <c r="I584" s="16">
        <f t="shared" si="97"/>
        <v>16961</v>
      </c>
      <c r="J584" s="16">
        <f t="shared" si="97"/>
        <v>18574</v>
      </c>
      <c r="K584" s="16">
        <f t="shared" si="97"/>
        <v>19793</v>
      </c>
      <c r="L584" s="16">
        <f t="shared" si="97"/>
        <v>30721</v>
      </c>
      <c r="M584" s="16">
        <f t="shared" si="97"/>
        <v>39952</v>
      </c>
      <c r="N584" s="16">
        <f t="shared" si="97"/>
        <v>52564</v>
      </c>
      <c r="O584" s="16">
        <f t="shared" si="97"/>
        <v>61346</v>
      </c>
      <c r="P584" s="6"/>
      <c r="Q584" s="9" t="s">
        <v>12</v>
      </c>
    </row>
    <row r="585" spans="1:17" ht="14">
      <c r="B585" s="7">
        <f t="shared" si="97"/>
        <v>28238</v>
      </c>
      <c r="C585" s="7">
        <f t="shared" si="97"/>
        <v>20956.849999999999</v>
      </c>
      <c r="D585" s="7">
        <f t="shared" si="97"/>
        <v>23804</v>
      </c>
      <c r="E585" s="7">
        <f t="shared" si="97"/>
        <v>26801</v>
      </c>
      <c r="F585" s="7">
        <f t="shared" si="97"/>
        <v>18245</v>
      </c>
      <c r="G585" s="7">
        <f t="shared" si="97"/>
        <v>20660</v>
      </c>
      <c r="H585" s="7">
        <f t="shared" si="97"/>
        <v>21943</v>
      </c>
      <c r="I585" s="7">
        <f t="shared" si="97"/>
        <v>24537</v>
      </c>
      <c r="J585" s="7">
        <f t="shared" si="97"/>
        <v>27837</v>
      </c>
      <c r="K585" s="7">
        <f t="shared" si="97"/>
        <v>31206</v>
      </c>
      <c r="L585" s="7">
        <f t="shared" si="97"/>
        <v>39364</v>
      </c>
      <c r="M585" s="7">
        <f t="shared" si="97"/>
        <v>51061</v>
      </c>
      <c r="N585" s="7">
        <f t="shared" si="97"/>
        <v>67632</v>
      </c>
      <c r="O585" s="7">
        <f t="shared" si="97"/>
        <v>77659</v>
      </c>
      <c r="P585" s="6"/>
      <c r="Q585" s="9" t="s">
        <v>13</v>
      </c>
    </row>
    <row r="586" spans="1:17" ht="14">
      <c r="B586" s="7">
        <f t="shared" si="97"/>
        <v>12951</v>
      </c>
      <c r="C586" s="7">
        <f t="shared" si="97"/>
        <v>14751.15</v>
      </c>
      <c r="D586" s="7">
        <f t="shared" si="97"/>
        <v>16659</v>
      </c>
      <c r="E586" s="7">
        <f t="shared" si="97"/>
        <v>14686</v>
      </c>
      <c r="F586" s="7">
        <f t="shared" si="97"/>
        <v>17755</v>
      </c>
      <c r="G586" s="7">
        <f t="shared" si="97"/>
        <v>21423</v>
      </c>
      <c r="H586" s="7">
        <f t="shared" si="97"/>
        <v>12572</v>
      </c>
      <c r="I586" s="7">
        <f t="shared" si="97"/>
        <v>14689</v>
      </c>
      <c r="J586" s="7">
        <f t="shared" si="97"/>
        <v>15567</v>
      </c>
      <c r="K586" s="7">
        <f t="shared" si="97"/>
        <v>37728</v>
      </c>
      <c r="L586" s="7">
        <f t="shared" si="97"/>
        <v>51540</v>
      </c>
      <c r="M586" s="7">
        <f t="shared" si="97"/>
        <v>61711</v>
      </c>
      <c r="N586" s="7">
        <f t="shared" si="97"/>
        <v>76423</v>
      </c>
      <c r="O586" s="7">
        <f t="shared" si="97"/>
        <v>89364</v>
      </c>
      <c r="P586" s="6"/>
      <c r="Q586" s="9" t="s">
        <v>14</v>
      </c>
    </row>
    <row r="587" spans="1:17" ht="14">
      <c r="B587" s="7">
        <f t="shared" si="97"/>
        <v>21996</v>
      </c>
      <c r="C587" s="18">
        <f t="shared" si="97"/>
        <v>28217.43</v>
      </c>
      <c r="D587" s="18">
        <f t="shared" si="97"/>
        <v>36027.550000000003</v>
      </c>
      <c r="E587" s="18">
        <f t="shared" si="97"/>
        <v>30447</v>
      </c>
      <c r="F587" s="18">
        <f t="shared" si="97"/>
        <v>39608.61</v>
      </c>
      <c r="G587" s="18">
        <f t="shared" si="97"/>
        <v>19702.189999999999</v>
      </c>
      <c r="H587" s="18">
        <f t="shared" si="97"/>
        <v>11666.06</v>
      </c>
      <c r="I587" s="18">
        <f t="shared" si="97"/>
        <v>16401.84</v>
      </c>
      <c r="J587" s="18">
        <f t="shared" si="97"/>
        <v>14636.05</v>
      </c>
      <c r="K587" s="18">
        <f t="shared" si="97"/>
        <v>15359.82</v>
      </c>
      <c r="L587" s="18">
        <f t="shared" si="97"/>
        <v>22286.63</v>
      </c>
      <c r="M587" s="18">
        <f t="shared" si="97"/>
        <v>25772.94</v>
      </c>
      <c r="N587" s="18">
        <f t="shared" si="97"/>
        <v>36591.660000000003</v>
      </c>
      <c r="O587" s="18" t="str">
        <f t="shared" si="97"/>
        <v/>
      </c>
      <c r="P587" s="6"/>
      <c r="Q587" s="9" t="s">
        <v>19</v>
      </c>
    </row>
    <row r="588" spans="1:17" ht="14">
      <c r="B588" s="26">
        <f>SUM(B584:B587)</f>
        <v>70414</v>
      </c>
      <c r="C588" s="18">
        <f t="shared" ref="C588:M588" si="98">SUM(C584:C587)</f>
        <v>72427.429999999993</v>
      </c>
      <c r="D588" s="18">
        <f t="shared" si="98"/>
        <v>86236.55</v>
      </c>
      <c r="E588" s="18">
        <f t="shared" si="98"/>
        <v>85408</v>
      </c>
      <c r="F588" s="18">
        <f t="shared" si="98"/>
        <v>90034.61</v>
      </c>
      <c r="G588" s="18">
        <f t="shared" si="98"/>
        <v>79127.19</v>
      </c>
      <c r="H588" s="18">
        <f t="shared" si="98"/>
        <v>61187.06</v>
      </c>
      <c r="I588" s="18">
        <f t="shared" si="98"/>
        <v>72588.84</v>
      </c>
      <c r="J588" s="18">
        <f t="shared" si="98"/>
        <v>76614.05</v>
      </c>
      <c r="K588" s="18">
        <f t="shared" si="98"/>
        <v>104086.82</v>
      </c>
      <c r="L588" s="18">
        <f t="shared" si="98"/>
        <v>143911.63</v>
      </c>
      <c r="M588" s="18">
        <f t="shared" si="98"/>
        <v>178496.94</v>
      </c>
      <c r="N588" s="18">
        <f>IF(N585="",N584*4,IF(N586="",(N585+N584)*2,IF(N587="",((N586+N585+N584)/3)*4,SUM(N584:N587))))</f>
        <v>233210.66</v>
      </c>
      <c r="O588" s="18">
        <f>IF(O585="",O584*4,IF(O586="",(O585+O584)*2,IF(O587="",((O586+O585+O584)/3)*4,SUM(O584:O587))))</f>
        <v>304492</v>
      </c>
      <c r="P588" s="6"/>
      <c r="Q588" s="9" t="s">
        <v>15</v>
      </c>
    </row>
    <row r="589" spans="1:17" ht="14">
      <c r="B589" s="10">
        <f t="shared" ref="B589:O589" si="99">+B588/(B$465+B$472)</f>
        <v>0.27018087775978633</v>
      </c>
      <c r="C589" s="10">
        <f t="shared" si="99"/>
        <v>0.22521477554637351</v>
      </c>
      <c r="D589" s="10">
        <f t="shared" si="99"/>
        <v>0.20891751035465822</v>
      </c>
      <c r="E589" s="10">
        <f t="shared" si="99"/>
        <v>0.22799969033387882</v>
      </c>
      <c r="F589" s="10">
        <f t="shared" si="99"/>
        <v>0.22330847038355328</v>
      </c>
      <c r="G589" s="10">
        <f t="shared" si="99"/>
        <v>0.17364524195689271</v>
      </c>
      <c r="H589" s="10">
        <f t="shared" si="99"/>
        <v>0.17906147786986146</v>
      </c>
      <c r="I589" s="10">
        <f t="shared" si="99"/>
        <v>0.18179018282764811</v>
      </c>
      <c r="J589" s="10">
        <f t="shared" si="99"/>
        <v>0.17551214719937192</v>
      </c>
      <c r="K589" s="10">
        <f t="shared" si="99"/>
        <v>0.21351781584601681</v>
      </c>
      <c r="L589" s="10">
        <f t="shared" si="99"/>
        <v>0.2795239860076823</v>
      </c>
      <c r="M589" s="10">
        <f t="shared" si="99"/>
        <v>0.297594380841609</v>
      </c>
      <c r="N589" s="10">
        <f t="shared" si="99"/>
        <v>0.37510731768916722</v>
      </c>
      <c r="O589" s="10">
        <f t="shared" si="99"/>
        <v>0.44423457368895081</v>
      </c>
      <c r="P589" s="6"/>
      <c r="Q589" s="11" t="s">
        <v>32</v>
      </c>
    </row>
    <row r="590" spans="1:17" s="87" customFormat="1" ht="14">
      <c r="A590" s="86"/>
      <c r="B590" s="19"/>
      <c r="C590" s="10">
        <f t="shared" ref="C590:M590" si="100">C588/B588-1</f>
        <v>2.8594171613599562E-2</v>
      </c>
      <c r="D590" s="10">
        <f t="shared" si="100"/>
        <v>0.19066146624283098</v>
      </c>
      <c r="E590" s="10">
        <f t="shared" si="100"/>
        <v>-9.6078750831289916E-3</v>
      </c>
      <c r="F590" s="10">
        <f t="shared" si="100"/>
        <v>5.4170686586736627E-2</v>
      </c>
      <c r="G590" s="10">
        <f t="shared" si="100"/>
        <v>-0.12114696781604317</v>
      </c>
      <c r="H590" s="10">
        <f t="shared" si="100"/>
        <v>-0.22672522555141927</v>
      </c>
      <c r="I590" s="10">
        <f t="shared" si="100"/>
        <v>0.18634299474431359</v>
      </c>
      <c r="J590" s="10">
        <f t="shared" si="100"/>
        <v>5.5452187967186317E-2</v>
      </c>
      <c r="K590" s="10">
        <f t="shared" si="100"/>
        <v>0.35858657778827774</v>
      </c>
      <c r="L590" s="10">
        <f t="shared" si="100"/>
        <v>0.38261145839598121</v>
      </c>
      <c r="M590" s="10">
        <f t="shared" si="100"/>
        <v>0.24032324559175655</v>
      </c>
      <c r="N590" s="10">
        <f>N588/M588-1</f>
        <v>0.30652469448495867</v>
      </c>
      <c r="O590" s="10">
        <f>O588/N588-1</f>
        <v>0.30565215157831971</v>
      </c>
      <c r="P590" s="17"/>
      <c r="Q590" s="14" t="s">
        <v>20</v>
      </c>
    </row>
    <row r="591" spans="1:17" ht="14">
      <c r="B591" s="248" t="s">
        <v>9</v>
      </c>
      <c r="C591" s="248"/>
      <c r="D591" s="248"/>
      <c r="E591" s="248"/>
      <c r="F591" s="248"/>
      <c r="G591" s="248"/>
      <c r="H591" s="248"/>
      <c r="I591" s="248"/>
      <c r="J591" s="248"/>
      <c r="K591" s="248"/>
      <c r="L591" s="248"/>
      <c r="M591" s="248"/>
      <c r="N591" s="248"/>
      <c r="O591" s="115"/>
    </row>
    <row r="592" spans="1:17" ht="14">
      <c r="B592" s="258" t="s">
        <v>366</v>
      </c>
      <c r="C592" s="258"/>
      <c r="D592" s="258"/>
      <c r="E592" s="258"/>
      <c r="F592" s="258"/>
      <c r="G592" s="258"/>
      <c r="H592" s="258"/>
      <c r="I592" s="258"/>
      <c r="J592" s="258"/>
      <c r="K592" s="258"/>
      <c r="L592" s="258"/>
      <c r="M592" s="258"/>
      <c r="N592" s="258"/>
      <c r="O592" s="123"/>
    </row>
    <row r="593" spans="2:17" ht="14">
      <c r="B593" s="7">
        <f t="shared" ref="B593:O596" si="101">IFERROR(VLOOKUP($B$592,$221:$343,MATCH($Q593&amp;"/"&amp;B$348,$219:$219,0),FALSE),"")</f>
        <v>4036</v>
      </c>
      <c r="C593" s="7">
        <f t="shared" si="101"/>
        <v>5932</v>
      </c>
      <c r="D593" s="7">
        <f t="shared" si="101"/>
        <v>2311</v>
      </c>
      <c r="E593" s="7">
        <f t="shared" si="101"/>
        <v>2938</v>
      </c>
      <c r="F593" s="7">
        <f t="shared" si="101"/>
        <v>4535</v>
      </c>
      <c r="G593" s="7">
        <f t="shared" si="101"/>
        <v>4667</v>
      </c>
      <c r="H593" s="7">
        <f t="shared" si="101"/>
        <v>4517</v>
      </c>
      <c r="I593" s="7">
        <f t="shared" si="101"/>
        <v>5838</v>
      </c>
      <c r="J593" s="7">
        <f t="shared" si="101"/>
        <v>6417</v>
      </c>
      <c r="K593" s="7">
        <f t="shared" si="101"/>
        <v>5889</v>
      </c>
      <c r="L593" s="7">
        <f t="shared" si="101"/>
        <v>6120</v>
      </c>
      <c r="M593" s="7">
        <f t="shared" si="101"/>
        <v>8400</v>
      </c>
      <c r="N593" s="8">
        <f t="shared" si="101"/>
        <v>7544</v>
      </c>
      <c r="O593" s="8">
        <f t="shared" si="101"/>
        <v>7753</v>
      </c>
      <c r="P593" s="6"/>
      <c r="Q593" s="9" t="s">
        <v>12</v>
      </c>
    </row>
    <row r="594" spans="2:17" ht="14">
      <c r="B594" s="7">
        <f t="shared" si="101"/>
        <v>8018</v>
      </c>
      <c r="C594" s="7">
        <f t="shared" si="101"/>
        <v>12151.88</v>
      </c>
      <c r="D594" s="7">
        <f t="shared" si="101"/>
        <v>4735</v>
      </c>
      <c r="E594" s="7">
        <f t="shared" si="101"/>
        <v>6416</v>
      </c>
      <c r="F594" s="7">
        <f t="shared" si="101"/>
        <v>9142</v>
      </c>
      <c r="G594" s="7">
        <f t="shared" si="101"/>
        <v>9398</v>
      </c>
      <c r="H594" s="7">
        <f t="shared" si="101"/>
        <v>9231</v>
      </c>
      <c r="I594" s="7">
        <f t="shared" si="101"/>
        <v>11568</v>
      </c>
      <c r="J594" s="7">
        <f t="shared" si="101"/>
        <v>12714</v>
      </c>
      <c r="K594" s="7">
        <f t="shared" si="101"/>
        <v>12552</v>
      </c>
      <c r="L594" s="7">
        <f t="shared" si="101"/>
        <v>12691</v>
      </c>
      <c r="M594" s="7">
        <f t="shared" si="101"/>
        <v>16834</v>
      </c>
      <c r="N594" s="8">
        <f t="shared" si="101"/>
        <v>14666</v>
      </c>
      <c r="O594" s="8">
        <f t="shared" si="101"/>
        <v>15174</v>
      </c>
      <c r="P594" s="6"/>
      <c r="Q594" s="9" t="s">
        <v>13</v>
      </c>
    </row>
    <row r="595" spans="2:17" ht="14">
      <c r="B595" s="7">
        <f t="shared" si="101"/>
        <v>13141</v>
      </c>
      <c r="C595" s="7">
        <f t="shared" si="101"/>
        <v>16735.46</v>
      </c>
      <c r="D595" s="7">
        <f t="shared" si="101"/>
        <v>7424</v>
      </c>
      <c r="E595" s="7">
        <f t="shared" si="101"/>
        <v>10225</v>
      </c>
      <c r="F595" s="7">
        <f t="shared" si="101"/>
        <v>13706</v>
      </c>
      <c r="G595" s="7">
        <f t="shared" si="101"/>
        <v>13826</v>
      </c>
      <c r="H595" s="7">
        <f t="shared" si="101"/>
        <v>14202</v>
      </c>
      <c r="I595" s="7">
        <f t="shared" si="101"/>
        <v>17730</v>
      </c>
      <c r="J595" s="7">
        <f t="shared" si="101"/>
        <v>19187</v>
      </c>
      <c r="K595" s="7">
        <f t="shared" si="101"/>
        <v>19119</v>
      </c>
      <c r="L595" s="7">
        <f t="shared" si="101"/>
        <v>19730</v>
      </c>
      <c r="M595" s="7">
        <f t="shared" si="101"/>
        <v>25695</v>
      </c>
      <c r="N595" s="8">
        <f t="shared" si="101"/>
        <v>22473</v>
      </c>
      <c r="O595" s="8">
        <f t="shared" si="101"/>
        <v>22066</v>
      </c>
      <c r="P595" s="6"/>
      <c r="Q595" s="9" t="s">
        <v>14</v>
      </c>
    </row>
    <row r="596" spans="2:17" ht="14">
      <c r="B596" s="7">
        <f t="shared" si="101"/>
        <v>19059</v>
      </c>
      <c r="C596" s="7">
        <f t="shared" si="101"/>
        <v>21638.55</v>
      </c>
      <c r="D596" s="7">
        <f t="shared" si="101"/>
        <v>10039.81</v>
      </c>
      <c r="E596" s="7">
        <f t="shared" si="101"/>
        <v>14608</v>
      </c>
      <c r="F596" s="7">
        <f t="shared" si="101"/>
        <v>30507.05</v>
      </c>
      <c r="G596" s="7">
        <f t="shared" si="101"/>
        <v>18408.68</v>
      </c>
      <c r="H596" s="7">
        <f t="shared" si="101"/>
        <v>19788.53</v>
      </c>
      <c r="I596" s="7">
        <f t="shared" si="101"/>
        <v>24445.55</v>
      </c>
      <c r="J596" s="7">
        <f t="shared" si="101"/>
        <v>25426.5</v>
      </c>
      <c r="K596" s="7">
        <f t="shared" si="101"/>
        <v>25624.18</v>
      </c>
      <c r="L596" s="7">
        <f t="shared" si="101"/>
        <v>27054.46</v>
      </c>
      <c r="M596" s="7">
        <f t="shared" si="101"/>
        <v>33316.14</v>
      </c>
      <c r="N596" s="8">
        <f>IFERROR(VLOOKUP($B$592,$221:$343,MATCH($Q596&amp;"/"&amp;N$348,$219:$219,0),FALSE),IFERROR((VLOOKUP($B$592,$221:$343,MATCH($Q595&amp;"/"&amp;N$348,$219:$219,0),FALSE)/3)*4,IFERROR(VLOOKUP($B$592,$221:$343,MATCH($Q594&amp;"/"&amp;N$348,$219:$219,0),FALSE)*2,IFERROR(VLOOKUP($B$592,$221:$343,MATCH($Q593&amp;"/"&amp;N$348,$219:$219,0),FALSE)*4,""))))</f>
        <v>30493.07</v>
      </c>
      <c r="O596" s="8">
        <f>IFERROR(VLOOKUP($B$592,$221:$343,MATCH($Q596&amp;"/"&amp;O$348,$219:$219,0),FALSE),IFERROR((VLOOKUP($B$592,$221:$343,MATCH($Q595&amp;"/"&amp;O$348,$219:$219,0),FALSE)/3)*4,IFERROR(VLOOKUP($B$592,$221:$343,MATCH($Q594&amp;"/"&amp;O$348,$219:$219,0),FALSE)*2,IFERROR(VLOOKUP($B$592,$221:$343,MATCH($Q593&amp;"/"&amp;O$348,$219:$219,0),FALSE)*4,""))))</f>
        <v>29421.333333333332</v>
      </c>
      <c r="P596" s="6"/>
      <c r="Q596" s="9" t="s">
        <v>15</v>
      </c>
    </row>
    <row r="597" spans="2:17" ht="14">
      <c r="B597" s="10">
        <f t="shared" ref="B597:O597" si="102">B596/(B$465+B472)</f>
        <v>7.3130021717609683E-2</v>
      </c>
      <c r="C597" s="10">
        <f t="shared" si="102"/>
        <v>6.7285573730822432E-2</v>
      </c>
      <c r="D597" s="10">
        <f t="shared" si="102"/>
        <v>2.4322542003753639E-2</v>
      </c>
      <c r="E597" s="10">
        <f t="shared" si="102"/>
        <v>3.89965749859182E-2</v>
      </c>
      <c r="F597" s="10">
        <f t="shared" si="102"/>
        <v>7.566515444910106E-2</v>
      </c>
      <c r="G597" s="10">
        <f t="shared" si="102"/>
        <v>4.0397993315660664E-2</v>
      </c>
      <c r="H597" s="10">
        <f t="shared" si="102"/>
        <v>5.7910339648155826E-2</v>
      </c>
      <c r="I597" s="10">
        <f t="shared" si="102"/>
        <v>6.1220994905310695E-2</v>
      </c>
      <c r="J597" s="10">
        <f t="shared" si="102"/>
        <v>5.8248579872292747E-2</v>
      </c>
      <c r="K597" s="10">
        <f t="shared" si="102"/>
        <v>5.256399365880509E-2</v>
      </c>
      <c r="L597" s="10">
        <f t="shared" si="102"/>
        <v>5.25487099165328E-2</v>
      </c>
      <c r="M597" s="10">
        <f t="shared" si="102"/>
        <v>5.5545467924169242E-2</v>
      </c>
      <c r="N597" s="10">
        <f t="shared" si="102"/>
        <v>4.9046530273564745E-2</v>
      </c>
      <c r="O597" s="10">
        <f t="shared" si="102"/>
        <v>4.2923864898564992E-2</v>
      </c>
      <c r="P597" s="6"/>
      <c r="Q597" s="11" t="s">
        <v>686</v>
      </c>
    </row>
    <row r="598" spans="2:17" ht="14">
      <c r="B598" s="259" t="s">
        <v>368</v>
      </c>
      <c r="C598" s="260"/>
      <c r="D598" s="260"/>
      <c r="E598" s="260"/>
      <c r="F598" s="260"/>
      <c r="G598" s="260"/>
      <c r="H598" s="260"/>
      <c r="I598" s="260"/>
      <c r="J598" s="260"/>
      <c r="K598" s="260"/>
      <c r="L598" s="260"/>
      <c r="M598" s="260"/>
      <c r="N598" s="260"/>
      <c r="O598" s="115"/>
    </row>
    <row r="599" spans="2:17" ht="14">
      <c r="B599" s="7">
        <f t="shared" ref="B599:O602" si="103">IFERROR(VLOOKUP($B$598,$221:$343,MATCH($Q599&amp;"/"&amp;B$348,$219:$219,0),FALSE),"")</f>
        <v>24004</v>
      </c>
      <c r="C599" s="7">
        <f t="shared" si="103"/>
        <v>25337</v>
      </c>
      <c r="D599" s="7">
        <f t="shared" si="103"/>
        <v>10973</v>
      </c>
      <c r="E599" s="7">
        <f t="shared" si="103"/>
        <v>260</v>
      </c>
      <c r="F599" s="7">
        <f t="shared" si="103"/>
        <v>29909</v>
      </c>
      <c r="G599" s="7">
        <f t="shared" si="103"/>
        <v>22953</v>
      </c>
      <c r="H599" s="7">
        <f t="shared" si="103"/>
        <v>42222</v>
      </c>
      <c r="I599" s="7">
        <f t="shared" si="103"/>
        <v>43537</v>
      </c>
      <c r="J599" s="7">
        <f t="shared" si="103"/>
        <v>27383</v>
      </c>
      <c r="K599" s="7">
        <f t="shared" si="103"/>
        <v>26268</v>
      </c>
      <c r="L599" s="7">
        <f t="shared" si="103"/>
        <v>61998</v>
      </c>
      <c r="M599" s="7">
        <f t="shared" si="103"/>
        <v>49414</v>
      </c>
      <c r="N599" s="8">
        <f t="shared" si="103"/>
        <v>101588</v>
      </c>
      <c r="O599" s="8">
        <f t="shared" si="103"/>
        <v>40235</v>
      </c>
      <c r="P599" s="6"/>
      <c r="Q599" s="9" t="s">
        <v>12</v>
      </c>
    </row>
    <row r="600" spans="2:17" ht="14">
      <c r="B600" s="7">
        <f t="shared" si="103"/>
        <v>38430</v>
      </c>
      <c r="C600" s="7">
        <f t="shared" si="103"/>
        <v>27560.84</v>
      </c>
      <c r="D600" s="7">
        <f t="shared" si="103"/>
        <v>44046</v>
      </c>
      <c r="E600" s="7">
        <f t="shared" si="103"/>
        <v>20800</v>
      </c>
      <c r="F600" s="7">
        <f t="shared" si="103"/>
        <v>78114</v>
      </c>
      <c r="G600" s="7">
        <f t="shared" si="103"/>
        <v>23324</v>
      </c>
      <c r="H600" s="7">
        <f t="shared" si="103"/>
        <v>24439</v>
      </c>
      <c r="I600" s="7">
        <f t="shared" si="103"/>
        <v>52133</v>
      </c>
      <c r="J600" s="7">
        <f t="shared" si="103"/>
        <v>57051</v>
      </c>
      <c r="K600" s="7">
        <f t="shared" si="103"/>
        <v>56968</v>
      </c>
      <c r="L600" s="7">
        <f t="shared" si="103"/>
        <v>107210</v>
      </c>
      <c r="M600" s="7">
        <f t="shared" si="103"/>
        <v>108946</v>
      </c>
      <c r="N600" s="8">
        <f t="shared" si="103"/>
        <v>154847</v>
      </c>
      <c r="O600" s="8">
        <f t="shared" si="103"/>
        <v>124772</v>
      </c>
      <c r="P600" s="6"/>
      <c r="Q600" s="9" t="s">
        <v>13</v>
      </c>
    </row>
    <row r="601" spans="2:17" ht="14">
      <c r="B601" s="7">
        <f t="shared" si="103"/>
        <v>52714</v>
      </c>
      <c r="C601" s="7">
        <f t="shared" si="103"/>
        <v>63091.77</v>
      </c>
      <c r="D601" s="7">
        <f t="shared" si="103"/>
        <v>13549</v>
      </c>
      <c r="E601" s="7">
        <f t="shared" si="103"/>
        <v>-3976</v>
      </c>
      <c r="F601" s="7">
        <f t="shared" si="103"/>
        <v>102873</v>
      </c>
      <c r="G601" s="7">
        <f t="shared" si="103"/>
        <v>59174</v>
      </c>
      <c r="H601" s="7">
        <f t="shared" si="103"/>
        <v>68968</v>
      </c>
      <c r="I601" s="7">
        <f t="shared" si="103"/>
        <v>88799</v>
      </c>
      <c r="J601" s="7">
        <f t="shared" si="103"/>
        <v>76366</v>
      </c>
      <c r="K601" s="7">
        <f t="shared" si="103"/>
        <v>82071</v>
      </c>
      <c r="L601" s="7">
        <f t="shared" si="103"/>
        <v>197172</v>
      </c>
      <c r="M601" s="7">
        <f t="shared" si="103"/>
        <v>194117</v>
      </c>
      <c r="N601" s="8">
        <f t="shared" si="103"/>
        <v>238461</v>
      </c>
      <c r="O601" s="8">
        <f t="shared" si="103"/>
        <v>234271</v>
      </c>
      <c r="P601" s="6"/>
      <c r="Q601" s="9" t="s">
        <v>14</v>
      </c>
    </row>
    <row r="602" spans="2:17" ht="14">
      <c r="B602" s="7">
        <f t="shared" si="103"/>
        <v>60135</v>
      </c>
      <c r="C602" s="7">
        <f t="shared" si="103"/>
        <v>58934.69</v>
      </c>
      <c r="D602" s="7">
        <f t="shared" si="103"/>
        <v>44954.32</v>
      </c>
      <c r="E602" s="7">
        <f t="shared" si="103"/>
        <v>45207</v>
      </c>
      <c r="F602" s="7">
        <f t="shared" si="103"/>
        <v>77962.5</v>
      </c>
      <c r="G602" s="7">
        <f t="shared" si="103"/>
        <v>115919.12</v>
      </c>
      <c r="H602" s="7">
        <f t="shared" si="103"/>
        <v>97962.57</v>
      </c>
      <c r="I602" s="7">
        <f t="shared" si="103"/>
        <v>101505.31</v>
      </c>
      <c r="J602" s="7">
        <f t="shared" si="103"/>
        <v>92524.45</v>
      </c>
      <c r="K602" s="7">
        <f t="shared" si="103"/>
        <v>86218.55</v>
      </c>
      <c r="L602" s="7">
        <f t="shared" si="103"/>
        <v>225748.31</v>
      </c>
      <c r="M602" s="7">
        <f t="shared" si="103"/>
        <v>200272.08</v>
      </c>
      <c r="N602" s="8">
        <f t="shared" si="103"/>
        <v>303081.46999999997</v>
      </c>
      <c r="O602" s="8" t="str">
        <f t="shared" si="103"/>
        <v/>
      </c>
      <c r="P602" s="6"/>
      <c r="Q602" s="9" t="s">
        <v>15</v>
      </c>
    </row>
    <row r="603" spans="2:17" ht="14">
      <c r="B603" s="111">
        <f t="shared" ref="B603:M603" si="104">B602/B$588</f>
        <v>0.85402050728548295</v>
      </c>
      <c r="C603" s="111">
        <f t="shared" si="104"/>
        <v>0.81370676827826149</v>
      </c>
      <c r="D603" s="111">
        <f t="shared" si="104"/>
        <v>0.52129079839116943</v>
      </c>
      <c r="E603" s="111">
        <f t="shared" si="104"/>
        <v>0.52930638816035969</v>
      </c>
      <c r="F603" s="111">
        <f t="shared" si="104"/>
        <v>0.86591700680438333</v>
      </c>
      <c r="G603" s="111">
        <f t="shared" si="104"/>
        <v>1.4649720279463987</v>
      </c>
      <c r="H603" s="111">
        <f t="shared" si="104"/>
        <v>1.6010341075384242</v>
      </c>
      <c r="I603" s="111">
        <f t="shared" si="104"/>
        <v>1.3983597203096234</v>
      </c>
      <c r="J603" s="111">
        <f t="shared" si="104"/>
        <v>1.2076694809894528</v>
      </c>
      <c r="K603" s="111">
        <f t="shared" si="104"/>
        <v>0.8283330204535021</v>
      </c>
      <c r="L603" s="111">
        <f t="shared" si="104"/>
        <v>1.5686592529040218</v>
      </c>
      <c r="M603" s="111">
        <f t="shared" si="104"/>
        <v>1.1219916711177234</v>
      </c>
      <c r="N603" s="111">
        <f>IFERROR(N602/N$588,IFERROR(N601/N$588,IFERROR(N600/N$588,N599/N$588)))</f>
        <v>1.2996038431519381</v>
      </c>
      <c r="O603" s="111">
        <f>IFERROR(O602/O$588,IFERROR(O601/O$588,IFERROR(O600/O$588,O599/O$588)))</f>
        <v>0.7693831036611799</v>
      </c>
      <c r="P603" s="6"/>
      <c r="Q603" s="11" t="s">
        <v>33</v>
      </c>
    </row>
    <row r="604" spans="2:17" ht="14">
      <c r="B604" s="261" t="s">
        <v>34</v>
      </c>
      <c r="C604" s="262"/>
      <c r="D604" s="262"/>
      <c r="E604" s="262"/>
      <c r="F604" s="262"/>
      <c r="G604" s="262"/>
      <c r="H604" s="262"/>
      <c r="I604" s="262"/>
      <c r="J604" s="262"/>
      <c r="K604" s="262"/>
      <c r="L604" s="262"/>
      <c r="M604" s="262"/>
      <c r="N604" s="262"/>
      <c r="O604" s="120"/>
    </row>
    <row r="605" spans="2:17" ht="14">
      <c r="B605" s="7">
        <f>IFERROR(B599+B611,"")</f>
        <v>23670</v>
      </c>
      <c r="C605" s="7">
        <f t="shared" ref="C605:O608" si="105">IFERROR(C599+C611,"")</f>
        <v>24092</v>
      </c>
      <c r="D605" s="7">
        <f t="shared" si="105"/>
        <v>10397</v>
      </c>
      <c r="E605" s="7">
        <f t="shared" si="105"/>
        <v>-10939</v>
      </c>
      <c r="F605" s="7">
        <f t="shared" si="105"/>
        <v>22374</v>
      </c>
      <c r="G605" s="7">
        <f t="shared" si="105"/>
        <v>18561</v>
      </c>
      <c r="H605" s="7">
        <f t="shared" si="105"/>
        <v>39236</v>
      </c>
      <c r="I605" s="7">
        <f t="shared" si="105"/>
        <v>32131</v>
      </c>
      <c r="J605" s="7">
        <f t="shared" si="105"/>
        <v>25815</v>
      </c>
      <c r="K605" s="7">
        <f t="shared" si="105"/>
        <v>10254</v>
      </c>
      <c r="L605" s="7">
        <f t="shared" si="105"/>
        <v>46306</v>
      </c>
      <c r="M605" s="7">
        <f t="shared" si="105"/>
        <v>46405</v>
      </c>
      <c r="N605" s="8">
        <f t="shared" si="105"/>
        <v>94553</v>
      </c>
      <c r="O605" s="8">
        <f t="shared" si="105"/>
        <v>38788</v>
      </c>
      <c r="P605" s="6"/>
      <c r="Q605" s="9" t="s">
        <v>12</v>
      </c>
    </row>
    <row r="606" spans="2:17" ht="14">
      <c r="B606" s="7">
        <f t="shared" ref="B606:N608" si="106">IFERROR(B600+B612,"")</f>
        <v>37063</v>
      </c>
      <c r="C606" s="7">
        <f t="shared" si="106"/>
        <v>25182.35</v>
      </c>
      <c r="D606" s="7">
        <f t="shared" si="106"/>
        <v>40435</v>
      </c>
      <c r="E606" s="7">
        <f t="shared" si="106"/>
        <v>5635</v>
      </c>
      <c r="F606" s="7">
        <f t="shared" si="106"/>
        <v>67365</v>
      </c>
      <c r="G606" s="7">
        <f t="shared" si="106"/>
        <v>17566</v>
      </c>
      <c r="H606" s="7">
        <f t="shared" si="106"/>
        <v>7586</v>
      </c>
      <c r="I606" s="7">
        <f t="shared" si="106"/>
        <v>40065</v>
      </c>
      <c r="J606" s="7">
        <f t="shared" si="106"/>
        <v>49425</v>
      </c>
      <c r="K606" s="7">
        <f t="shared" si="106"/>
        <v>34459</v>
      </c>
      <c r="L606" s="7">
        <f t="shared" si="106"/>
        <v>74139</v>
      </c>
      <c r="M606" s="7">
        <f t="shared" si="106"/>
        <v>100566</v>
      </c>
      <c r="N606" s="8">
        <f t="shared" si="106"/>
        <v>141693</v>
      </c>
      <c r="O606" s="8">
        <f t="shared" si="105"/>
        <v>120312</v>
      </c>
      <c r="P606" s="6"/>
      <c r="Q606" s="9" t="s">
        <v>13</v>
      </c>
    </row>
    <row r="607" spans="2:17" ht="14">
      <c r="B607" s="7">
        <f t="shared" si="106"/>
        <v>49512</v>
      </c>
      <c r="C607" s="7">
        <f t="shared" si="106"/>
        <v>57239.6</v>
      </c>
      <c r="D607" s="7">
        <f t="shared" si="106"/>
        <v>5118</v>
      </c>
      <c r="E607" s="7">
        <f t="shared" si="106"/>
        <v>-25360</v>
      </c>
      <c r="F607" s="7">
        <f t="shared" si="106"/>
        <v>81825</v>
      </c>
      <c r="G607" s="7">
        <f t="shared" si="106"/>
        <v>49325</v>
      </c>
      <c r="H607" s="7">
        <f t="shared" si="106"/>
        <v>47826</v>
      </c>
      <c r="I607" s="7">
        <f t="shared" si="106"/>
        <v>69038</v>
      </c>
      <c r="J607" s="7">
        <f t="shared" si="106"/>
        <v>64372</v>
      </c>
      <c r="K607" s="7">
        <f t="shared" si="106"/>
        <v>58900</v>
      </c>
      <c r="L607" s="7">
        <f t="shared" si="106"/>
        <v>144266</v>
      </c>
      <c r="M607" s="7">
        <f t="shared" si="106"/>
        <v>183345</v>
      </c>
      <c r="N607" s="8">
        <f t="shared" si="106"/>
        <v>213894</v>
      </c>
      <c r="O607" s="8">
        <f t="shared" si="105"/>
        <v>227126</v>
      </c>
      <c r="P607" s="6"/>
      <c r="Q607" s="9" t="s">
        <v>14</v>
      </c>
    </row>
    <row r="608" spans="2:17" ht="14">
      <c r="B608" s="7">
        <f t="shared" si="106"/>
        <v>54519</v>
      </c>
      <c r="C608" s="18">
        <f t="shared" si="106"/>
        <v>48869.18</v>
      </c>
      <c r="D608" s="18">
        <f t="shared" si="106"/>
        <v>32353.040000000001</v>
      </c>
      <c r="E608" s="18">
        <f t="shared" si="106"/>
        <v>9843</v>
      </c>
      <c r="F608" s="18">
        <f t="shared" si="106"/>
        <v>52533.15</v>
      </c>
      <c r="G608" s="18">
        <f t="shared" si="106"/>
        <v>97014.15</v>
      </c>
      <c r="H608" s="18">
        <f t="shared" si="106"/>
        <v>72918.820000000007</v>
      </c>
      <c r="I608" s="18">
        <f t="shared" si="106"/>
        <v>79392.66</v>
      </c>
      <c r="J608" s="18">
        <f t="shared" si="106"/>
        <v>77631.959999999992</v>
      </c>
      <c r="K608" s="18">
        <f t="shared" si="106"/>
        <v>59476.520000000004</v>
      </c>
      <c r="L608" s="18">
        <f t="shared" si="106"/>
        <v>155704.81</v>
      </c>
      <c r="M608" s="18">
        <f t="shared" si="106"/>
        <v>187287.40999999997</v>
      </c>
      <c r="N608" s="18">
        <f t="shared" si="106"/>
        <v>275329.63999999996</v>
      </c>
      <c r="O608" s="18" t="str">
        <f t="shared" si="105"/>
        <v/>
      </c>
      <c r="P608" s="6"/>
      <c r="Q608" s="9" t="s">
        <v>15</v>
      </c>
    </row>
    <row r="609" spans="2:17" ht="14">
      <c r="B609" s="263" t="s">
        <v>10</v>
      </c>
      <c r="C609" s="264"/>
      <c r="D609" s="264"/>
      <c r="E609" s="264"/>
      <c r="F609" s="264"/>
      <c r="G609" s="264"/>
      <c r="H609" s="264"/>
      <c r="I609" s="264"/>
      <c r="J609" s="264"/>
      <c r="K609" s="264"/>
      <c r="L609" s="264"/>
      <c r="M609" s="264"/>
      <c r="N609" s="264"/>
      <c r="O609" s="124"/>
      <c r="P609" s="6"/>
      <c r="Q609" s="9"/>
    </row>
    <row r="610" spans="2:17" ht="14">
      <c r="B610" s="265" t="s">
        <v>369</v>
      </c>
      <c r="C610" s="266"/>
      <c r="D610" s="266"/>
      <c r="E610" s="266"/>
      <c r="F610" s="266"/>
      <c r="G610" s="266"/>
      <c r="H610" s="266"/>
      <c r="I610" s="266"/>
      <c r="J610" s="266"/>
      <c r="K610" s="266"/>
      <c r="L610" s="266"/>
      <c r="M610" s="266"/>
      <c r="N610" s="266"/>
      <c r="O610" s="118"/>
    </row>
    <row r="611" spans="2:17" ht="14">
      <c r="B611" s="7">
        <f t="shared" ref="B611:O614" si="107">IFERROR(VLOOKUP($B$610,$221:$343,MATCH($Q611&amp;"/"&amp;B$348,$219:$219,0),FALSE),"")</f>
        <v>-334</v>
      </c>
      <c r="C611" s="7">
        <f t="shared" si="107"/>
        <v>-1245</v>
      </c>
      <c r="D611" s="7">
        <f t="shared" si="107"/>
        <v>-576</v>
      </c>
      <c r="E611" s="7">
        <f t="shared" si="107"/>
        <v>-11199</v>
      </c>
      <c r="F611" s="7">
        <f t="shared" si="107"/>
        <v>-7535</v>
      </c>
      <c r="G611" s="7">
        <f t="shared" si="107"/>
        <v>-4392</v>
      </c>
      <c r="H611" s="7">
        <f t="shared" si="107"/>
        <v>-2986</v>
      </c>
      <c r="I611" s="7">
        <f t="shared" si="107"/>
        <v>-11406</v>
      </c>
      <c r="J611" s="7">
        <f t="shared" si="107"/>
        <v>-1568</v>
      </c>
      <c r="K611" s="7">
        <f t="shared" si="107"/>
        <v>-16014</v>
      </c>
      <c r="L611" s="7">
        <f t="shared" si="107"/>
        <v>-15692</v>
      </c>
      <c r="M611" s="7">
        <f t="shared" si="107"/>
        <v>-3009</v>
      </c>
      <c r="N611" s="8">
        <f t="shared" si="107"/>
        <v>-7035</v>
      </c>
      <c r="O611" s="8">
        <f t="shared" si="107"/>
        <v>-1447</v>
      </c>
      <c r="P611" s="6"/>
      <c r="Q611" s="9" t="s">
        <v>12</v>
      </c>
    </row>
    <row r="612" spans="2:17" ht="14">
      <c r="B612" s="7">
        <f t="shared" si="107"/>
        <v>-1367</v>
      </c>
      <c r="C612" s="7">
        <f t="shared" si="107"/>
        <v>-2378.4899999999998</v>
      </c>
      <c r="D612" s="7">
        <f t="shared" si="107"/>
        <v>-3611</v>
      </c>
      <c r="E612" s="7">
        <f t="shared" si="107"/>
        <v>-15165</v>
      </c>
      <c r="F612" s="7">
        <f t="shared" si="107"/>
        <v>-10749</v>
      </c>
      <c r="G612" s="7">
        <f t="shared" si="107"/>
        <v>-5758</v>
      </c>
      <c r="H612" s="7">
        <f t="shared" si="107"/>
        <v>-16853</v>
      </c>
      <c r="I612" s="7">
        <f t="shared" si="107"/>
        <v>-12068</v>
      </c>
      <c r="J612" s="7">
        <f t="shared" si="107"/>
        <v>-7626</v>
      </c>
      <c r="K612" s="7">
        <f t="shared" si="107"/>
        <v>-22509</v>
      </c>
      <c r="L612" s="7">
        <f t="shared" si="107"/>
        <v>-33071</v>
      </c>
      <c r="M612" s="7">
        <f t="shared" si="107"/>
        <v>-8380</v>
      </c>
      <c r="N612" s="8">
        <f t="shared" si="107"/>
        <v>-13154</v>
      </c>
      <c r="O612" s="8">
        <f t="shared" si="107"/>
        <v>-4460</v>
      </c>
      <c r="P612" s="6"/>
      <c r="Q612" s="9" t="s">
        <v>13</v>
      </c>
    </row>
    <row r="613" spans="2:17" ht="14">
      <c r="B613" s="7">
        <f t="shared" si="107"/>
        <v>-3202</v>
      </c>
      <c r="C613" s="7">
        <f t="shared" si="107"/>
        <v>-5852.17</v>
      </c>
      <c r="D613" s="7">
        <f t="shared" si="107"/>
        <v>-8431</v>
      </c>
      <c r="E613" s="7">
        <f t="shared" si="107"/>
        <v>-21384</v>
      </c>
      <c r="F613" s="7">
        <f t="shared" si="107"/>
        <v>-21048</v>
      </c>
      <c r="G613" s="7">
        <f t="shared" si="107"/>
        <v>-9849</v>
      </c>
      <c r="H613" s="7">
        <f t="shared" si="107"/>
        <v>-21142</v>
      </c>
      <c r="I613" s="7">
        <f t="shared" si="107"/>
        <v>-19761</v>
      </c>
      <c r="J613" s="7">
        <f t="shared" si="107"/>
        <v>-11994</v>
      </c>
      <c r="K613" s="7">
        <f t="shared" si="107"/>
        <v>-23171</v>
      </c>
      <c r="L613" s="7">
        <f t="shared" si="107"/>
        <v>-52906</v>
      </c>
      <c r="M613" s="7">
        <f t="shared" si="107"/>
        <v>-10772</v>
      </c>
      <c r="N613" s="8">
        <f t="shared" si="107"/>
        <v>-24567</v>
      </c>
      <c r="O613" s="8">
        <f t="shared" si="107"/>
        <v>-7145</v>
      </c>
      <c r="P613" s="6"/>
      <c r="Q613" s="9" t="s">
        <v>14</v>
      </c>
    </row>
    <row r="614" spans="2:17" ht="14">
      <c r="B614" s="7">
        <f t="shared" si="107"/>
        <v>-5616</v>
      </c>
      <c r="C614" s="7">
        <f t="shared" si="107"/>
        <v>-10065.51</v>
      </c>
      <c r="D614" s="7">
        <f t="shared" si="107"/>
        <v>-12601.28</v>
      </c>
      <c r="E614" s="7">
        <f t="shared" si="107"/>
        <v>-35364</v>
      </c>
      <c r="F614" s="7">
        <f t="shared" si="107"/>
        <v>-25429.35</v>
      </c>
      <c r="G614" s="7">
        <f t="shared" si="107"/>
        <v>-18904.97</v>
      </c>
      <c r="H614" s="7">
        <f t="shared" si="107"/>
        <v>-25043.75</v>
      </c>
      <c r="I614" s="7">
        <f t="shared" si="107"/>
        <v>-22112.65</v>
      </c>
      <c r="J614" s="7">
        <f t="shared" si="107"/>
        <v>-14892.49</v>
      </c>
      <c r="K614" s="7">
        <f t="shared" si="107"/>
        <v>-26742.03</v>
      </c>
      <c r="L614" s="7">
        <f t="shared" si="107"/>
        <v>-70043.5</v>
      </c>
      <c r="M614" s="7">
        <f t="shared" si="107"/>
        <v>-12984.67</v>
      </c>
      <c r="N614" s="8">
        <f t="shared" si="107"/>
        <v>-27751.83</v>
      </c>
      <c r="O614" s="8" t="str">
        <f t="shared" si="107"/>
        <v/>
      </c>
      <c r="P614" s="6"/>
      <c r="Q614" s="9" t="s">
        <v>15</v>
      </c>
    </row>
    <row r="615" spans="2:17" ht="14">
      <c r="B615" s="267" t="s">
        <v>370</v>
      </c>
      <c r="C615" s="268"/>
      <c r="D615" s="268"/>
      <c r="E615" s="268"/>
      <c r="F615" s="268"/>
      <c r="G615" s="268"/>
      <c r="H615" s="268"/>
      <c r="I615" s="268"/>
      <c r="J615" s="268"/>
      <c r="K615" s="268"/>
      <c r="L615" s="268"/>
      <c r="M615" s="268"/>
      <c r="N615" s="268"/>
      <c r="O615" s="122"/>
    </row>
    <row r="616" spans="2:17" ht="14">
      <c r="B616" s="7">
        <f t="shared" ref="B616:O619" si="108">IFERROR(VLOOKUP($B$615,$221:$343,MATCH($Q616&amp;"/"&amp;B$348,$219:$219,0),FALSE),"")</f>
        <v>-442</v>
      </c>
      <c r="C616" s="7">
        <f t="shared" si="108"/>
        <v>4718</v>
      </c>
      <c r="D616" s="7">
        <f t="shared" si="108"/>
        <v>7572</v>
      </c>
      <c r="E616" s="7">
        <f t="shared" si="108"/>
        <v>-7799</v>
      </c>
      <c r="F616" s="7">
        <f t="shared" si="108"/>
        <v>-6330</v>
      </c>
      <c r="G616" s="7">
        <f t="shared" si="108"/>
        <v>-4463</v>
      </c>
      <c r="H616" s="7">
        <f t="shared" si="108"/>
        <v>-2846</v>
      </c>
      <c r="I616" s="7">
        <f t="shared" si="108"/>
        <v>-11165</v>
      </c>
      <c r="J616" s="7">
        <f t="shared" si="108"/>
        <v>23966</v>
      </c>
      <c r="K616" s="7">
        <f t="shared" si="108"/>
        <v>63559</v>
      </c>
      <c r="L616" s="7">
        <f t="shared" si="108"/>
        <v>-14959</v>
      </c>
      <c r="M616" s="7">
        <f t="shared" si="108"/>
        <v>-8640</v>
      </c>
      <c r="N616" s="8">
        <f t="shared" si="108"/>
        <v>-72586</v>
      </c>
      <c r="O616" s="8">
        <f t="shared" si="108"/>
        <v>90573</v>
      </c>
      <c r="P616" s="6"/>
      <c r="Q616" s="9" t="s">
        <v>12</v>
      </c>
    </row>
    <row r="617" spans="2:17" ht="14">
      <c r="B617" s="7">
        <f t="shared" si="108"/>
        <v>3227</v>
      </c>
      <c r="C617" s="7">
        <f t="shared" si="108"/>
        <v>18647.18</v>
      </c>
      <c r="D617" s="7">
        <f t="shared" si="108"/>
        <v>2446</v>
      </c>
      <c r="E617" s="7">
        <f t="shared" si="108"/>
        <v>-8585</v>
      </c>
      <c r="F617" s="7">
        <f t="shared" si="108"/>
        <v>-2549</v>
      </c>
      <c r="G617" s="7">
        <f t="shared" si="108"/>
        <v>-51334</v>
      </c>
      <c r="H617" s="7">
        <f t="shared" si="108"/>
        <v>-7100</v>
      </c>
      <c r="I617" s="7">
        <f t="shared" si="108"/>
        <v>18656</v>
      </c>
      <c r="J617" s="7">
        <f t="shared" si="108"/>
        <v>18819</v>
      </c>
      <c r="K617" s="7">
        <f t="shared" si="108"/>
        <v>79799</v>
      </c>
      <c r="L617" s="7">
        <f t="shared" si="108"/>
        <v>-21975</v>
      </c>
      <c r="M617" s="7">
        <f t="shared" si="108"/>
        <v>13446</v>
      </c>
      <c r="N617" s="8">
        <f t="shared" si="108"/>
        <v>-52594</v>
      </c>
      <c r="O617" s="8">
        <f t="shared" si="108"/>
        <v>146538</v>
      </c>
      <c r="P617" s="6"/>
      <c r="Q617" s="9" t="s">
        <v>13</v>
      </c>
    </row>
    <row r="618" spans="2:17" ht="14">
      <c r="B618" s="7">
        <f t="shared" si="108"/>
        <v>1400</v>
      </c>
      <c r="C618" s="7">
        <f t="shared" si="108"/>
        <v>5173.5</v>
      </c>
      <c r="D618" s="7">
        <f t="shared" si="108"/>
        <v>29827</v>
      </c>
      <c r="E618" s="7">
        <f t="shared" si="108"/>
        <v>-8569</v>
      </c>
      <c r="F618" s="7">
        <f t="shared" si="108"/>
        <v>-5283</v>
      </c>
      <c r="G618" s="7">
        <f t="shared" si="108"/>
        <v>-47662</v>
      </c>
      <c r="H618" s="7">
        <f t="shared" si="108"/>
        <v>-11320</v>
      </c>
      <c r="I618" s="7">
        <f t="shared" si="108"/>
        <v>11103</v>
      </c>
      <c r="J618" s="7">
        <f t="shared" si="108"/>
        <v>-56771</v>
      </c>
      <c r="K618" s="7">
        <f t="shared" si="108"/>
        <v>80873</v>
      </c>
      <c r="L618" s="7">
        <f t="shared" si="108"/>
        <v>-22301</v>
      </c>
      <c r="M618" s="7">
        <f t="shared" si="108"/>
        <v>-111749</v>
      </c>
      <c r="N618" s="8">
        <f t="shared" si="108"/>
        <v>-48710</v>
      </c>
      <c r="O618" s="8">
        <f t="shared" si="108"/>
        <v>98049</v>
      </c>
      <c r="P618" s="6"/>
      <c r="Q618" s="9" t="s">
        <v>14</v>
      </c>
    </row>
    <row r="619" spans="2:17" ht="14">
      <c r="B619" s="7">
        <f t="shared" si="108"/>
        <v>-19914</v>
      </c>
      <c r="C619" s="7">
        <f t="shared" si="108"/>
        <v>-11404.94</v>
      </c>
      <c r="D619" s="7">
        <f t="shared" si="108"/>
        <v>27865.14</v>
      </c>
      <c r="E619" s="7">
        <f t="shared" si="108"/>
        <v>-22366</v>
      </c>
      <c r="F619" s="7">
        <f t="shared" si="108"/>
        <v>-9494.59</v>
      </c>
      <c r="G619" s="7">
        <f t="shared" si="108"/>
        <v>-56536.72</v>
      </c>
      <c r="H619" s="7">
        <f t="shared" si="108"/>
        <v>-67099.75</v>
      </c>
      <c r="I619" s="7">
        <f t="shared" si="108"/>
        <v>18646.79</v>
      </c>
      <c r="J619" s="7">
        <f t="shared" si="108"/>
        <v>-70598.84</v>
      </c>
      <c r="K619" s="7">
        <f t="shared" si="108"/>
        <v>92487.8</v>
      </c>
      <c r="L619" s="7">
        <f t="shared" si="108"/>
        <v>-64222.93</v>
      </c>
      <c r="M619" s="7">
        <f t="shared" si="108"/>
        <v>-142779.85999999999</v>
      </c>
      <c r="N619" s="8">
        <f t="shared" si="108"/>
        <v>-139313.97</v>
      </c>
      <c r="O619" s="8" t="str">
        <f t="shared" si="108"/>
        <v/>
      </c>
      <c r="P619" s="6"/>
      <c r="Q619" s="9" t="s">
        <v>15</v>
      </c>
    </row>
    <row r="620" spans="2:17" ht="14">
      <c r="B620" s="261" t="s">
        <v>371</v>
      </c>
      <c r="C620" s="262"/>
      <c r="D620" s="262"/>
      <c r="E620" s="262"/>
      <c r="F620" s="262"/>
      <c r="G620" s="262"/>
      <c r="H620" s="262"/>
      <c r="I620" s="262"/>
      <c r="J620" s="262"/>
      <c r="K620" s="262"/>
      <c r="L620" s="262"/>
      <c r="M620" s="262"/>
      <c r="N620" s="262"/>
      <c r="O620" s="120"/>
    </row>
    <row r="621" spans="2:17" ht="14">
      <c r="B621" s="7">
        <f t="shared" ref="B621:O624" si="109">IFERROR(VLOOKUP($B$620,$221:$343,MATCH($Q621&amp;"/"&amp;B$348,$219:$219,0),FALSE),"")</f>
        <v>-10</v>
      </c>
      <c r="C621" s="7">
        <f t="shared" si="109"/>
        <v>0</v>
      </c>
      <c r="D621" s="7">
        <f t="shared" si="109"/>
        <v>0</v>
      </c>
      <c r="E621" s="7">
        <f t="shared" si="109"/>
        <v>0</v>
      </c>
      <c r="F621" s="7">
        <f t="shared" si="109"/>
        <v>-18131</v>
      </c>
      <c r="G621" s="7">
        <f t="shared" si="109"/>
        <v>-359</v>
      </c>
      <c r="H621" s="7">
        <f t="shared" si="109"/>
        <v>-20380</v>
      </c>
      <c r="I621" s="7">
        <f t="shared" si="109"/>
        <v>0</v>
      </c>
      <c r="J621" s="7">
        <f t="shared" si="109"/>
        <v>0</v>
      </c>
      <c r="K621" s="7">
        <f t="shared" si="109"/>
        <v>0</v>
      </c>
      <c r="L621" s="7">
        <f t="shared" si="109"/>
        <v>0</v>
      </c>
      <c r="M621" s="7">
        <f t="shared" si="109"/>
        <v>-1003</v>
      </c>
      <c r="N621" s="7">
        <f t="shared" si="109"/>
        <v>-18122</v>
      </c>
      <c r="O621" s="7">
        <f t="shared" si="109"/>
        <v>-1168</v>
      </c>
      <c r="P621" s="6"/>
      <c r="Q621" s="9" t="s">
        <v>12</v>
      </c>
    </row>
    <row r="622" spans="2:17" ht="14">
      <c r="B622" s="7">
        <f t="shared" si="109"/>
        <v>-41239</v>
      </c>
      <c r="C622" s="7">
        <f t="shared" si="109"/>
        <v>-33713.85</v>
      </c>
      <c r="D622" s="7">
        <f t="shared" si="109"/>
        <v>-38160</v>
      </c>
      <c r="E622" s="7">
        <f t="shared" si="109"/>
        <v>-37791</v>
      </c>
      <c r="F622" s="7">
        <f t="shared" si="109"/>
        <v>-79204</v>
      </c>
      <c r="G622" s="7">
        <f t="shared" si="109"/>
        <v>10871</v>
      </c>
      <c r="H622" s="7">
        <f t="shared" si="109"/>
        <v>-70665</v>
      </c>
      <c r="I622" s="7">
        <f t="shared" si="109"/>
        <v>-45429</v>
      </c>
      <c r="J622" s="7">
        <f t="shared" si="109"/>
        <v>-54366</v>
      </c>
      <c r="K622" s="7">
        <f t="shared" si="109"/>
        <v>-65506</v>
      </c>
      <c r="L622" s="7">
        <f t="shared" si="109"/>
        <v>-98366</v>
      </c>
      <c r="M622" s="7">
        <f t="shared" si="109"/>
        <v>-75800</v>
      </c>
      <c r="N622" s="7">
        <f t="shared" si="109"/>
        <v>-113450</v>
      </c>
      <c r="O622" s="7">
        <f t="shared" si="109"/>
        <v>-121244</v>
      </c>
      <c r="P622" s="6"/>
      <c r="Q622" s="9" t="s">
        <v>13</v>
      </c>
    </row>
    <row r="623" spans="2:17" ht="14">
      <c r="B623" s="7">
        <f t="shared" si="109"/>
        <v>-75361</v>
      </c>
      <c r="C623" s="7">
        <f t="shared" si="109"/>
        <v>-64339.19</v>
      </c>
      <c r="D623" s="7">
        <f t="shared" si="109"/>
        <v>-69132</v>
      </c>
      <c r="E623" s="7">
        <f t="shared" si="109"/>
        <v>-42303</v>
      </c>
      <c r="F623" s="7">
        <f t="shared" si="109"/>
        <v>-110980</v>
      </c>
      <c r="G623" s="7">
        <f t="shared" si="109"/>
        <v>-11265</v>
      </c>
      <c r="H623" s="7">
        <f t="shared" si="109"/>
        <v>-71068</v>
      </c>
      <c r="I623" s="7">
        <f t="shared" si="109"/>
        <v>-45438</v>
      </c>
      <c r="J623" s="7">
        <f t="shared" si="109"/>
        <v>-54435</v>
      </c>
      <c r="K623" s="7">
        <f t="shared" si="109"/>
        <v>-65582</v>
      </c>
      <c r="L623" s="7">
        <f t="shared" si="109"/>
        <v>-147574</v>
      </c>
      <c r="M623" s="7">
        <f t="shared" si="109"/>
        <v>-142393</v>
      </c>
      <c r="N623" s="7">
        <f t="shared" si="109"/>
        <v>-204559</v>
      </c>
      <c r="O623" s="7">
        <f t="shared" si="109"/>
        <v>-228905</v>
      </c>
      <c r="P623" s="6"/>
      <c r="Q623" s="9" t="s">
        <v>14</v>
      </c>
    </row>
    <row r="624" spans="2:17" ht="14">
      <c r="B624" s="7">
        <f t="shared" si="109"/>
        <v>-70446</v>
      </c>
      <c r="C624" s="7">
        <f t="shared" si="109"/>
        <v>-59451</v>
      </c>
      <c r="D624" s="7">
        <f t="shared" si="109"/>
        <v>-61776.42</v>
      </c>
      <c r="E624" s="7">
        <f t="shared" si="109"/>
        <v>-33764</v>
      </c>
      <c r="F624" s="7">
        <f t="shared" si="109"/>
        <v>-80568.12</v>
      </c>
      <c r="G624" s="7">
        <f t="shared" si="109"/>
        <v>-31639.759999999998</v>
      </c>
      <c r="H624" s="7">
        <f t="shared" si="109"/>
        <v>-69149.710000000006</v>
      </c>
      <c r="I624" s="7">
        <f t="shared" si="109"/>
        <v>-45438.28</v>
      </c>
      <c r="J624" s="7">
        <f t="shared" si="109"/>
        <v>-11403.89</v>
      </c>
      <c r="K624" s="7">
        <f t="shared" si="109"/>
        <v>-65581.320000000007</v>
      </c>
      <c r="L624" s="7">
        <f t="shared" si="109"/>
        <v>-147646.63</v>
      </c>
      <c r="M624" s="7">
        <f t="shared" si="109"/>
        <v>-126541.19</v>
      </c>
      <c r="N624" s="7">
        <f t="shared" si="109"/>
        <v>-205806.54</v>
      </c>
      <c r="O624" s="7" t="str">
        <f t="shared" si="109"/>
        <v/>
      </c>
      <c r="P624" s="6"/>
      <c r="Q624" s="9" t="s">
        <v>15</v>
      </c>
    </row>
    <row r="625" spans="2:17" ht="14">
      <c r="B625" s="269" t="s">
        <v>372</v>
      </c>
      <c r="C625" s="270"/>
      <c r="D625" s="270"/>
      <c r="E625" s="270"/>
      <c r="F625" s="270"/>
      <c r="G625" s="270"/>
      <c r="H625" s="270"/>
      <c r="I625" s="270"/>
      <c r="J625" s="270"/>
      <c r="K625" s="270"/>
      <c r="L625" s="270"/>
      <c r="M625" s="270"/>
      <c r="N625" s="270"/>
      <c r="O625" s="137"/>
    </row>
    <row r="626" spans="2:17" ht="14">
      <c r="B626" s="7">
        <f t="shared" ref="B626:O629" si="110">IFERROR(VLOOKUP($B$625,$221:$343,MATCH($Q626&amp;"/"&amp;B$348,$219:$219,0),FALSE),"")</f>
        <v>23552</v>
      </c>
      <c r="C626" s="7">
        <f t="shared" si="110"/>
        <v>30055</v>
      </c>
      <c r="D626" s="7">
        <f t="shared" si="110"/>
        <v>18545</v>
      </c>
      <c r="E626" s="7">
        <f t="shared" si="110"/>
        <v>-7539</v>
      </c>
      <c r="F626" s="7">
        <f t="shared" si="110"/>
        <v>5448</v>
      </c>
      <c r="G626" s="7">
        <f t="shared" si="110"/>
        <v>18131</v>
      </c>
      <c r="H626" s="7">
        <f t="shared" si="110"/>
        <v>18996</v>
      </c>
      <c r="I626" s="7">
        <f t="shared" si="110"/>
        <v>32372</v>
      </c>
      <c r="J626" s="7">
        <f t="shared" si="110"/>
        <v>51349</v>
      </c>
      <c r="K626" s="7">
        <f t="shared" si="110"/>
        <v>89827</v>
      </c>
      <c r="L626" s="7">
        <f t="shared" si="110"/>
        <v>47039</v>
      </c>
      <c r="M626" s="7">
        <f t="shared" si="110"/>
        <v>39771</v>
      </c>
      <c r="N626" s="8">
        <f t="shared" si="110"/>
        <v>10880</v>
      </c>
      <c r="O626" s="8">
        <f t="shared" si="110"/>
        <v>129640</v>
      </c>
      <c r="P626" s="6"/>
      <c r="Q626" s="9" t="s">
        <v>12</v>
      </c>
    </row>
    <row r="627" spans="2:17" ht="14">
      <c r="B627" s="7">
        <f t="shared" si="110"/>
        <v>418</v>
      </c>
      <c r="C627" s="7">
        <f t="shared" si="110"/>
        <v>12494.17</v>
      </c>
      <c r="D627" s="7">
        <f t="shared" si="110"/>
        <v>8332</v>
      </c>
      <c r="E627" s="7">
        <f t="shared" si="110"/>
        <v>-25576</v>
      </c>
      <c r="F627" s="7">
        <f t="shared" si="110"/>
        <v>-3639</v>
      </c>
      <c r="G627" s="7">
        <f t="shared" si="110"/>
        <v>-17139</v>
      </c>
      <c r="H627" s="7">
        <f t="shared" si="110"/>
        <v>-53326</v>
      </c>
      <c r="I627" s="7">
        <f t="shared" si="110"/>
        <v>25360</v>
      </c>
      <c r="J627" s="7">
        <f t="shared" si="110"/>
        <v>21504</v>
      </c>
      <c r="K627" s="7">
        <f t="shared" si="110"/>
        <v>71261</v>
      </c>
      <c r="L627" s="7">
        <f t="shared" si="110"/>
        <v>-13131</v>
      </c>
      <c r="M627" s="7">
        <f t="shared" si="110"/>
        <v>46592</v>
      </c>
      <c r="N627" s="8">
        <f t="shared" si="110"/>
        <v>-11197</v>
      </c>
      <c r="O627" s="8">
        <f t="shared" si="110"/>
        <v>150066</v>
      </c>
      <c r="P627" s="6"/>
      <c r="Q627" s="9" t="s">
        <v>13</v>
      </c>
    </row>
    <row r="628" spans="2:17" ht="14">
      <c r="B628" s="7">
        <f t="shared" si="110"/>
        <v>-21247</v>
      </c>
      <c r="C628" s="7">
        <f t="shared" si="110"/>
        <v>3926.08</v>
      </c>
      <c r="D628" s="7">
        <f t="shared" si="110"/>
        <v>-25756</v>
      </c>
      <c r="E628" s="7">
        <f t="shared" si="110"/>
        <v>-54848</v>
      </c>
      <c r="F628" s="7">
        <f t="shared" si="110"/>
        <v>-13390</v>
      </c>
      <c r="G628" s="7">
        <f t="shared" si="110"/>
        <v>247</v>
      </c>
      <c r="H628" s="7">
        <f t="shared" si="110"/>
        <v>-13420</v>
      </c>
      <c r="I628" s="7">
        <f t="shared" si="110"/>
        <v>54464</v>
      </c>
      <c r="J628" s="7">
        <f t="shared" si="110"/>
        <v>-34840</v>
      </c>
      <c r="K628" s="7">
        <f t="shared" si="110"/>
        <v>97362</v>
      </c>
      <c r="L628" s="7">
        <f t="shared" si="110"/>
        <v>27297</v>
      </c>
      <c r="M628" s="7">
        <f t="shared" si="110"/>
        <v>-60025</v>
      </c>
      <c r="N628" s="8">
        <f t="shared" si="110"/>
        <v>-14808</v>
      </c>
      <c r="O628" s="8">
        <f t="shared" si="110"/>
        <v>103415</v>
      </c>
      <c r="P628" s="6"/>
      <c r="Q628" s="9" t="s">
        <v>14</v>
      </c>
    </row>
    <row r="629" spans="2:17" ht="14">
      <c r="B629" s="7">
        <f t="shared" si="110"/>
        <v>-30225</v>
      </c>
      <c r="C629" s="7">
        <f t="shared" si="110"/>
        <v>-11921.25</v>
      </c>
      <c r="D629" s="7">
        <f t="shared" si="110"/>
        <v>11043.04</v>
      </c>
      <c r="E629" s="7">
        <f t="shared" si="110"/>
        <v>-10923</v>
      </c>
      <c r="F629" s="7">
        <f t="shared" si="110"/>
        <v>-12100.2</v>
      </c>
      <c r="G629" s="7">
        <f t="shared" si="110"/>
        <v>27742.65</v>
      </c>
      <c r="H629" s="7">
        <f t="shared" si="110"/>
        <v>-38286.9</v>
      </c>
      <c r="I629" s="7">
        <f t="shared" si="110"/>
        <v>74713.81</v>
      </c>
      <c r="J629" s="7">
        <f t="shared" si="110"/>
        <v>10521.72</v>
      </c>
      <c r="K629" s="7">
        <f t="shared" si="110"/>
        <v>113125.03</v>
      </c>
      <c r="L629" s="7">
        <f t="shared" si="110"/>
        <v>13878.76</v>
      </c>
      <c r="M629" s="7">
        <f t="shared" si="110"/>
        <v>-69048.97</v>
      </c>
      <c r="N629" s="8">
        <f t="shared" si="110"/>
        <v>-42039.040000000001</v>
      </c>
      <c r="O629" s="8" t="str">
        <f t="shared" si="110"/>
        <v/>
      </c>
      <c r="P629" s="6"/>
      <c r="Q629" s="9" t="s">
        <v>15</v>
      </c>
    </row>
    <row r="630" spans="2:17" ht="14">
      <c r="B630" s="271" t="s">
        <v>35</v>
      </c>
      <c r="C630" s="272"/>
      <c r="D630" s="272"/>
      <c r="E630" s="272"/>
      <c r="F630" s="272"/>
      <c r="G630" s="272"/>
      <c r="H630" s="272"/>
      <c r="I630" s="272"/>
      <c r="J630" s="272"/>
      <c r="K630" s="272"/>
      <c r="L630" s="272"/>
      <c r="M630" s="272"/>
      <c r="N630" s="272"/>
      <c r="O630" s="125"/>
      <c r="P630" s="28"/>
      <c r="Q630" s="89"/>
    </row>
    <row r="631" spans="2:17" ht="14">
      <c r="B631" s="256" t="s">
        <v>36</v>
      </c>
      <c r="C631" s="257"/>
      <c r="D631" s="257"/>
      <c r="E631" s="257"/>
      <c r="F631" s="257"/>
      <c r="G631" s="257"/>
      <c r="H631" s="257"/>
      <c r="I631" s="257"/>
      <c r="J631" s="257"/>
      <c r="K631" s="257"/>
      <c r="L631" s="257"/>
      <c r="M631" s="257"/>
      <c r="N631" s="257"/>
      <c r="O631" s="126"/>
      <c r="P631" s="28"/>
      <c r="Q631" s="89"/>
    </row>
    <row r="632" spans="2:17" ht="14">
      <c r="B632" s="29">
        <f t="shared" ref="B632:O632" si="111">B588/B402</f>
        <v>0.23298458769265384</v>
      </c>
      <c r="C632" s="29">
        <f t="shared" si="111"/>
        <v>0.2209321465025807</v>
      </c>
      <c r="D632" s="29">
        <f t="shared" si="111"/>
        <v>0.22125488042522046</v>
      </c>
      <c r="E632" s="29">
        <f t="shared" si="111"/>
        <v>0.20054946345128796</v>
      </c>
      <c r="F632" s="29">
        <f t="shared" si="111"/>
        <v>0.20050728440206916</v>
      </c>
      <c r="G632" s="29">
        <f t="shared" si="111"/>
        <v>0.1481249445424325</v>
      </c>
      <c r="H632" s="29">
        <f t="shared" si="111"/>
        <v>0.11358211468168097</v>
      </c>
      <c r="I632" s="29">
        <f t="shared" si="111"/>
        <v>0.12553918810145501</v>
      </c>
      <c r="J632" s="29">
        <f t="shared" si="111"/>
        <v>0.11951180673985999</v>
      </c>
      <c r="K632" s="29">
        <f t="shared" si="111"/>
        <v>0.15021996445209929</v>
      </c>
      <c r="L632" s="29">
        <f t="shared" si="111"/>
        <v>0.21032409990642578</v>
      </c>
      <c r="M632" s="29">
        <f t="shared" si="111"/>
        <v>0.17848316823873869</v>
      </c>
      <c r="N632" s="29">
        <f t="shared" si="111"/>
        <v>0.22306163445915167</v>
      </c>
      <c r="O632" s="29">
        <f t="shared" si="111"/>
        <v>0.27649068260941417</v>
      </c>
      <c r="P632" s="6"/>
      <c r="Q632" s="89" t="s">
        <v>37</v>
      </c>
    </row>
    <row r="633" spans="2:17" ht="14">
      <c r="B633" s="29">
        <f t="shared" ref="B633:O633" si="112">((B551*(1-B582))/(B457+B432))</f>
        <v>0.27966561229100767</v>
      </c>
      <c r="C633" s="29">
        <f t="shared" si="112"/>
        <v>0.28575088071938287</v>
      </c>
      <c r="D633" s="29">
        <f t="shared" si="112"/>
        <v>0.29452647457360442</v>
      </c>
      <c r="E633" s="29">
        <f t="shared" si="112"/>
        <v>0.2212638900190681</v>
      </c>
      <c r="F633" s="29">
        <f t="shared" si="112"/>
        <v>0.27985910484666982</v>
      </c>
      <c r="G633" s="29">
        <f t="shared" si="112"/>
        <v>0.2401651705158718</v>
      </c>
      <c r="H633" s="29">
        <f t="shared" si="112"/>
        <v>0.16427395224191924</v>
      </c>
      <c r="I633" s="29">
        <f t="shared" si="112"/>
        <v>0.17973719117067238</v>
      </c>
      <c r="J633" s="29">
        <f t="shared" si="112"/>
        <v>0.163040320606713</v>
      </c>
      <c r="K633" s="29">
        <f t="shared" si="112"/>
        <v>0.20550616031742946</v>
      </c>
      <c r="L633" s="29">
        <f t="shared" si="112"/>
        <v>0.24059066626992029</v>
      </c>
      <c r="M633" s="29">
        <f t="shared" si="112"/>
        <v>0.21238794159936189</v>
      </c>
      <c r="N633" s="29">
        <f t="shared" si="112"/>
        <v>0.27486592804202747</v>
      </c>
      <c r="O633" s="29">
        <f t="shared" si="112"/>
        <v>0.33898679471965237</v>
      </c>
      <c r="P633" s="6"/>
      <c r="Q633" s="89" t="s">
        <v>38</v>
      </c>
    </row>
    <row r="634" spans="2:17" ht="14">
      <c r="B634" s="29">
        <f t="shared" ref="B634:O634" si="113">B588/B457</f>
        <v>0.31818346136466336</v>
      </c>
      <c r="C634" s="29">
        <f t="shared" si="113"/>
        <v>0.30917139127025756</v>
      </c>
      <c r="D634" s="29">
        <f t="shared" si="113"/>
        <v>0.341086209230825</v>
      </c>
      <c r="E634" s="29">
        <f t="shared" si="113"/>
        <v>0.3173579268881771</v>
      </c>
      <c r="F634" s="29">
        <f t="shared" si="113"/>
        <v>0.30388254796671876</v>
      </c>
      <c r="G634" s="29">
        <f t="shared" si="113"/>
        <v>0.23387597955485434</v>
      </c>
      <c r="H634" s="29">
        <f t="shared" si="113"/>
        <v>0.16366980583264934</v>
      </c>
      <c r="I634" s="29">
        <f t="shared" si="113"/>
        <v>0.18007229451317971</v>
      </c>
      <c r="J634" s="29">
        <f t="shared" si="113"/>
        <v>0.16343590803206734</v>
      </c>
      <c r="K634" s="29">
        <f t="shared" si="113"/>
        <v>0.20601419508681609</v>
      </c>
      <c r="L634" s="29">
        <f t="shared" si="113"/>
        <v>0.2872823532939241</v>
      </c>
      <c r="M634" s="29">
        <f t="shared" si="113"/>
        <v>0.25122730512956121</v>
      </c>
      <c r="N634" s="29">
        <f t="shared" si="113"/>
        <v>0.30763866719924943</v>
      </c>
      <c r="O634" s="29">
        <f t="shared" si="113"/>
        <v>0.40029184605777762</v>
      </c>
      <c r="P634" s="6"/>
      <c r="Q634" s="89" t="s">
        <v>39</v>
      </c>
    </row>
    <row r="635" spans="2:17" ht="14">
      <c r="B635" s="256" t="s">
        <v>59</v>
      </c>
      <c r="C635" s="257"/>
      <c r="D635" s="257"/>
      <c r="E635" s="257"/>
      <c r="F635" s="257"/>
      <c r="G635" s="257"/>
      <c r="H635" s="257"/>
      <c r="I635" s="257"/>
      <c r="J635" s="257"/>
      <c r="K635" s="257"/>
      <c r="L635" s="257"/>
      <c r="M635" s="257"/>
      <c r="N635" s="257"/>
      <c r="O635" s="126"/>
      <c r="P635" s="28"/>
      <c r="Q635" s="89"/>
    </row>
    <row r="636" spans="2:17" ht="14">
      <c r="B636" s="27">
        <f t="shared" ref="B636:N636" si="114">B378/B414</f>
        <v>2.4619528952376246</v>
      </c>
      <c r="C636" s="27">
        <f t="shared" si="114"/>
        <v>2.2972445769177696</v>
      </c>
      <c r="D636" s="27">
        <f t="shared" si="114"/>
        <v>2.2057141535752329</v>
      </c>
      <c r="E636" s="27">
        <f t="shared" si="114"/>
        <v>2.026519024066757</v>
      </c>
      <c r="F636" s="27">
        <f t="shared" si="114"/>
        <v>2.0953615905868914</v>
      </c>
      <c r="G636" s="27">
        <f t="shared" si="114"/>
        <v>1.7832034950116471</v>
      </c>
      <c r="H636" s="27">
        <f t="shared" si="114"/>
        <v>2.0995307419310318</v>
      </c>
      <c r="I636" s="27">
        <f t="shared" si="114"/>
        <v>2.2406901248208309</v>
      </c>
      <c r="J636" s="27">
        <f t="shared" si="114"/>
        <v>2.7162025375962644</v>
      </c>
      <c r="K636" s="27">
        <f t="shared" si="114"/>
        <v>2.7957578101399445</v>
      </c>
      <c r="L636" s="27">
        <f t="shared" si="114"/>
        <v>2.54336976512923</v>
      </c>
      <c r="M636" s="27">
        <f t="shared" si="114"/>
        <v>2.3191781801425315</v>
      </c>
      <c r="N636" s="27">
        <f t="shared" si="114"/>
        <v>2.5485959284243709</v>
      </c>
      <c r="O636" s="27">
        <f>O378/O414</f>
        <v>2.1701703196556847</v>
      </c>
      <c r="P636" s="6"/>
      <c r="Q636" s="89" t="s">
        <v>688</v>
      </c>
    </row>
    <row r="637" spans="2:17" ht="14">
      <c r="B637" s="27">
        <f t="shared" ref="B637:N637" si="115">(B378-B372)/B414</f>
        <v>2.3734275758099992</v>
      </c>
      <c r="C637" s="27">
        <f t="shared" si="115"/>
        <v>2.2972445769177696</v>
      </c>
      <c r="D637" s="27">
        <f t="shared" si="115"/>
        <v>2.2057141535752329</v>
      </c>
      <c r="E637" s="27">
        <f t="shared" si="115"/>
        <v>2.026519024066757</v>
      </c>
      <c r="F637" s="27">
        <f t="shared" si="115"/>
        <v>2.0953615905868914</v>
      </c>
      <c r="G637" s="27">
        <f t="shared" si="115"/>
        <v>1.7832034950116471</v>
      </c>
      <c r="H637" s="27">
        <f t="shared" si="115"/>
        <v>2.0995307419310318</v>
      </c>
      <c r="I637" s="27">
        <f t="shared" si="115"/>
        <v>2.2406901248208309</v>
      </c>
      <c r="J637" s="27">
        <f t="shared" si="115"/>
        <v>2.7162025375962644</v>
      </c>
      <c r="K637" s="27">
        <f t="shared" si="115"/>
        <v>2.7957578101399445</v>
      </c>
      <c r="L637" s="27">
        <f t="shared" si="115"/>
        <v>2.54336976512923</v>
      </c>
      <c r="M637" s="27">
        <f t="shared" si="115"/>
        <v>2.3191781801425315</v>
      </c>
      <c r="N637" s="27">
        <f t="shared" si="115"/>
        <v>2.5485959284243709</v>
      </c>
      <c r="O637" s="27">
        <f>(O378-O372)/O414</f>
        <v>2.1701703196556847</v>
      </c>
      <c r="P637" s="6"/>
      <c r="Q637" s="89" t="s">
        <v>689</v>
      </c>
    </row>
    <row r="638" spans="2:17" ht="14">
      <c r="B638" s="256" t="s">
        <v>373</v>
      </c>
      <c r="C638" s="257"/>
      <c r="D638" s="257"/>
      <c r="E638" s="257"/>
      <c r="F638" s="257"/>
      <c r="G638" s="257"/>
      <c r="H638" s="257"/>
      <c r="I638" s="257"/>
      <c r="J638" s="257"/>
      <c r="K638" s="257"/>
      <c r="L638" s="257"/>
      <c r="M638" s="257"/>
      <c r="N638" s="257"/>
      <c r="O638" s="126"/>
      <c r="P638" s="28"/>
      <c r="Q638" s="89"/>
    </row>
    <row r="639" spans="2:17" ht="14">
      <c r="B639" s="27">
        <f t="shared" ref="B639:N639" si="116">B432/B457</f>
        <v>0</v>
      </c>
      <c r="C639" s="27">
        <f t="shared" si="116"/>
        <v>0</v>
      </c>
      <c r="D639" s="27">
        <f t="shared" si="116"/>
        <v>0</v>
      </c>
      <c r="E639" s="27">
        <f t="shared" si="116"/>
        <v>0.13513945348206391</v>
      </c>
      <c r="F639" s="27">
        <f t="shared" si="116"/>
        <v>0.1040093870361898</v>
      </c>
      <c r="G639" s="27">
        <f t="shared" si="116"/>
        <v>0</v>
      </c>
      <c r="H639" s="27">
        <f t="shared" si="116"/>
        <v>0</v>
      </c>
      <c r="I639" s="27">
        <f t="shared" si="116"/>
        <v>0</v>
      </c>
      <c r="J639" s="27">
        <f t="shared" si="116"/>
        <v>0</v>
      </c>
      <c r="K639" s="27">
        <f t="shared" si="116"/>
        <v>0</v>
      </c>
      <c r="L639" s="27">
        <f t="shared" si="116"/>
        <v>0</v>
      </c>
      <c r="M639" s="27">
        <f t="shared" si="116"/>
        <v>2.3926820186399498E-2</v>
      </c>
      <c r="N639" s="27">
        <f t="shared" si="116"/>
        <v>0</v>
      </c>
      <c r="O639" s="27">
        <f>O432/O457</f>
        <v>0</v>
      </c>
      <c r="P639" s="6"/>
      <c r="Q639" s="89" t="s">
        <v>40</v>
      </c>
    </row>
    <row r="640" spans="2:17" ht="14">
      <c r="B640" s="27">
        <f t="shared" ref="B640:N640" si="117">B432/B588</f>
        <v>0</v>
      </c>
      <c r="C640" s="27">
        <f t="shared" si="117"/>
        <v>0</v>
      </c>
      <c r="D640" s="27">
        <f t="shared" si="117"/>
        <v>0</v>
      </c>
      <c r="E640" s="27">
        <f t="shared" si="117"/>
        <v>0.42582662045710001</v>
      </c>
      <c r="F640" s="27">
        <f t="shared" si="117"/>
        <v>0.34226837879344396</v>
      </c>
      <c r="G640" s="27">
        <f t="shared" si="117"/>
        <v>0</v>
      </c>
      <c r="H640" s="27">
        <f t="shared" si="117"/>
        <v>0</v>
      </c>
      <c r="I640" s="27">
        <f t="shared" si="117"/>
        <v>0</v>
      </c>
      <c r="J640" s="27">
        <f t="shared" si="117"/>
        <v>0</v>
      </c>
      <c r="K640" s="27">
        <f t="shared" si="117"/>
        <v>0</v>
      </c>
      <c r="L640" s="27">
        <f t="shared" si="117"/>
        <v>0</v>
      </c>
      <c r="M640" s="27">
        <f t="shared" si="117"/>
        <v>9.5239727919145284E-2</v>
      </c>
      <c r="N640" s="27">
        <f t="shared" si="117"/>
        <v>0</v>
      </c>
      <c r="O640" s="27">
        <f>O432/O588</f>
        <v>0</v>
      </c>
      <c r="P640" s="6"/>
      <c r="Q640" s="89" t="s">
        <v>41</v>
      </c>
    </row>
    <row r="641" spans="2:22" ht="14">
      <c r="B641" s="273" t="s">
        <v>687</v>
      </c>
      <c r="C641" s="274"/>
      <c r="D641" s="274"/>
      <c r="E641" s="274"/>
      <c r="F641" s="274"/>
      <c r="G641" s="274"/>
      <c r="H641" s="274"/>
      <c r="I641" s="274"/>
      <c r="J641" s="274"/>
      <c r="K641" s="274"/>
      <c r="L641" s="274"/>
      <c r="M641" s="274"/>
      <c r="N641" s="274"/>
      <c r="O641" s="127"/>
      <c r="P641" s="40"/>
      <c r="Q641" s="41"/>
    </row>
    <row r="642" spans="2:22" ht="14">
      <c r="B642" s="42"/>
      <c r="C642" s="43">
        <f t="shared" ref="C642:O642" si="118">365/(C465/((C366+B366)/2))</f>
        <v>69.626621185118225</v>
      </c>
      <c r="D642" s="43">
        <f t="shared" si="118"/>
        <v>60.97132245757701</v>
      </c>
      <c r="E642" s="43">
        <f t="shared" si="118"/>
        <v>80.585160592496692</v>
      </c>
      <c r="F642" s="43">
        <f t="shared" si="118"/>
        <v>60.609606522148248</v>
      </c>
      <c r="G642" s="43">
        <f t="shared" si="118"/>
        <v>32.577457779087148</v>
      </c>
      <c r="H642" s="43">
        <f t="shared" si="118"/>
        <v>67.61248699569849</v>
      </c>
      <c r="I642" s="43">
        <f t="shared" si="118"/>
        <v>62.011126769480015</v>
      </c>
      <c r="J642" s="43">
        <f t="shared" si="118"/>
        <v>104.64879156430699</v>
      </c>
      <c r="K642" s="43">
        <f t="shared" si="118"/>
        <v>164.55956849023488</v>
      </c>
      <c r="L642" s="43">
        <f t="shared" si="118"/>
        <v>122.07270642833942</v>
      </c>
      <c r="M642" s="43">
        <f t="shared" si="118"/>
        <v>75.486237255810408</v>
      </c>
      <c r="N642" s="44">
        <f t="shared" si="118"/>
        <v>68.750752565804291</v>
      </c>
      <c r="O642" s="44">
        <f t="shared" si="118"/>
        <v>68.804699570211611</v>
      </c>
      <c r="P642" s="40"/>
      <c r="Q642" s="41" t="s">
        <v>60</v>
      </c>
    </row>
    <row r="643" spans="2:22" ht="14">
      <c r="B643" s="42"/>
      <c r="C643" s="43">
        <f t="shared" ref="C643:O643" si="119">365/(C503/((C372+B372)/2))</f>
        <v>8.5607650427079012</v>
      </c>
      <c r="D643" s="43" t="e">
        <f t="shared" si="119"/>
        <v>#DIV/0!</v>
      </c>
      <c r="E643" s="43" t="e">
        <f t="shared" si="119"/>
        <v>#DIV/0!</v>
      </c>
      <c r="F643" s="43" t="e">
        <f t="shared" si="119"/>
        <v>#DIV/0!</v>
      </c>
      <c r="G643" s="43" t="e">
        <f t="shared" si="119"/>
        <v>#DIV/0!</v>
      </c>
      <c r="H643" s="43" t="e">
        <f t="shared" si="119"/>
        <v>#DIV/0!</v>
      </c>
      <c r="I643" s="43" t="e">
        <f t="shared" si="119"/>
        <v>#DIV/0!</v>
      </c>
      <c r="J643" s="43" t="e">
        <f t="shared" si="119"/>
        <v>#DIV/0!</v>
      </c>
      <c r="K643" s="43" t="e">
        <f t="shared" si="119"/>
        <v>#DIV/0!</v>
      </c>
      <c r="L643" s="43" t="e">
        <f t="shared" si="119"/>
        <v>#DIV/0!</v>
      </c>
      <c r="M643" s="43" t="e">
        <f t="shared" si="119"/>
        <v>#DIV/0!</v>
      </c>
      <c r="N643" s="44" t="e">
        <f t="shared" si="119"/>
        <v>#DIV/0!</v>
      </c>
      <c r="O643" s="44" t="e">
        <f t="shared" si="119"/>
        <v>#DIV/0!</v>
      </c>
      <c r="P643" s="40"/>
      <c r="Q643" s="41" t="s">
        <v>61</v>
      </c>
      <c r="R643" s="79" t="s">
        <v>3480</v>
      </c>
      <c r="S643" s="305">
        <v>0.65</v>
      </c>
    </row>
    <row r="644" spans="2:22" ht="14">
      <c r="B644" s="42"/>
      <c r="C644" s="43">
        <f t="shared" ref="C644:O644" si="120">365/(C503/((C408+B408)/2))</f>
        <v>21.218592259868323</v>
      </c>
      <c r="D644" s="43">
        <f t="shared" si="120"/>
        <v>51.264356944763122</v>
      </c>
      <c r="E644" s="43">
        <f t="shared" si="120"/>
        <v>76.701449292294399</v>
      </c>
      <c r="F644" s="43">
        <f t="shared" si="120"/>
        <v>51.62789122109384</v>
      </c>
      <c r="G644" s="43">
        <f t="shared" si="120"/>
        <v>94.196250569857114</v>
      </c>
      <c r="H644" s="43">
        <f t="shared" si="120"/>
        <v>168.8882675566264</v>
      </c>
      <c r="I644" s="43">
        <f t="shared" si="120"/>
        <v>74.127468897675399</v>
      </c>
      <c r="J644" s="43">
        <f t="shared" si="120"/>
        <v>117.19018805900077</v>
      </c>
      <c r="K644" s="43">
        <f t="shared" si="120"/>
        <v>181.06618960885251</v>
      </c>
      <c r="L644" s="43">
        <f t="shared" si="120"/>
        <v>217.24776781982592</v>
      </c>
      <c r="M644" s="43">
        <f t="shared" si="120"/>
        <v>219.88637501731546</v>
      </c>
      <c r="N644" s="44">
        <f t="shared" si="120"/>
        <v>289.81353665616285</v>
      </c>
      <c r="O644" s="44">
        <f t="shared" si="120"/>
        <v>354.87878455364665</v>
      </c>
      <c r="P644" s="40"/>
      <c r="Q644" s="41" t="s">
        <v>62</v>
      </c>
    </row>
    <row r="645" spans="2:22" ht="14">
      <c r="B645" s="45"/>
      <c r="C645" s="46">
        <f t="shared" ref="C645:M645" si="121">C643+C642-C644</f>
        <v>56.968793967957801</v>
      </c>
      <c r="D645" s="46" t="e">
        <f t="shared" si="121"/>
        <v>#DIV/0!</v>
      </c>
      <c r="E645" s="46" t="e">
        <f t="shared" si="121"/>
        <v>#DIV/0!</v>
      </c>
      <c r="F645" s="46" t="e">
        <f t="shared" si="121"/>
        <v>#DIV/0!</v>
      </c>
      <c r="G645" s="46" t="e">
        <f t="shared" si="121"/>
        <v>#DIV/0!</v>
      </c>
      <c r="H645" s="46" t="e">
        <f t="shared" si="121"/>
        <v>#DIV/0!</v>
      </c>
      <c r="I645" s="46" t="e">
        <f t="shared" si="121"/>
        <v>#DIV/0!</v>
      </c>
      <c r="J645" s="46" t="e">
        <f t="shared" si="121"/>
        <v>#DIV/0!</v>
      </c>
      <c r="K645" s="46" t="e">
        <f t="shared" si="121"/>
        <v>#DIV/0!</v>
      </c>
      <c r="L645" s="46" t="e">
        <f t="shared" si="121"/>
        <v>#DIV/0!</v>
      </c>
      <c r="M645" s="46" t="e">
        <f t="shared" si="121"/>
        <v>#DIV/0!</v>
      </c>
      <c r="N645" s="47" t="e">
        <f>N643+N642-N644</f>
        <v>#DIV/0!</v>
      </c>
      <c r="O645" s="47" t="e">
        <f>O643+O642-O644</f>
        <v>#DIV/0!</v>
      </c>
      <c r="P645" s="40"/>
      <c r="Q645" s="41" t="s">
        <v>63</v>
      </c>
    </row>
    <row r="646" spans="2:22" ht="14">
      <c r="B646" s="275" t="s">
        <v>42</v>
      </c>
      <c r="C646" s="276"/>
      <c r="D646" s="276"/>
      <c r="E646" s="276"/>
      <c r="F646" s="276"/>
      <c r="G646" s="276"/>
      <c r="H646" s="276"/>
      <c r="I646" s="276"/>
      <c r="J646" s="276"/>
      <c r="K646" s="276"/>
      <c r="L646" s="276"/>
      <c r="M646" s="276"/>
      <c r="N646" s="276"/>
      <c r="O646" s="126"/>
      <c r="P646" s="28"/>
      <c r="Q646" s="89"/>
      <c r="R646" s="79" t="s">
        <v>3478</v>
      </c>
      <c r="S646" s="305">
        <v>0.45</v>
      </c>
      <c r="T646" s="79" t="s">
        <v>3481</v>
      </c>
    </row>
    <row r="647" spans="2:22">
      <c r="B647">
        <v>773550</v>
      </c>
      <c r="C647">
        <v>785094.7</v>
      </c>
      <c r="D647">
        <v>787500</v>
      </c>
      <c r="E647">
        <v>787500</v>
      </c>
      <c r="F647">
        <v>787500</v>
      </c>
      <c r="G647">
        <v>793993.25</v>
      </c>
      <c r="H647">
        <v>795229.75</v>
      </c>
      <c r="I647">
        <v>820505.5</v>
      </c>
      <c r="J647">
        <v>820505.5</v>
      </c>
      <c r="K647">
        <v>820505.5</v>
      </c>
      <c r="L647">
        <v>820505.5</v>
      </c>
      <c r="M647">
        <v>820505.5</v>
      </c>
      <c r="N647">
        <v>820505.5</v>
      </c>
      <c r="O647">
        <v>820505.5</v>
      </c>
      <c r="P647" s="30"/>
      <c r="Q647" s="90" t="s">
        <v>43</v>
      </c>
      <c r="R647" s="79" t="s">
        <v>3479</v>
      </c>
      <c r="S647" s="305">
        <v>0.35</v>
      </c>
      <c r="T647" s="79" t="s">
        <v>3482</v>
      </c>
    </row>
    <row r="648" spans="2:22" ht="14">
      <c r="B648" s="13">
        <f t="shared" ref="B648:O648" si="122">B457/B647</f>
        <v>0.28608364035938205</v>
      </c>
      <c r="C648" s="13">
        <f t="shared" si="122"/>
        <v>0.29838825812987912</v>
      </c>
      <c r="D648" s="13">
        <f t="shared" si="122"/>
        <v>0.32105293968253967</v>
      </c>
      <c r="E648" s="13">
        <f t="shared" si="122"/>
        <v>0.34174222222222223</v>
      </c>
      <c r="F648" s="13">
        <f t="shared" si="122"/>
        <v>0.37622977777777777</v>
      </c>
      <c r="G648" s="13">
        <f t="shared" si="122"/>
        <v>0.426111556993715</v>
      </c>
      <c r="H648" s="13">
        <f t="shared" si="122"/>
        <v>0.47010882075274474</v>
      </c>
      <c r="I648" s="13">
        <f t="shared" si="122"/>
        <v>0.49129400107616583</v>
      </c>
      <c r="J648" s="13">
        <f t="shared" si="122"/>
        <v>0.57132002162081785</v>
      </c>
      <c r="K648" s="13">
        <f t="shared" si="122"/>
        <v>0.61576797474239964</v>
      </c>
      <c r="L648" s="13">
        <f t="shared" si="122"/>
        <v>0.61052780267773954</v>
      </c>
      <c r="M648" s="13">
        <f t="shared" si="122"/>
        <v>0.8659293082130467</v>
      </c>
      <c r="N648" s="13">
        <f t="shared" si="122"/>
        <v>0.92390215543954313</v>
      </c>
      <c r="O648" s="13">
        <f t="shared" si="122"/>
        <v>0.92708092755015048</v>
      </c>
      <c r="P648" s="6"/>
      <c r="Q648" s="90" t="s">
        <v>44</v>
      </c>
      <c r="R648" s="79" t="s">
        <v>3485</v>
      </c>
      <c r="S648" s="305">
        <v>0.2</v>
      </c>
      <c r="T648" t="s">
        <v>3483</v>
      </c>
      <c r="U648" s="79" t="s">
        <v>3484</v>
      </c>
    </row>
    <row r="649" spans="2:22" ht="14">
      <c r="B649" s="13">
        <f t="shared" ref="B649:O649" si="123">B588/B647</f>
        <v>9.1027082929351688E-2</v>
      </c>
      <c r="C649" s="13">
        <f t="shared" si="123"/>
        <v>9.2253112904723461E-2</v>
      </c>
      <c r="D649" s="13">
        <f t="shared" si="123"/>
        <v>0.10950673015873016</v>
      </c>
      <c r="E649" s="13">
        <f t="shared" si="123"/>
        <v>0.10845460317460318</v>
      </c>
      <c r="F649" s="13">
        <f t="shared" si="123"/>
        <v>0.1143296634920635</v>
      </c>
      <c r="G649" s="13">
        <f t="shared" si="123"/>
        <v>9.9657257791549242E-2</v>
      </c>
      <c r="H649" s="13">
        <f t="shared" si="123"/>
        <v>7.6942619412817492E-2</v>
      </c>
      <c r="I649" s="13">
        <f t="shared" si="123"/>
        <v>8.846843805434576E-2</v>
      </c>
      <c r="J649" s="13">
        <f t="shared" si="123"/>
        <v>9.3374206510498714E-2</v>
      </c>
      <c r="K649" s="13">
        <f t="shared" si="123"/>
        <v>0.12685694367679437</v>
      </c>
      <c r="L649" s="13">
        <f t="shared" si="123"/>
        <v>0.17539386390462952</v>
      </c>
      <c r="M649" s="13">
        <f t="shared" si="123"/>
        <v>0.21754508653506893</v>
      </c>
      <c r="N649" s="13">
        <f t="shared" si="123"/>
        <v>0.28422802772193484</v>
      </c>
      <c r="O649" s="13">
        <f t="shared" si="123"/>
        <v>0.37110293593400656</v>
      </c>
      <c r="P649" s="6"/>
      <c r="Q649" s="89" t="s">
        <v>45</v>
      </c>
    </row>
    <row r="650" spans="2:22" ht="14">
      <c r="B650" s="91"/>
      <c r="C650" s="91">
        <f t="shared" ref="C650:M650" si="124">+C649/B649-1</f>
        <v>1.3468848346193107E-2</v>
      </c>
      <c r="D650" s="92">
        <f t="shared" si="124"/>
        <v>0.18702477033838161</v>
      </c>
      <c r="E650" s="91">
        <f t="shared" si="124"/>
        <v>-9.6078750831289916E-3</v>
      </c>
      <c r="F650" s="92">
        <f t="shared" si="124"/>
        <v>5.4170686586736627E-2</v>
      </c>
      <c r="G650" s="91">
        <f t="shared" si="124"/>
        <v>-0.12833419825059467</v>
      </c>
      <c r="H650" s="92">
        <f t="shared" si="124"/>
        <v>-0.22792758783553357</v>
      </c>
      <c r="I650" s="91">
        <f t="shared" si="124"/>
        <v>0.14979758590865222</v>
      </c>
      <c r="J650" s="92">
        <f t="shared" si="124"/>
        <v>5.5452187967186317E-2</v>
      </c>
      <c r="K650" s="91">
        <f t="shared" si="124"/>
        <v>0.35858657778827774</v>
      </c>
      <c r="L650" s="92">
        <f t="shared" si="124"/>
        <v>0.38261145839598121</v>
      </c>
      <c r="M650" s="91">
        <f t="shared" si="124"/>
        <v>0.24032324559175655</v>
      </c>
      <c r="N650" s="93">
        <f>+N649/M649-1</f>
        <v>0.30652469448495867</v>
      </c>
      <c r="O650" s="93">
        <f>+O649/N649-1</f>
        <v>0.30565215157831993</v>
      </c>
      <c r="P650" s="31"/>
      <c r="Q650" s="94" t="s">
        <v>46</v>
      </c>
    </row>
    <row r="651" spans="2:22" ht="14">
      <c r="B651">
        <v>0.09</v>
      </c>
      <c r="C651">
        <v>0.09</v>
      </c>
      <c r="D651">
        <v>0.09</v>
      </c>
      <c r="E651">
        <v>0.09</v>
      </c>
      <c r="F651">
        <v>0.09</v>
      </c>
      <c r="G651">
        <v>0.05</v>
      </c>
      <c r="H651">
        <v>0.06</v>
      </c>
      <c r="I651">
        <v>7.0000000000000007E-2</v>
      </c>
      <c r="J651">
        <v>0.08</v>
      </c>
      <c r="K651">
        <v>0.12</v>
      </c>
      <c r="L651">
        <v>0.15</v>
      </c>
      <c r="M651">
        <v>0.19500000000000001</v>
      </c>
      <c r="N651">
        <v>0.255</v>
      </c>
      <c r="O651">
        <v>0.13</v>
      </c>
      <c r="P651" s="6"/>
      <c r="Q651" s="90" t="s">
        <v>47</v>
      </c>
      <c r="R651" s="79" t="s">
        <v>3487</v>
      </c>
    </row>
    <row r="652" spans="2:22" ht="14">
      <c r="B652" s="91">
        <f t="shared" ref="B652:N652" si="125">+B651/B661</f>
        <v>6.4033240984114934E-2</v>
      </c>
      <c r="C652" s="91">
        <f t="shared" si="125"/>
        <v>6.3532344670859983E-2</v>
      </c>
      <c r="D652" s="92">
        <f t="shared" si="125"/>
        <v>6.8687375152279267E-2</v>
      </c>
      <c r="E652" s="91">
        <f t="shared" si="125"/>
        <v>3.86825960109674E-2</v>
      </c>
      <c r="F652" s="92">
        <f t="shared" si="125"/>
        <v>4.244983123333769E-2</v>
      </c>
      <c r="G652" s="91">
        <f t="shared" si="125"/>
        <v>2.3099651220933017E-2</v>
      </c>
      <c r="H652" s="92">
        <f t="shared" si="125"/>
        <v>2.578922100459196E-2</v>
      </c>
      <c r="I652" s="91">
        <f t="shared" si="125"/>
        <v>3.8617999904449515E-2</v>
      </c>
      <c r="J652" s="92">
        <f t="shared" si="125"/>
        <v>3.4477094621634084E-2</v>
      </c>
      <c r="K652" s="91">
        <f t="shared" si="125"/>
        <v>5.8571135947470668E-2</v>
      </c>
      <c r="L652" s="92">
        <f t="shared" si="125"/>
        <v>5.5535337105727403E-2</v>
      </c>
      <c r="M652" s="91">
        <f t="shared" si="125"/>
        <v>3.9843187654145726E-2</v>
      </c>
      <c r="N652" s="93">
        <f t="shared" si="125"/>
        <v>2.4606830659134729E-2</v>
      </c>
      <c r="O652" s="93">
        <f>+O651/O661</f>
        <v>1.1818181818181818E-2</v>
      </c>
      <c r="P652" s="6"/>
      <c r="Q652" s="94" t="s">
        <v>48</v>
      </c>
    </row>
    <row r="653" spans="2:22">
      <c r="B653" s="95">
        <f t="shared" ref="B653:M653" si="126">+B651/B649</f>
        <v>0.98871673246797509</v>
      </c>
      <c r="C653" s="95">
        <f t="shared" si="126"/>
        <v>0.97557683601364842</v>
      </c>
      <c r="D653" s="96">
        <f t="shared" si="126"/>
        <v>0.82186729408817949</v>
      </c>
      <c r="E653" s="95">
        <f t="shared" si="126"/>
        <v>0.82984029599100784</v>
      </c>
      <c r="F653" s="96">
        <f t="shared" si="126"/>
        <v>0.78719727891307567</v>
      </c>
      <c r="G653" s="95">
        <f t="shared" si="126"/>
        <v>0.50171960485390676</v>
      </c>
      <c r="H653" s="96">
        <f t="shared" si="126"/>
        <v>0.77980188948447593</v>
      </c>
      <c r="I653" s="95">
        <f t="shared" si="126"/>
        <v>0.79124263454272048</v>
      </c>
      <c r="J653" s="96">
        <f t="shared" si="126"/>
        <v>0.85676765554098755</v>
      </c>
      <c r="K653" s="95">
        <f t="shared" si="126"/>
        <v>0.9459474311925371</v>
      </c>
      <c r="L653" s="96">
        <f t="shared" si="126"/>
        <v>0.85521805986076316</v>
      </c>
      <c r="M653" s="95">
        <f t="shared" si="126"/>
        <v>0.89636591249127295</v>
      </c>
      <c r="N653" s="97">
        <f>+N651/N649</f>
        <v>0.89716697555763536</v>
      </c>
      <c r="O653" s="97">
        <f>+O651/O649</f>
        <v>0.35030711808520421</v>
      </c>
      <c r="P653" s="28"/>
      <c r="Q653" s="98" t="s">
        <v>49</v>
      </c>
    </row>
    <row r="654" spans="2:22" ht="14">
      <c r="B654" s="16">
        <f t="shared" ref="B654:M654" si="127">+B661*B647</f>
        <v>1087239.9855142562</v>
      </c>
      <c r="C654" s="16">
        <f t="shared" si="127"/>
        <v>1112166.1472759801</v>
      </c>
      <c r="D654" s="16">
        <f t="shared" si="127"/>
        <v>1031849.0092665615</v>
      </c>
      <c r="E654" s="16">
        <f t="shared" si="127"/>
        <v>1832219.326228915</v>
      </c>
      <c r="F654" s="16">
        <f t="shared" si="127"/>
        <v>1669617.9452496571</v>
      </c>
      <c r="G654" s="16">
        <f t="shared" si="127"/>
        <v>1718626.0571771739</v>
      </c>
      <c r="H654" s="16">
        <f t="shared" si="127"/>
        <v>1850144.484453571</v>
      </c>
      <c r="I654" s="16">
        <f t="shared" si="127"/>
        <v>1487269.8001478419</v>
      </c>
      <c r="J654" s="16">
        <f t="shared" si="127"/>
        <v>1903885.4845620077</v>
      </c>
      <c r="K654" s="16">
        <f t="shared" si="127"/>
        <v>1681044.0570642871</v>
      </c>
      <c r="L654" s="16">
        <f t="shared" si="127"/>
        <v>2216171.385899575</v>
      </c>
      <c r="M654" s="16">
        <f t="shared" si="127"/>
        <v>4015707.1238589012</v>
      </c>
      <c r="N654" s="16">
        <f>+N661*N647</f>
        <v>8502878.95252892</v>
      </c>
      <c r="O654" s="16">
        <f>+O661*O647</f>
        <v>9025560.5</v>
      </c>
      <c r="P654" s="6"/>
      <c r="Q654" s="89" t="s">
        <v>50</v>
      </c>
    </row>
    <row r="655" spans="2:22" ht="14">
      <c r="B655" s="32">
        <f t="shared" ref="B655:M655" si="128">+B661/B$648</f>
        <v>4.9129687551480172</v>
      </c>
      <c r="C655" s="32">
        <f t="shared" si="128"/>
        <v>4.7475100949598374</v>
      </c>
      <c r="D655" s="33">
        <f t="shared" si="128"/>
        <v>4.0812099634008296</v>
      </c>
      <c r="E655" s="32">
        <f t="shared" si="128"/>
        <v>6.8081365560188871</v>
      </c>
      <c r="F655" s="33">
        <f t="shared" si="128"/>
        <v>5.6352524360734542</v>
      </c>
      <c r="G655" s="32">
        <f t="shared" si="128"/>
        <v>5.0797374784926479</v>
      </c>
      <c r="H655" s="33">
        <f t="shared" si="128"/>
        <v>4.9489677806526924</v>
      </c>
      <c r="I655" s="32">
        <f t="shared" si="128"/>
        <v>3.6894939424955702</v>
      </c>
      <c r="J655" s="33">
        <f t="shared" si="128"/>
        <v>4.0614385084519649</v>
      </c>
      <c r="K655" s="32">
        <f t="shared" si="128"/>
        <v>3.3272122092074179</v>
      </c>
      <c r="L655" s="33">
        <f t="shared" si="128"/>
        <v>4.424013063043529</v>
      </c>
      <c r="M655" s="32">
        <f t="shared" si="128"/>
        <v>5.6519471925773788</v>
      </c>
      <c r="N655" s="34">
        <f>+N661/N$648</f>
        <v>11.216529931833078</v>
      </c>
      <c r="O655" s="34">
        <f>+O661/O$648</f>
        <v>11.86519932954284</v>
      </c>
      <c r="P655" s="35">
        <f>(SUM(INDEX($B655:$O655,,$Q$348-$B$348-$P$348+1):INDEX($B655:$O655,$Q$348-$B$348+1))-MAX(INDEX($B655:$O655,,$Q$348-$B$348-$P$348+1):INDEX($B655:$O655,$Q$348-$B$348+1))-MIN(INDEX($B655:$O655,,$Q$348-$B$348-$P$348+1):INDEX($B655:$O655,$Q$348-$B$348+1)))/(COUNT(INDEX($B655:$O655,,$Q$348-$B$348-$P$348+1):INDEX($B655:$O655,$Q$348-$B$348+1))-2)</f>
        <v>5.5817325567924083</v>
      </c>
      <c r="Q655" s="36" t="s">
        <v>51</v>
      </c>
    </row>
    <row r="656" spans="2:22" ht="14">
      <c r="B656" s="32">
        <f t="shared" ref="B656:M656" si="129">+B661/B$649</f>
        <v>15.440679204622038</v>
      </c>
      <c r="C656" s="32">
        <f t="shared" si="129"/>
        <v>15.355593140278211</v>
      </c>
      <c r="D656" s="33">
        <f t="shared" si="129"/>
        <v>11.965332672359473</v>
      </c>
      <c r="E656" s="32">
        <f t="shared" si="129"/>
        <v>21.452549248652527</v>
      </c>
      <c r="F656" s="33">
        <f t="shared" si="129"/>
        <v>18.544179235625688</v>
      </c>
      <c r="G656" s="32">
        <f t="shared" si="129"/>
        <v>21.719791353353681</v>
      </c>
      <c r="H656" s="33">
        <f t="shared" si="129"/>
        <v>30.237512383395625</v>
      </c>
      <c r="I656" s="32">
        <f t="shared" si="129"/>
        <v>20.488959461920622</v>
      </c>
      <c r="J656" s="33">
        <f t="shared" si="129"/>
        <v>24.850343828083851</v>
      </c>
      <c r="K656" s="32">
        <f t="shared" si="129"/>
        <v>16.150402683685474</v>
      </c>
      <c r="L656" s="33">
        <f t="shared" si="129"/>
        <v>15.399529460541689</v>
      </c>
      <c r="M656" s="32">
        <f t="shared" si="129"/>
        <v>22.497344345840894</v>
      </c>
      <c r="N656" s="34">
        <f>+N661/N$649</f>
        <v>36.460078422353931</v>
      </c>
      <c r="O656" s="34">
        <f>+O661/O$649</f>
        <v>29.641371530286509</v>
      </c>
      <c r="P656" s="35">
        <f>(SUM(INDEX($B656:$O656,,$Q$348-$B$348-$P$348+1):INDEX($B656:$O656,$Q$348-$B$348+1))-MAX(INDEX($B656:$O656,,$Q$348-$B$348-$P$348+1):INDEX($B656:$O656,$Q$348-$B$348+1))-MIN(INDEX($B656:$O656,,$Q$348-$B$348-$P$348+1):INDEX($B656:$O656,$Q$348-$B$348+1)))/(COUNT(INDEX($B656:$O656,,$Q$348-$B$348-$P$348+1):INDEX($B656:$O656,$Q$348-$B$348+1))-2)</f>
        <v>23.655103655223808</v>
      </c>
      <c r="Q656" s="36" t="s">
        <v>52</v>
      </c>
      <c r="R656" s="232" t="s">
        <v>3459</v>
      </c>
      <c r="S656" s="232">
        <v>2022</v>
      </c>
      <c r="T656" s="232">
        <v>2023</v>
      </c>
      <c r="U656" s="232">
        <v>2024</v>
      </c>
      <c r="V656" s="232">
        <v>2025</v>
      </c>
    </row>
    <row r="657" spans="1:22" ht="14">
      <c r="B657" s="32">
        <f t="shared" ref="B657:O657" si="130">+(B654+B432-B354-B360)/B559</f>
        <v>10.260762886690857</v>
      </c>
      <c r="C657" s="32">
        <f t="shared" si="130"/>
        <v>9.0930398527061715</v>
      </c>
      <c r="D657" s="33">
        <f t="shared" si="130"/>
        <v>8.4501363772641245</v>
      </c>
      <c r="E657" s="32">
        <f t="shared" si="130"/>
        <v>16.682531906851274</v>
      </c>
      <c r="F657" s="33">
        <f t="shared" si="130"/>
        <v>11.683313572826256</v>
      </c>
      <c r="G657" s="32">
        <f t="shared" si="130"/>
        <v>14.132795966333761</v>
      </c>
      <c r="H657" s="33">
        <f t="shared" si="130"/>
        <v>19.351891813743663</v>
      </c>
      <c r="I657" s="32">
        <f t="shared" si="130"/>
        <v>12.717170070471441</v>
      </c>
      <c r="J657" s="33">
        <f t="shared" si="130"/>
        <v>14.695777551323243</v>
      </c>
      <c r="K657" s="32">
        <f t="shared" si="130"/>
        <v>10.089128649937996</v>
      </c>
      <c r="L657" s="33">
        <f t="shared" si="130"/>
        <v>12.590907638282198</v>
      </c>
      <c r="M657" s="32">
        <f t="shared" si="130"/>
        <v>18.037151887010388</v>
      </c>
      <c r="N657" s="34">
        <f t="shared" si="130"/>
        <v>30.166031508099184</v>
      </c>
      <c r="O657" s="34">
        <f t="shared" si="130"/>
        <v>26.170106502842586</v>
      </c>
      <c r="P657" s="35">
        <f>(SUM(INDEX($B657:$O657,,$Q$348-$B$348-$P$348+1):INDEX($B657:$O657,$Q$348-$B$348+1))-MAX(INDEX($B657:$O657,,$Q$348-$B$348-$P$348+1):INDEX($B657:$O657,$Q$348-$B$348+1))-MIN(INDEX($B657:$O657,,$Q$348-$B$348-$P$348+1):INDEX($B657:$O657,$Q$348-$B$348+1)))/(COUNT(INDEX($B657:$O657,,$Q$348-$B$348-$P$348+1):INDEX($B657:$O657,$Q$348-$B$348+1))-2)</f>
        <v>16.813685918572475</v>
      </c>
      <c r="Q657" s="36" t="s">
        <v>53</v>
      </c>
      <c r="R657" s="233" t="s">
        <v>3460</v>
      </c>
      <c r="S657" s="234">
        <v>0.1</v>
      </c>
      <c r="T657" s="234">
        <v>0.1</v>
      </c>
      <c r="U657" s="234">
        <v>0.1</v>
      </c>
      <c r="V657" s="234">
        <v>0.1</v>
      </c>
    </row>
    <row r="658" spans="1:22" ht="14">
      <c r="B658" s="32">
        <f t="shared" ref="B658:O658" si="131">B654/B465</f>
        <v>4.1994754151783367</v>
      </c>
      <c r="C658" s="32">
        <f t="shared" si="131"/>
        <v>3.5144845197633363</v>
      </c>
      <c r="D658" s="33">
        <f t="shared" si="131"/>
        <v>2.568908185130566</v>
      </c>
      <c r="E658" s="32">
        <f t="shared" si="131"/>
        <v>4.9824854139126185</v>
      </c>
      <c r="F658" s="33">
        <f t="shared" si="131"/>
        <v>4.2996075935611886</v>
      </c>
      <c r="G658" s="32">
        <f t="shared" si="131"/>
        <v>3.9043871237172696</v>
      </c>
      <c r="H658" s="33">
        <f t="shared" si="131"/>
        <v>5.7144165801676712</v>
      </c>
      <c r="I658" s="32">
        <f t="shared" si="131"/>
        <v>3.9330088140214223</v>
      </c>
      <c r="J658" s="33">
        <f t="shared" si="131"/>
        <v>4.5962525844902098</v>
      </c>
      <c r="K658" s="32">
        <f t="shared" si="131"/>
        <v>3.6631485173294571</v>
      </c>
      <c r="L658" s="33">
        <f t="shared" si="131"/>
        <v>4.3626709172506573</v>
      </c>
      <c r="M658" s="32">
        <f t="shared" si="131"/>
        <v>6.7425234449213383</v>
      </c>
      <c r="N658" s="34">
        <f t="shared" si="131"/>
        <v>13.984922142165507</v>
      </c>
      <c r="O658" s="34">
        <f t="shared" si="131"/>
        <v>13.366923325276652</v>
      </c>
      <c r="P658" s="35">
        <f>(SUM(INDEX($B658:$O658,,$Q$348-$B$348-$P$348+1):INDEX($B658:$O658,$Q$348-$B$348+1))-MAX(INDEX($B658:$O658,,$Q$348-$B$348-$P$348+1):INDEX($B658:$O658,$Q$348-$B$348+1))-MIN(INDEX($B658:$O658,,$Q$348-$B$348-$P$348+1):INDEX($B658:$O658,$Q$348-$B$348+1)))/(COUNT(INDEX($B658:$O658,,$Q$348-$B$348-$P$348+1):INDEX($B658:$O658,$Q$348-$B$348+1))-2)</f>
        <v>6.0885975414064593</v>
      </c>
      <c r="Q658" s="36" t="s">
        <v>54</v>
      </c>
      <c r="R658" s="233" t="s">
        <v>3461</v>
      </c>
      <c r="S658" s="235">
        <f>O465</f>
        <v>675216</v>
      </c>
      <c r="T658" s="235">
        <f>+S658*(1+T657)</f>
        <v>742737.60000000009</v>
      </c>
      <c r="U658" s="235">
        <f t="shared" ref="U658:V658" si="132">+T658*(1+U657)</f>
        <v>817011.36000000022</v>
      </c>
      <c r="V658" s="235">
        <f t="shared" si="132"/>
        <v>898712.49600000028</v>
      </c>
    </row>
    <row r="659" spans="1:22" s="15" customFormat="1" ht="14">
      <c r="A659" s="99"/>
      <c r="B659">
        <v>1.88</v>
      </c>
      <c r="C659">
        <v>1.88</v>
      </c>
      <c r="D659">
        <v>1.46</v>
      </c>
      <c r="E659">
        <v>3.02</v>
      </c>
      <c r="F659">
        <v>2.5</v>
      </c>
      <c r="G659">
        <v>2.74</v>
      </c>
      <c r="H659">
        <v>2.84</v>
      </c>
      <c r="I659">
        <v>2.02</v>
      </c>
      <c r="J659">
        <v>2.68</v>
      </c>
      <c r="K659">
        <v>2.2599999999999998</v>
      </c>
      <c r="L659">
        <v>3.54</v>
      </c>
      <c r="M659">
        <v>7.05</v>
      </c>
      <c r="N659">
        <v>16.399999999999999</v>
      </c>
      <c r="O659">
        <v>18.399999999999999</v>
      </c>
      <c r="P659" s="31"/>
      <c r="Q659" s="37" t="s">
        <v>55</v>
      </c>
      <c r="R659" s="233" t="s">
        <v>3462</v>
      </c>
      <c r="S659" s="235">
        <v>50</v>
      </c>
      <c r="T659" s="235">
        <v>50</v>
      </c>
      <c r="U659" s="235">
        <v>50</v>
      </c>
      <c r="V659" s="235">
        <v>50</v>
      </c>
    </row>
    <row r="660" spans="1:22" s="71" customFormat="1" ht="14">
      <c r="A660" s="100"/>
      <c r="B660">
        <v>1.29</v>
      </c>
      <c r="C660">
        <v>1.25</v>
      </c>
      <c r="D660">
        <v>1.1000000000000001</v>
      </c>
      <c r="E660">
        <v>1.23</v>
      </c>
      <c r="F660">
        <v>1.19</v>
      </c>
      <c r="G660">
        <v>1.49</v>
      </c>
      <c r="H660">
        <v>1.51</v>
      </c>
      <c r="I660">
        <v>1.51</v>
      </c>
      <c r="J660">
        <v>1.73</v>
      </c>
      <c r="K660">
        <v>1.43</v>
      </c>
      <c r="L660">
        <v>1.98</v>
      </c>
      <c r="M660">
        <v>2.2999999999999998</v>
      </c>
      <c r="N660">
        <v>6.3</v>
      </c>
      <c r="O660">
        <v>9.75</v>
      </c>
      <c r="P660" s="38"/>
      <c r="Q660" s="39" t="s">
        <v>56</v>
      </c>
      <c r="R660" s="236" t="s">
        <v>3463</v>
      </c>
      <c r="S660" s="237">
        <v>0.66</v>
      </c>
      <c r="T660" s="237">
        <v>0.68</v>
      </c>
      <c r="U660" s="237">
        <v>0.7</v>
      </c>
      <c r="V660" s="237">
        <v>0.7</v>
      </c>
    </row>
    <row r="661" spans="1:22" s="3" customFormat="1" ht="14">
      <c r="A661" s="101"/>
      <c r="B661">
        <v>1.4055199864446464</v>
      </c>
      <c r="C661">
        <v>1.4166012676890829</v>
      </c>
      <c r="D661">
        <v>1.3102844562115066</v>
      </c>
      <c r="E661">
        <v>2.3266277158462412</v>
      </c>
      <c r="F661">
        <v>2.1201497717455964</v>
      </c>
      <c r="G661">
        <v>2.1645348460798299</v>
      </c>
      <c r="H661">
        <v>2.3265534073059655</v>
      </c>
      <c r="I661">
        <v>1.8126262409549259</v>
      </c>
      <c r="J661">
        <v>2.3203811364603988</v>
      </c>
      <c r="K661">
        <v>2.048790723601837</v>
      </c>
      <c r="L661">
        <v>2.7009829743975819</v>
      </c>
      <c r="M661">
        <v>4.8941867225252009</v>
      </c>
      <c r="N661">
        <v>10.362976180572732</v>
      </c>
      <c r="O661" s="150">
        <f>VLOOKUP($P661,Price!$A$1:$F$1200,6,FALSE)</f>
        <v>11</v>
      </c>
      <c r="P661" s="149" t="s">
        <v>3458</v>
      </c>
      <c r="Q661" s="36" t="s">
        <v>57</v>
      </c>
      <c r="R661" s="236" t="s">
        <v>22</v>
      </c>
      <c r="S661" s="238">
        <f>+S658*S660</f>
        <v>445642.56</v>
      </c>
      <c r="T661" s="238">
        <f t="shared" ref="T661:V661" si="133">+T658*T660</f>
        <v>505061.56800000009</v>
      </c>
      <c r="U661" s="238">
        <f t="shared" si="133"/>
        <v>571907.95200000016</v>
      </c>
      <c r="V661" s="238">
        <f t="shared" si="133"/>
        <v>629098.7472000001</v>
      </c>
    </row>
    <row r="662" spans="1:22" ht="14">
      <c r="B662" s="277" t="s">
        <v>64</v>
      </c>
      <c r="C662" s="278"/>
      <c r="D662" s="278"/>
      <c r="E662" s="278"/>
      <c r="F662" s="278"/>
      <c r="G662" s="278"/>
      <c r="H662" s="278"/>
      <c r="I662" s="278"/>
      <c r="J662" s="278"/>
      <c r="K662" s="278"/>
      <c r="L662" s="278"/>
      <c r="M662" s="278"/>
      <c r="N662" s="278"/>
      <c r="O662" s="128"/>
      <c r="P662" s="28"/>
      <c r="Q662" s="89"/>
      <c r="R662" s="239" t="s">
        <v>3464</v>
      </c>
      <c r="S662" s="240">
        <v>7.0000000000000001E-3</v>
      </c>
      <c r="T662" s="240">
        <v>7.0000000000000001E-3</v>
      </c>
      <c r="U662" s="240">
        <f t="shared" ref="U662:V662" si="134">+T662</f>
        <v>7.0000000000000001E-3</v>
      </c>
      <c r="V662" s="240">
        <f t="shared" si="134"/>
        <v>7.0000000000000001E-3</v>
      </c>
    </row>
    <row r="663" spans="1:22" ht="14">
      <c r="B663" s="102"/>
      <c r="C663" s="103">
        <f t="shared" ref="C663:O663" si="135">+C656/C650/100</f>
        <v>11.400821173117137</v>
      </c>
      <c r="D663" s="102">
        <f t="shared" si="135"/>
        <v>0.63977261678817965</v>
      </c>
      <c r="E663" s="103">
        <f t="shared" si="135"/>
        <v>-22.328089263277647</v>
      </c>
      <c r="F663" s="102">
        <f t="shared" si="135"/>
        <v>3.4232867264721212</v>
      </c>
      <c r="G663" s="103">
        <f t="shared" si="135"/>
        <v>-1.6924398678941401</v>
      </c>
      <c r="H663" s="102">
        <f t="shared" si="135"/>
        <v>-1.3266280168425333</v>
      </c>
      <c r="I663" s="103">
        <f t="shared" si="135"/>
        <v>1.3677763455023204</v>
      </c>
      <c r="J663" s="102">
        <f t="shared" si="135"/>
        <v>4.4814000563492593</v>
      </c>
      <c r="K663" s="103">
        <f t="shared" si="135"/>
        <v>0.45039060812870824</v>
      </c>
      <c r="L663" s="102">
        <f t="shared" si="135"/>
        <v>0.40248479554431038</v>
      </c>
      <c r="M663" s="103">
        <f t="shared" si="135"/>
        <v>0.93612851684175935</v>
      </c>
      <c r="N663" s="104">
        <f t="shared" si="135"/>
        <v>1.1894662674280243</v>
      </c>
      <c r="O663" s="104">
        <f t="shared" si="135"/>
        <v>0.96977467285033125</v>
      </c>
      <c r="P663" s="28"/>
      <c r="Q663" s="89" t="s">
        <v>65</v>
      </c>
      <c r="R663" s="239" t="s">
        <v>3464</v>
      </c>
      <c r="S663" s="241">
        <f>+S658*S662</f>
        <v>4726.5119999999997</v>
      </c>
      <c r="T663" s="241">
        <v>5000</v>
      </c>
      <c r="U663" s="241">
        <v>5000</v>
      </c>
      <c r="V663" s="241">
        <v>5000</v>
      </c>
    </row>
    <row r="664" spans="1:22" ht="14">
      <c r="B664" s="105"/>
      <c r="D664" s="105"/>
      <c r="F664" s="105"/>
      <c r="H664" s="105"/>
      <c r="I664" s="106"/>
      <c r="J664" s="107"/>
      <c r="K664" s="106"/>
      <c r="L664" s="107"/>
      <c r="M664" s="106"/>
      <c r="N664" s="108"/>
      <c r="O664" s="136" t="e">
        <f>IF(VLOOKUP($P661,Concensus!$A$2:$AW$481,14,FALSE)="-",VLOOKUP($P661,Concensus!$A$2:$AW$481,15,FALSE),VLOOKUP($P661,Concensus!$A$2:$AW$481,14,FALSE))</f>
        <v>#N/A</v>
      </c>
      <c r="P664" s="30"/>
      <c r="Q664" s="90" t="s">
        <v>66</v>
      </c>
      <c r="R664" s="239" t="s">
        <v>3465</v>
      </c>
      <c r="S664" s="240">
        <v>0.14499999999999999</v>
      </c>
      <c r="T664" s="240">
        <v>0.14499999999999999</v>
      </c>
      <c r="U664" s="240">
        <f t="shared" ref="U664:V664" si="136">+T664</f>
        <v>0.14499999999999999</v>
      </c>
      <c r="V664" s="240">
        <f t="shared" si="136"/>
        <v>0.14499999999999999</v>
      </c>
    </row>
    <row r="665" spans="1:22" ht="14">
      <c r="B665" s="48">
        <f t="shared" ref="B665:O668" si="137">($P655-B655)/$P655</f>
        <v>0.11981294245826463</v>
      </c>
      <c r="C665" s="49">
        <f t="shared" si="137"/>
        <v>0.14945582815812375</v>
      </c>
      <c r="D665" s="48">
        <f t="shared" si="137"/>
        <v>0.26882738972607945</v>
      </c>
      <c r="E665" s="49">
        <f t="shared" si="137"/>
        <v>-0.21971744198565518</v>
      </c>
      <c r="F665" s="48">
        <f t="shared" si="137"/>
        <v>-9.5883990743908937E-3</v>
      </c>
      <c r="G665" s="49">
        <f t="shared" si="137"/>
        <v>8.9935351289606807E-2</v>
      </c>
      <c r="H665" s="48">
        <f t="shared" si="137"/>
        <v>0.11336350670719698</v>
      </c>
      <c r="I665" s="49">
        <f t="shared" si="137"/>
        <v>0.3390056035547912</v>
      </c>
      <c r="J665" s="48">
        <f t="shared" si="137"/>
        <v>0.27236956139906743</v>
      </c>
      <c r="K665" s="49">
        <f t="shared" si="137"/>
        <v>0.40391049278085983</v>
      </c>
      <c r="L665" s="48">
        <f t="shared" si="137"/>
        <v>0.20741221152562225</v>
      </c>
      <c r="M665" s="49">
        <f t="shared" si="137"/>
        <v>-1.2579362244707744E-2</v>
      </c>
      <c r="N665" s="50">
        <f t="shared" si="137"/>
        <v>-1.0095068722315774</v>
      </c>
      <c r="O665" s="50">
        <f t="shared" si="137"/>
        <v>-1.1257197848191567</v>
      </c>
      <c r="P665" s="31"/>
      <c r="Q665" s="51" t="s">
        <v>67</v>
      </c>
      <c r="R665" s="239" t="s">
        <v>3465</v>
      </c>
      <c r="S665" s="241">
        <f>+S658*S664</f>
        <v>97906.319999999992</v>
      </c>
      <c r="T665" s="241">
        <v>100000</v>
      </c>
      <c r="U665" s="241">
        <v>100000</v>
      </c>
      <c r="V665" s="241">
        <v>100000</v>
      </c>
    </row>
    <row r="666" spans="1:22" ht="14">
      <c r="B666" s="48">
        <f t="shared" si="137"/>
        <v>0.34725801967846209</v>
      </c>
      <c r="C666" s="49">
        <f t="shared" si="137"/>
        <v>0.35085496288293788</v>
      </c>
      <c r="D666" s="48">
        <f t="shared" si="137"/>
        <v>0.49417542840835776</v>
      </c>
      <c r="E666" s="49">
        <f t="shared" si="137"/>
        <v>9.3111171215894711E-2</v>
      </c>
      <c r="F666" s="48">
        <f t="shared" si="137"/>
        <v>0.21606011514853218</v>
      </c>
      <c r="G666" s="49">
        <f t="shared" si="137"/>
        <v>8.1813731619085409E-2</v>
      </c>
      <c r="H666" s="48">
        <f t="shared" si="137"/>
        <v>-0.27826590084369424</v>
      </c>
      <c r="I666" s="49">
        <f t="shared" si="137"/>
        <v>0.13384613483204921</v>
      </c>
      <c r="J666" s="48">
        <f t="shared" si="137"/>
        <v>-5.0527792660764577E-2</v>
      </c>
      <c r="K666" s="49">
        <f t="shared" si="137"/>
        <v>0.31725504486982259</v>
      </c>
      <c r="L666" s="48">
        <f t="shared" si="137"/>
        <v>0.34899759117559487</v>
      </c>
      <c r="M666" s="49">
        <f t="shared" si="137"/>
        <v>4.8943320065614838E-2</v>
      </c>
      <c r="N666" s="50">
        <f t="shared" si="137"/>
        <v>-0.54131974874277811</v>
      </c>
      <c r="O666" s="50">
        <f t="shared" si="137"/>
        <v>-0.25306453788211325</v>
      </c>
      <c r="P666" s="31"/>
      <c r="Q666" s="51" t="s">
        <v>68</v>
      </c>
      <c r="R666" s="236" t="s">
        <v>25</v>
      </c>
      <c r="S666" s="238">
        <f t="shared" ref="S666:V666" si="138">+S661-S663-S665</f>
        <v>343009.728</v>
      </c>
      <c r="T666" s="238">
        <f t="shared" si="138"/>
        <v>400061.56800000009</v>
      </c>
      <c r="U666" s="238">
        <f t="shared" si="138"/>
        <v>466907.95200000016</v>
      </c>
      <c r="V666" s="238">
        <f t="shared" si="138"/>
        <v>524098.7472000001</v>
      </c>
    </row>
    <row r="667" spans="1:22" ht="14">
      <c r="B667" s="48">
        <f t="shared" si="137"/>
        <v>0.38973744743520089</v>
      </c>
      <c r="C667" s="49">
        <f t="shared" si="137"/>
        <v>0.45918819366894692</v>
      </c>
      <c r="D667" s="48">
        <f t="shared" si="137"/>
        <v>0.4974251084391873</v>
      </c>
      <c r="E667" s="49">
        <f t="shared" si="137"/>
        <v>7.8004318836672887E-3</v>
      </c>
      <c r="F667" s="48">
        <f t="shared" si="137"/>
        <v>0.3051307351994238</v>
      </c>
      <c r="G667" s="49">
        <f t="shared" si="137"/>
        <v>0.1594468913730207</v>
      </c>
      <c r="H667" s="48">
        <f t="shared" si="137"/>
        <v>-0.15096070590729155</v>
      </c>
      <c r="I667" s="49">
        <f t="shared" si="137"/>
        <v>0.24364174922382742</v>
      </c>
      <c r="J667" s="48">
        <f t="shared" si="137"/>
        <v>0.12596335970031297</v>
      </c>
      <c r="K667" s="49">
        <f t="shared" si="137"/>
        <v>0.39994545522029185</v>
      </c>
      <c r="L667" s="48">
        <f t="shared" si="137"/>
        <v>0.25115125266053506</v>
      </c>
      <c r="M667" s="49">
        <f t="shared" si="137"/>
        <v>-7.2766077251774267E-2</v>
      </c>
      <c r="N667" s="50">
        <f t="shared" si="137"/>
        <v>-0.79413554256878605</v>
      </c>
      <c r="O667" s="50">
        <f t="shared" si="137"/>
        <v>-0.55647646979862797</v>
      </c>
      <c r="P667" s="31"/>
      <c r="Q667" s="51" t="s">
        <v>69</v>
      </c>
      <c r="R667" s="239" t="s">
        <v>3466</v>
      </c>
      <c r="S667" s="241">
        <v>5.5</v>
      </c>
      <c r="T667" s="241">
        <f t="shared" ref="T667:V667" si="139">+S667</f>
        <v>5.5</v>
      </c>
      <c r="U667" s="241">
        <f t="shared" si="139"/>
        <v>5.5</v>
      </c>
      <c r="V667" s="241">
        <f t="shared" si="139"/>
        <v>5.5</v>
      </c>
    </row>
    <row r="668" spans="1:22" ht="14">
      <c r="B668" s="48">
        <f t="shared" si="137"/>
        <v>0.31027212972788104</v>
      </c>
      <c r="C668" s="49">
        <f t="shared" si="137"/>
        <v>0.42277601765225326</v>
      </c>
      <c r="D668" s="48">
        <f t="shared" si="137"/>
        <v>0.57807883216778511</v>
      </c>
      <c r="E668" s="49">
        <f t="shared" si="137"/>
        <v>0.18166944357408293</v>
      </c>
      <c r="F668" s="48">
        <f t="shared" si="137"/>
        <v>0.29382627701682773</v>
      </c>
      <c r="G668" s="49">
        <f t="shared" si="137"/>
        <v>0.35873785429815741</v>
      </c>
      <c r="H668" s="48">
        <f t="shared" si="137"/>
        <v>6.1456018187129625E-2</v>
      </c>
      <c r="I668" s="49">
        <f t="shared" si="137"/>
        <v>0.35403698679796436</v>
      </c>
      <c r="J668" s="48">
        <f t="shared" si="137"/>
        <v>0.24510487789139032</v>
      </c>
      <c r="K668" s="49">
        <f t="shared" si="137"/>
        <v>0.39835922929416123</v>
      </c>
      <c r="L668" s="48">
        <f t="shared" si="137"/>
        <v>0.28346866621062866</v>
      </c>
      <c r="M668" s="49">
        <f t="shared" si="137"/>
        <v>-0.10740172906285128</v>
      </c>
      <c r="N668" s="50">
        <f t="shared" si="137"/>
        <v>-1.2969036871067365</v>
      </c>
      <c r="O668" s="50">
        <f t="shared" si="137"/>
        <v>-1.19540267432242</v>
      </c>
      <c r="P668" s="31"/>
      <c r="Q668" s="51" t="s">
        <v>70</v>
      </c>
      <c r="R668" s="236" t="s">
        <v>29</v>
      </c>
      <c r="S668" s="238">
        <f>+S666-S667+S659</f>
        <v>343054.228</v>
      </c>
      <c r="T668" s="238">
        <f t="shared" ref="T668:V668" si="140">+T666-T667+T659</f>
        <v>400106.06800000009</v>
      </c>
      <c r="U668" s="238">
        <f t="shared" si="140"/>
        <v>466952.45200000016</v>
      </c>
      <c r="V668" s="238">
        <f t="shared" si="140"/>
        <v>524143.2472000001</v>
      </c>
    </row>
    <row r="669" spans="1:22" ht="14">
      <c r="B669" s="105"/>
      <c r="D669" s="105"/>
      <c r="F669" s="105"/>
      <c r="H669" s="105"/>
      <c r="I669" s="96"/>
      <c r="J669" s="95"/>
      <c r="K669" s="96"/>
      <c r="L669" s="95"/>
      <c r="M669" s="96"/>
      <c r="N669" s="97">
        <f>N664/N661-1</f>
        <v>-1</v>
      </c>
      <c r="O669" s="97" t="e">
        <f>O664/O661-1</f>
        <v>#N/A</v>
      </c>
      <c r="P669" s="28"/>
      <c r="Q669" s="98" t="s">
        <v>71</v>
      </c>
      <c r="R669" s="239" t="s">
        <v>3467</v>
      </c>
      <c r="S669" s="241">
        <f t="shared" ref="S669:V669" si="141">+S668*0.2</f>
        <v>68610.845600000001</v>
      </c>
      <c r="T669" s="241">
        <f t="shared" si="141"/>
        <v>80021.213600000017</v>
      </c>
      <c r="U669" s="241">
        <f t="shared" si="141"/>
        <v>93390.490400000039</v>
      </c>
      <c r="V669" s="241">
        <f t="shared" si="141"/>
        <v>104828.64944000002</v>
      </c>
    </row>
    <row r="670" spans="1:22" ht="14">
      <c r="B670" s="109">
        <f t="shared" ref="B670:M670" si="142">AVERAGE(B665:B669)</f>
        <v>0.29177013482495218</v>
      </c>
      <c r="C670" s="110">
        <f t="shared" si="142"/>
        <v>0.34556875059056547</v>
      </c>
      <c r="D670" s="109">
        <f t="shared" si="142"/>
        <v>0.45962668968535236</v>
      </c>
      <c r="E670" s="110">
        <f t="shared" si="142"/>
        <v>1.5715901171997438E-2</v>
      </c>
      <c r="F670" s="109">
        <f t="shared" si="142"/>
        <v>0.2013571820725982</v>
      </c>
      <c r="G670" s="110">
        <f t="shared" si="142"/>
        <v>0.1724834571449676</v>
      </c>
      <c r="H670" s="109">
        <f t="shared" si="142"/>
        <v>-6.3601770464164792E-2</v>
      </c>
      <c r="I670" s="110">
        <f t="shared" si="142"/>
        <v>0.26763261860215803</v>
      </c>
      <c r="J670" s="52">
        <f t="shared" si="142"/>
        <v>0.14822750158250153</v>
      </c>
      <c r="K670" s="53">
        <f t="shared" si="142"/>
        <v>0.37986755554128393</v>
      </c>
      <c r="L670" s="52">
        <f t="shared" si="142"/>
        <v>0.27275743039309519</v>
      </c>
      <c r="M670" s="53">
        <f t="shared" si="142"/>
        <v>-3.5950962123429617E-2</v>
      </c>
      <c r="N670" s="54">
        <f>AVERAGE(N665:N669)</f>
        <v>-0.92837317012997556</v>
      </c>
      <c r="O670" s="54" t="e">
        <f>AVERAGE(O665:O669)</f>
        <v>#N/A</v>
      </c>
      <c r="P670" s="31"/>
      <c r="Q670" s="51" t="s">
        <v>72</v>
      </c>
      <c r="R670" s="236" t="s">
        <v>3468</v>
      </c>
      <c r="S670" s="238">
        <f t="shared" ref="S670:V670" si="143">+S668-S669</f>
        <v>274443.3824</v>
      </c>
      <c r="T670" s="238">
        <f t="shared" si="143"/>
        <v>320084.85440000007</v>
      </c>
      <c r="U670" s="238">
        <f t="shared" si="143"/>
        <v>373561.96160000016</v>
      </c>
      <c r="V670" s="238">
        <f t="shared" si="143"/>
        <v>419314.59776000009</v>
      </c>
    </row>
    <row r="671" spans="1:22" ht="14">
      <c r="B671" s="279" t="s">
        <v>73</v>
      </c>
      <c r="C671" s="280"/>
      <c r="D671" s="280"/>
      <c r="E671" s="280"/>
      <c r="F671" s="280"/>
      <c r="G671" s="280"/>
      <c r="H671" s="280"/>
      <c r="I671" s="280"/>
      <c r="J671" s="280"/>
      <c r="K671" s="280"/>
      <c r="L671" s="280"/>
      <c r="M671" s="280"/>
      <c r="N671" s="280"/>
      <c r="O671" s="129"/>
      <c r="P671" s="28"/>
      <c r="Q671" s="89"/>
      <c r="R671" s="236" t="s">
        <v>3469</v>
      </c>
      <c r="S671" s="237">
        <f>+S670/S658</f>
        <v>0.40645272386910264</v>
      </c>
      <c r="T671" s="237">
        <f t="shared" ref="T671:V671" si="144">+T670/T658</f>
        <v>0.43095280809804165</v>
      </c>
      <c r="U671" s="237">
        <f t="shared" si="144"/>
        <v>0.45722982554367425</v>
      </c>
      <c r="V671" s="237">
        <f t="shared" si="144"/>
        <v>0.46657256867606739</v>
      </c>
    </row>
    <row r="672" spans="1:22" s="3" customFormat="1" ht="14">
      <c r="B672" s="55"/>
      <c r="C672" s="56">
        <f>+B$651+B672</f>
        <v>0.09</v>
      </c>
      <c r="D672" s="56">
        <f t="shared" ref="D672:N672" si="145">+C$651+C672</f>
        <v>0.18</v>
      </c>
      <c r="E672" s="56">
        <f t="shared" si="145"/>
        <v>0.27</v>
      </c>
      <c r="F672" s="56">
        <f t="shared" si="145"/>
        <v>0.36</v>
      </c>
      <c r="G672" s="56">
        <f t="shared" si="145"/>
        <v>0.44999999999999996</v>
      </c>
      <c r="H672" s="56">
        <f t="shared" si="145"/>
        <v>0.49999999999999994</v>
      </c>
      <c r="I672" s="56">
        <f t="shared" si="145"/>
        <v>0.55999999999999994</v>
      </c>
      <c r="J672" s="56">
        <f t="shared" si="145"/>
        <v>0.62999999999999989</v>
      </c>
      <c r="K672" s="56">
        <f t="shared" si="145"/>
        <v>0.70999999999999985</v>
      </c>
      <c r="L672" s="56">
        <f t="shared" si="145"/>
        <v>0.82999999999999985</v>
      </c>
      <c r="M672" s="56">
        <f t="shared" si="145"/>
        <v>0.97999999999999987</v>
      </c>
      <c r="N672" s="57">
        <f t="shared" si="145"/>
        <v>1.1749999999999998</v>
      </c>
      <c r="O672" s="57">
        <f>+N$651+N672</f>
        <v>1.4299999999999997</v>
      </c>
      <c r="P672" s="31"/>
      <c r="Q672" s="36" t="s">
        <v>74</v>
      </c>
      <c r="R672" s="236" t="s">
        <v>3470</v>
      </c>
      <c r="S672" s="237">
        <f>+S670/N588-1</f>
        <v>0.17680462119527474</v>
      </c>
      <c r="T672" s="237">
        <f t="shared" ref="T672:V672" si="146">+T670/S670-1</f>
        <v>0.16630560227346947</v>
      </c>
      <c r="U672" s="237">
        <f t="shared" si="146"/>
        <v>0.16707165760855225</v>
      </c>
      <c r="V672" s="237">
        <f t="shared" si="146"/>
        <v>0.12247669961908647</v>
      </c>
    </row>
    <row r="673" spans="1:22" s="3" customFormat="1" ht="14">
      <c r="B673" s="58">
        <f>+B$661+B672</f>
        <v>1.4055199864446464</v>
      </c>
      <c r="C673" s="59">
        <f t="shared" ref="C673:O673" si="147">+C$661+C672</f>
        <v>1.506601267689083</v>
      </c>
      <c r="D673" s="59">
        <f t="shared" si="147"/>
        <v>1.4902844562115065</v>
      </c>
      <c r="E673" s="59">
        <f t="shared" si="147"/>
        <v>2.5966277158462412</v>
      </c>
      <c r="F673" s="59">
        <f t="shared" si="147"/>
        <v>2.4801497717455963</v>
      </c>
      <c r="G673" s="59">
        <f t="shared" si="147"/>
        <v>2.6145348460798301</v>
      </c>
      <c r="H673" s="59">
        <f t="shared" si="147"/>
        <v>2.8265534073059655</v>
      </c>
      <c r="I673" s="59">
        <f t="shared" si="147"/>
        <v>2.3726262409549257</v>
      </c>
      <c r="J673" s="59">
        <f t="shared" si="147"/>
        <v>2.9503811364603987</v>
      </c>
      <c r="K673" s="59">
        <f t="shared" si="147"/>
        <v>2.758790723601837</v>
      </c>
      <c r="L673" s="59">
        <f t="shared" si="147"/>
        <v>3.530982974397582</v>
      </c>
      <c r="M673" s="59">
        <f t="shared" si="147"/>
        <v>5.8741867225252005</v>
      </c>
      <c r="N673" s="60">
        <f t="shared" si="147"/>
        <v>11.537976180572731</v>
      </c>
      <c r="O673" s="60">
        <f t="shared" si="147"/>
        <v>12.43</v>
      </c>
      <c r="P673" s="31"/>
      <c r="Q673" s="36" t="s">
        <v>75</v>
      </c>
      <c r="R673" s="242" t="s">
        <v>57</v>
      </c>
      <c r="S673" s="243">
        <f>+O654</f>
        <v>9025560.5</v>
      </c>
      <c r="T673" s="243">
        <f>S673</f>
        <v>9025560.5</v>
      </c>
      <c r="U673" s="243">
        <f t="shared" ref="U673:V673" si="148">+T673</f>
        <v>9025560.5</v>
      </c>
      <c r="V673" s="243">
        <f t="shared" si="148"/>
        <v>9025560.5</v>
      </c>
    </row>
    <row r="674" spans="1:22" s="3" customFormat="1" ht="14">
      <c r="B674" s="72"/>
      <c r="I674" s="61"/>
      <c r="J674" s="61"/>
      <c r="K674" s="61"/>
      <c r="L674" s="61"/>
      <c r="M674" s="61"/>
      <c r="N674" s="62"/>
      <c r="O674" s="62">
        <f>+O673/B673-1</f>
        <v>7.8437020603616521</v>
      </c>
      <c r="P674" s="31"/>
      <c r="Q674" s="63" t="s">
        <v>76</v>
      </c>
      <c r="R674" s="242" t="s">
        <v>3471</v>
      </c>
      <c r="S674" s="244">
        <f t="shared" ref="S674:V674" si="149">+S673/S670</f>
        <v>32.886784957508233</v>
      </c>
      <c r="T674" s="244">
        <f t="shared" si="149"/>
        <v>28.197399458085695</v>
      </c>
      <c r="U674" s="244">
        <f t="shared" si="149"/>
        <v>24.160812469617348</v>
      </c>
      <c r="V674" s="244">
        <f t="shared" si="149"/>
        <v>21.524555901976711</v>
      </c>
    </row>
    <row r="675" spans="1:22" s="70" customFormat="1" ht="14">
      <c r="A675" s="64"/>
      <c r="B675" s="65"/>
      <c r="C675" s="66">
        <f>RATE(C$348-$B$348,,-$B673,C673)</f>
        <v>7.1917356010089944E-2</v>
      </c>
      <c r="D675" s="66">
        <f t="shared" ref="D675:O675" si="150">RATE(D$348-$B$348,,-$B673,D673)</f>
        <v>2.9712709233056519E-2</v>
      </c>
      <c r="E675" s="66">
        <f t="shared" si="150"/>
        <v>0.22703670509580121</v>
      </c>
      <c r="F675" s="66">
        <f t="shared" si="150"/>
        <v>0.15255118227884279</v>
      </c>
      <c r="G675" s="66">
        <f t="shared" si="150"/>
        <v>0.13216958001387549</v>
      </c>
      <c r="H675" s="66">
        <f t="shared" si="150"/>
        <v>0.12349211397016822</v>
      </c>
      <c r="I675" s="66">
        <f t="shared" si="150"/>
        <v>7.7667075907067035E-2</v>
      </c>
      <c r="J675" s="66">
        <f t="shared" si="150"/>
        <v>9.7122538868185615E-2</v>
      </c>
      <c r="K675" s="66">
        <f t="shared" si="150"/>
        <v>7.7810510997317436E-2</v>
      </c>
      <c r="L675" s="66">
        <f t="shared" si="150"/>
        <v>9.6492990645648216E-2</v>
      </c>
      <c r="M675" s="66">
        <f t="shared" si="150"/>
        <v>0.13884497812237803</v>
      </c>
      <c r="N675" s="67">
        <f t="shared" si="150"/>
        <v>0.19176616409391814</v>
      </c>
      <c r="O675" s="67">
        <f t="shared" si="150"/>
        <v>0.18254590337125717</v>
      </c>
      <c r="P675" s="68"/>
      <c r="Q675" s="69" t="s">
        <v>77</v>
      </c>
      <c r="R675" s="242" t="s">
        <v>3472</v>
      </c>
      <c r="S675" s="244">
        <v>35</v>
      </c>
      <c r="T675" s="244">
        <f t="shared" ref="T675:V675" si="151">+S675</f>
        <v>35</v>
      </c>
      <c r="U675" s="244">
        <f t="shared" si="151"/>
        <v>35</v>
      </c>
      <c r="V675" s="244">
        <f t="shared" si="151"/>
        <v>35</v>
      </c>
    </row>
    <row r="676" spans="1:22" s="3" customFormat="1" ht="14">
      <c r="B676" s="55"/>
      <c r="C676" s="56"/>
      <c r="D676" s="56">
        <f t="shared" ref="D676:N676" si="152">+C$651+C676</f>
        <v>0.09</v>
      </c>
      <c r="E676" s="56">
        <f t="shared" si="152"/>
        <v>0.18</v>
      </c>
      <c r="F676" s="56">
        <f t="shared" si="152"/>
        <v>0.27</v>
      </c>
      <c r="G676" s="56">
        <f t="shared" si="152"/>
        <v>0.36</v>
      </c>
      <c r="H676" s="56">
        <f t="shared" si="152"/>
        <v>0.41</v>
      </c>
      <c r="I676" s="56">
        <f t="shared" si="152"/>
        <v>0.47</v>
      </c>
      <c r="J676" s="56">
        <f t="shared" si="152"/>
        <v>0.54</v>
      </c>
      <c r="K676" s="56">
        <f t="shared" si="152"/>
        <v>0.62</v>
      </c>
      <c r="L676" s="56">
        <f t="shared" si="152"/>
        <v>0.74</v>
      </c>
      <c r="M676" s="56">
        <f t="shared" si="152"/>
        <v>0.89</v>
      </c>
      <c r="N676" s="57">
        <f t="shared" si="152"/>
        <v>1.085</v>
      </c>
      <c r="O676" s="57">
        <f>+N$651+N676</f>
        <v>1.3399999999999999</v>
      </c>
      <c r="P676" s="31"/>
      <c r="Q676" s="36" t="s">
        <v>74</v>
      </c>
      <c r="R676" s="242" t="s">
        <v>3473</v>
      </c>
      <c r="S676" s="245">
        <f t="shared" ref="S676:V676" si="153">+(S675-S674)/S675</f>
        <v>6.0377572642621911E-2</v>
      </c>
      <c r="T676" s="245">
        <f t="shared" si="153"/>
        <v>0.19436001548326587</v>
      </c>
      <c r="U676" s="245">
        <f t="shared" si="153"/>
        <v>0.30969107229664722</v>
      </c>
      <c r="V676" s="245">
        <f t="shared" si="153"/>
        <v>0.38501268851495113</v>
      </c>
    </row>
    <row r="677" spans="1:22" s="3" customFormat="1" ht="14">
      <c r="B677" s="58"/>
      <c r="C677" s="59">
        <f t="shared" ref="C677:O677" si="154">+C$661+C676</f>
        <v>1.4166012676890829</v>
      </c>
      <c r="D677" s="59">
        <f t="shared" si="154"/>
        <v>1.4002844562115067</v>
      </c>
      <c r="E677" s="59">
        <f t="shared" si="154"/>
        <v>2.5066277158462413</v>
      </c>
      <c r="F677" s="59">
        <f t="shared" si="154"/>
        <v>2.3901497717455964</v>
      </c>
      <c r="G677" s="59">
        <f t="shared" si="154"/>
        <v>2.5245348460798298</v>
      </c>
      <c r="H677" s="59">
        <f t="shared" si="154"/>
        <v>2.7365534073059656</v>
      </c>
      <c r="I677" s="59">
        <f t="shared" si="154"/>
        <v>2.2826262409549258</v>
      </c>
      <c r="J677" s="59">
        <f t="shared" si="154"/>
        <v>2.8603811364603988</v>
      </c>
      <c r="K677" s="59">
        <f t="shared" si="154"/>
        <v>2.6687907236018371</v>
      </c>
      <c r="L677" s="59">
        <f t="shared" si="154"/>
        <v>3.4409829743975822</v>
      </c>
      <c r="M677" s="59">
        <f t="shared" si="154"/>
        <v>5.7841867225252006</v>
      </c>
      <c r="N677" s="60">
        <f t="shared" si="154"/>
        <v>11.447976180572731</v>
      </c>
      <c r="O677" s="60">
        <f t="shared" si="154"/>
        <v>12.34</v>
      </c>
      <c r="P677" s="31"/>
      <c r="Q677" s="36" t="s">
        <v>75</v>
      </c>
      <c r="R677" s="242" t="s">
        <v>3474</v>
      </c>
      <c r="S677" s="245">
        <v>0.2</v>
      </c>
      <c r="T677" s="245">
        <f t="shared" ref="T677:V677" si="155">+S677</f>
        <v>0.2</v>
      </c>
      <c r="U677" s="245">
        <f t="shared" si="155"/>
        <v>0.2</v>
      </c>
      <c r="V677" s="245">
        <f t="shared" si="155"/>
        <v>0.2</v>
      </c>
    </row>
    <row r="678" spans="1:22" s="3" customFormat="1" ht="14">
      <c r="B678" s="72"/>
      <c r="I678" s="61"/>
      <c r="J678" s="61"/>
      <c r="K678" s="61"/>
      <c r="L678" s="61"/>
      <c r="M678" s="61"/>
      <c r="N678" s="62"/>
      <c r="O678" s="62">
        <f>+O677/C677-1</f>
        <v>7.7109903693156898</v>
      </c>
      <c r="P678" s="31"/>
      <c r="Q678" s="63" t="s">
        <v>76</v>
      </c>
      <c r="R678" s="242" t="s">
        <v>3475</v>
      </c>
      <c r="S678" s="246">
        <f>+_xlfn.RRI(3,1-S676,(1+S677)^3)</f>
        <v>0.22517122442768622</v>
      </c>
      <c r="T678" s="246">
        <f>+_xlfn.RRI(3,1-T676,(1+T677)^3)</f>
        <v>0.28963726897574027</v>
      </c>
      <c r="U678" s="246">
        <f>+_xlfn.RRI(3,1-U676,(1+U677)^2)</f>
        <v>0.27773169332478065</v>
      </c>
      <c r="V678" s="246">
        <f>+_xlfn.RRI(3,1-V676,(1+V677)^1)</f>
        <v>0.24960195754332992</v>
      </c>
    </row>
    <row r="679" spans="1:22" s="70" customFormat="1" ht="14">
      <c r="A679" s="64"/>
      <c r="B679" s="65"/>
      <c r="C679" s="66"/>
      <c r="D679" s="66">
        <f>RATE(D$348-$C$348,,-$C677,D677)</f>
        <v>-1.1518281008031312E-2</v>
      </c>
      <c r="E679" s="66">
        <f t="shared" ref="E679:O679" si="156">RATE(E$348-$C$348,,-$C677,E677)</f>
        <v>0.33021274825011498</v>
      </c>
      <c r="F679" s="66">
        <f t="shared" si="156"/>
        <v>0.19049021410225153</v>
      </c>
      <c r="G679" s="66">
        <f t="shared" si="156"/>
        <v>0.15540285375601207</v>
      </c>
      <c r="H679" s="66">
        <f t="shared" si="156"/>
        <v>0.14075205670875915</v>
      </c>
      <c r="I679" s="66">
        <f t="shared" si="156"/>
        <v>8.2757489818310978E-2</v>
      </c>
      <c r="J679" s="66">
        <f t="shared" si="156"/>
        <v>0.10559638832850657</v>
      </c>
      <c r="K679" s="66">
        <f t="shared" si="156"/>
        <v>8.2388979207277641E-2</v>
      </c>
      <c r="L679" s="66">
        <f t="shared" si="156"/>
        <v>0.10363661308557146</v>
      </c>
      <c r="M679" s="66">
        <f t="shared" si="156"/>
        <v>0.15106399050883751</v>
      </c>
      <c r="N679" s="67">
        <f t="shared" si="156"/>
        <v>0.2092003967513312</v>
      </c>
      <c r="O679" s="67">
        <f t="shared" si="156"/>
        <v>0.19767493615433795</v>
      </c>
      <c r="P679" s="68"/>
      <c r="Q679" s="69" t="s">
        <v>77</v>
      </c>
      <c r="R679" s="242" t="s">
        <v>3476</v>
      </c>
      <c r="S679" s="244">
        <f>+S675*S670/$O647</f>
        <v>11.706829977373705</v>
      </c>
      <c r="T679" s="244">
        <f>+T675*T670/$O647</f>
        <v>13.653741387473945</v>
      </c>
      <c r="U679" s="244">
        <f>+U675*U670/$O647</f>
        <v>15.93489459363771</v>
      </c>
      <c r="V679" s="244">
        <f>+V675*V670/$O647</f>
        <v>17.886547892244479</v>
      </c>
    </row>
    <row r="680" spans="1:22" s="3" customFormat="1" ht="14">
      <c r="B680" s="55"/>
      <c r="C680" s="56"/>
      <c r="D680" s="56"/>
      <c r="E680" s="56">
        <f t="shared" ref="E680:N680" si="157">+D$651+D680</f>
        <v>0.09</v>
      </c>
      <c r="F680" s="56">
        <f t="shared" si="157"/>
        <v>0.18</v>
      </c>
      <c r="G680" s="56">
        <f t="shared" si="157"/>
        <v>0.27</v>
      </c>
      <c r="H680" s="56">
        <f t="shared" si="157"/>
        <v>0.32</v>
      </c>
      <c r="I680" s="56">
        <f t="shared" si="157"/>
        <v>0.38</v>
      </c>
      <c r="J680" s="56">
        <f t="shared" si="157"/>
        <v>0.45</v>
      </c>
      <c r="K680" s="56">
        <f t="shared" si="157"/>
        <v>0.53</v>
      </c>
      <c r="L680" s="56">
        <f t="shared" si="157"/>
        <v>0.65</v>
      </c>
      <c r="M680" s="56">
        <f t="shared" si="157"/>
        <v>0.8</v>
      </c>
      <c r="N680" s="57">
        <f t="shared" si="157"/>
        <v>0.99500000000000011</v>
      </c>
      <c r="O680" s="57">
        <f>+N$651+N680</f>
        <v>1.25</v>
      </c>
      <c r="P680" s="31"/>
      <c r="Q680" s="36" t="s">
        <v>74</v>
      </c>
      <c r="R680" s="242" t="s">
        <v>3477</v>
      </c>
      <c r="S680" s="246">
        <f>+S679/$O$661-1</f>
        <v>6.4257270670336819E-2</v>
      </c>
      <c r="T680" s="246">
        <f t="shared" ref="T680:V680" si="158">+T679/$O$661-1</f>
        <v>0.24124921704308577</v>
      </c>
      <c r="U680" s="246">
        <f t="shared" si="158"/>
        <v>0.44862678123979172</v>
      </c>
      <c r="V680" s="246">
        <f t="shared" si="158"/>
        <v>0.62604980838586166</v>
      </c>
    </row>
    <row r="681" spans="1:22" s="3" customFormat="1" ht="14">
      <c r="B681" s="58"/>
      <c r="C681" s="59"/>
      <c r="D681" s="59">
        <f t="shared" ref="D681:O681" si="159">+D$661+D680</f>
        <v>1.3102844562115066</v>
      </c>
      <c r="E681" s="59">
        <f t="shared" si="159"/>
        <v>2.416627715846241</v>
      </c>
      <c r="F681" s="59">
        <f t="shared" si="159"/>
        <v>2.3001497717455965</v>
      </c>
      <c r="G681" s="59">
        <f t="shared" si="159"/>
        <v>2.43453484607983</v>
      </c>
      <c r="H681" s="59">
        <f t="shared" si="159"/>
        <v>2.6465534073059653</v>
      </c>
      <c r="I681" s="59">
        <f t="shared" si="159"/>
        <v>2.192626240954926</v>
      </c>
      <c r="J681" s="59">
        <f t="shared" si="159"/>
        <v>2.770381136460399</v>
      </c>
      <c r="K681" s="59">
        <f t="shared" si="159"/>
        <v>2.5787907236018368</v>
      </c>
      <c r="L681" s="59">
        <f t="shared" si="159"/>
        <v>3.3509829743975819</v>
      </c>
      <c r="M681" s="59">
        <f t="shared" si="159"/>
        <v>5.6941867225252008</v>
      </c>
      <c r="N681" s="60">
        <f t="shared" si="159"/>
        <v>11.357976180572731</v>
      </c>
      <c r="O681" s="60">
        <f t="shared" si="159"/>
        <v>12.25</v>
      </c>
      <c r="P681" s="31"/>
      <c r="Q681" s="36" t="s">
        <v>75</v>
      </c>
    </row>
    <row r="682" spans="1:22" s="3" customFormat="1" ht="14">
      <c r="B682" s="72"/>
      <c r="I682" s="61"/>
      <c r="J682" s="61"/>
      <c r="K682" s="61"/>
      <c r="L682" s="61"/>
      <c r="M682" s="61"/>
      <c r="N682" s="62"/>
      <c r="O682" s="62">
        <f>+O681/D681-1</f>
        <v>8.3491149512824574</v>
      </c>
      <c r="P682" s="31"/>
      <c r="Q682" s="63" t="s">
        <v>76</v>
      </c>
    </row>
    <row r="683" spans="1:22" s="70" customFormat="1" ht="14">
      <c r="A683" s="64"/>
      <c r="B683" s="65"/>
      <c r="C683" s="66"/>
      <c r="D683" s="66"/>
      <c r="E683" s="66">
        <f>RATE(E$348-$D$348,,-$D681,E681)</f>
        <v>0.8443534946858503</v>
      </c>
      <c r="F683" s="66">
        <f t="shared" ref="F683:O683" si="160">RATE(F$348-$D$348,,-$D681,F681)</f>
        <v>0.32493710659242075</v>
      </c>
      <c r="G683" s="66">
        <f t="shared" si="160"/>
        <v>0.22937242803132052</v>
      </c>
      <c r="H683" s="66">
        <f t="shared" si="160"/>
        <v>0.19214414002042959</v>
      </c>
      <c r="I683" s="66">
        <f t="shared" si="160"/>
        <v>0.10845943318749698</v>
      </c>
      <c r="J683" s="66">
        <f t="shared" si="160"/>
        <v>0.13291063948259862</v>
      </c>
      <c r="K683" s="66">
        <f t="shared" si="160"/>
        <v>0.1015576116321268</v>
      </c>
      <c r="L683" s="66">
        <f t="shared" si="160"/>
        <v>0.12454238501201914</v>
      </c>
      <c r="M683" s="66">
        <f t="shared" si="160"/>
        <v>0.17732464447666504</v>
      </c>
      <c r="N683" s="67">
        <f t="shared" si="160"/>
        <v>0.24106216650940582</v>
      </c>
      <c r="O683" s="67">
        <f t="shared" si="160"/>
        <v>0.22532660595124712</v>
      </c>
      <c r="P683" s="68"/>
      <c r="Q683" s="69" t="s">
        <v>77</v>
      </c>
    </row>
    <row r="684" spans="1:22" s="3" customFormat="1" ht="14">
      <c r="B684" s="55"/>
      <c r="C684" s="56"/>
      <c r="D684" s="56"/>
      <c r="E684" s="56"/>
      <c r="F684" s="56">
        <f t="shared" ref="F684:N684" si="161">+E$651+E684</f>
        <v>0.09</v>
      </c>
      <c r="G684" s="56">
        <f t="shared" si="161"/>
        <v>0.18</v>
      </c>
      <c r="H684" s="56">
        <f t="shared" si="161"/>
        <v>0.22999999999999998</v>
      </c>
      <c r="I684" s="56">
        <f t="shared" si="161"/>
        <v>0.28999999999999998</v>
      </c>
      <c r="J684" s="56">
        <f t="shared" si="161"/>
        <v>0.36</v>
      </c>
      <c r="K684" s="56">
        <f t="shared" si="161"/>
        <v>0.44</v>
      </c>
      <c r="L684" s="56">
        <f t="shared" si="161"/>
        <v>0.56000000000000005</v>
      </c>
      <c r="M684" s="56">
        <f t="shared" si="161"/>
        <v>0.71000000000000008</v>
      </c>
      <c r="N684" s="57">
        <f t="shared" si="161"/>
        <v>0.90500000000000003</v>
      </c>
      <c r="O684" s="57">
        <f>+N$651+N684</f>
        <v>1.1600000000000001</v>
      </c>
      <c r="P684" s="31"/>
      <c r="Q684" s="36" t="s">
        <v>74</v>
      </c>
    </row>
    <row r="685" spans="1:22" s="3" customFormat="1" ht="14">
      <c r="B685" s="58"/>
      <c r="C685" s="59"/>
      <c r="D685" s="59"/>
      <c r="E685" s="59">
        <f t="shared" ref="E685:O685" si="162">+E$661+E684</f>
        <v>2.3266277158462412</v>
      </c>
      <c r="F685" s="59">
        <f t="shared" si="162"/>
        <v>2.2101497717455962</v>
      </c>
      <c r="G685" s="59">
        <f t="shared" si="162"/>
        <v>2.3445348460798301</v>
      </c>
      <c r="H685" s="59">
        <f t="shared" si="162"/>
        <v>2.5565534073059655</v>
      </c>
      <c r="I685" s="59">
        <f t="shared" si="162"/>
        <v>2.1026262409549257</v>
      </c>
      <c r="J685" s="59">
        <f t="shared" si="162"/>
        <v>2.6803811364603987</v>
      </c>
      <c r="K685" s="59">
        <f t="shared" si="162"/>
        <v>2.488790723601837</v>
      </c>
      <c r="L685" s="59">
        <f t="shared" si="162"/>
        <v>3.260982974397582</v>
      </c>
      <c r="M685" s="59">
        <f t="shared" si="162"/>
        <v>5.6041867225252009</v>
      </c>
      <c r="N685" s="60">
        <f t="shared" si="162"/>
        <v>11.267976180572731</v>
      </c>
      <c r="O685" s="60">
        <f t="shared" si="162"/>
        <v>12.16</v>
      </c>
      <c r="P685" s="31"/>
      <c r="Q685" s="36" t="s">
        <v>75</v>
      </c>
    </row>
    <row r="686" spans="1:22" s="3" customFormat="1" ht="14">
      <c r="B686" s="72"/>
      <c r="I686" s="61"/>
      <c r="J686" s="61"/>
      <c r="K686" s="61"/>
      <c r="L686" s="61"/>
      <c r="M686" s="61"/>
      <c r="N686" s="62"/>
      <c r="O686" s="62">
        <f>+O685/E685-1</f>
        <v>4.22644852770404</v>
      </c>
      <c r="P686" s="31"/>
      <c r="Q686" s="63" t="s">
        <v>76</v>
      </c>
    </row>
    <row r="687" spans="1:22" s="70" customFormat="1" ht="14">
      <c r="A687" s="64"/>
      <c r="B687" s="65"/>
      <c r="C687" s="66"/>
      <c r="D687" s="66"/>
      <c r="E687" s="66"/>
      <c r="F687" s="66">
        <f>RATE(F$348-$E$348,,-$E685,F685)</f>
        <v>-5.0062991731481161E-2</v>
      </c>
      <c r="G687" s="66">
        <f t="shared" ref="G687:O687" si="163">RATE(G$348-$E$348,,-$E685,G685)</f>
        <v>3.8409252274857883E-3</v>
      </c>
      <c r="H687" s="66">
        <f t="shared" si="163"/>
        <v>3.1911987227433318E-2</v>
      </c>
      <c r="I687" s="66">
        <f t="shared" si="163"/>
        <v>-2.4990615742120772E-2</v>
      </c>
      <c r="J687" s="66">
        <f t="shared" si="163"/>
        <v>2.8712296498240295E-2</v>
      </c>
      <c r="K687" s="66">
        <f t="shared" si="163"/>
        <v>1.1292796342817853E-2</v>
      </c>
      <c r="L687" s="66">
        <f t="shared" si="163"/>
        <v>4.9411810765513896E-2</v>
      </c>
      <c r="M687" s="66">
        <f t="shared" si="163"/>
        <v>0.11615166756679475</v>
      </c>
      <c r="N687" s="67">
        <f t="shared" si="163"/>
        <v>0.19158310223524511</v>
      </c>
      <c r="O687" s="67">
        <f t="shared" si="163"/>
        <v>0.1798333491398329</v>
      </c>
      <c r="P687" s="68"/>
      <c r="Q687" s="69" t="s">
        <v>77</v>
      </c>
    </row>
    <row r="688" spans="1:22" s="3" customFormat="1" ht="14">
      <c r="B688" s="55"/>
      <c r="C688" s="56"/>
      <c r="D688" s="56"/>
      <c r="E688" s="56"/>
      <c r="F688" s="56"/>
      <c r="G688" s="56">
        <f t="shared" ref="G688:N688" si="164">+F$651+F688</f>
        <v>0.09</v>
      </c>
      <c r="H688" s="56">
        <f t="shared" si="164"/>
        <v>0.14000000000000001</v>
      </c>
      <c r="I688" s="56">
        <f t="shared" si="164"/>
        <v>0.2</v>
      </c>
      <c r="J688" s="56">
        <f t="shared" si="164"/>
        <v>0.27</v>
      </c>
      <c r="K688" s="56">
        <f t="shared" si="164"/>
        <v>0.35000000000000003</v>
      </c>
      <c r="L688" s="56">
        <f t="shared" si="164"/>
        <v>0.47000000000000003</v>
      </c>
      <c r="M688" s="56">
        <f t="shared" si="164"/>
        <v>0.62</v>
      </c>
      <c r="N688" s="57">
        <f t="shared" si="164"/>
        <v>0.81499999999999995</v>
      </c>
      <c r="O688" s="57">
        <f>+N$651+N688</f>
        <v>1.0699999999999998</v>
      </c>
      <c r="P688" s="31"/>
      <c r="Q688" s="36" t="s">
        <v>74</v>
      </c>
    </row>
    <row r="689" spans="1:17" s="3" customFormat="1" ht="14">
      <c r="B689" s="58"/>
      <c r="C689" s="59"/>
      <c r="D689" s="59"/>
      <c r="E689" s="59"/>
      <c r="F689" s="59">
        <f t="shared" ref="F689:O689" si="165">+F$661+F688</f>
        <v>2.1201497717455964</v>
      </c>
      <c r="G689" s="59">
        <f t="shared" si="165"/>
        <v>2.2545348460798298</v>
      </c>
      <c r="H689" s="59">
        <f t="shared" si="165"/>
        <v>2.4665534073059656</v>
      </c>
      <c r="I689" s="59">
        <f t="shared" si="165"/>
        <v>2.0126262409549258</v>
      </c>
      <c r="J689" s="59">
        <f t="shared" si="165"/>
        <v>2.5903811364603988</v>
      </c>
      <c r="K689" s="59">
        <f t="shared" si="165"/>
        <v>2.3987907236018371</v>
      </c>
      <c r="L689" s="59">
        <f t="shared" si="165"/>
        <v>3.1709829743975821</v>
      </c>
      <c r="M689" s="59">
        <f t="shared" si="165"/>
        <v>5.514186722525201</v>
      </c>
      <c r="N689" s="60">
        <f t="shared" si="165"/>
        <v>11.177976180572731</v>
      </c>
      <c r="O689" s="60">
        <f t="shared" si="165"/>
        <v>12.07</v>
      </c>
      <c r="P689" s="31"/>
      <c r="Q689" s="36" t="s">
        <v>75</v>
      </c>
    </row>
    <row r="690" spans="1:17" s="3" customFormat="1" ht="14">
      <c r="B690" s="72"/>
      <c r="I690" s="61"/>
      <c r="J690" s="61"/>
      <c r="K690" s="61"/>
      <c r="L690" s="61"/>
      <c r="M690" s="61"/>
      <c r="N690" s="62"/>
      <c r="O690" s="62">
        <f>+O689/F689-1</f>
        <v>4.6929940331820665</v>
      </c>
      <c r="P690" s="31"/>
      <c r="Q690" s="63" t="s">
        <v>76</v>
      </c>
    </row>
    <row r="691" spans="1:17" s="70" customFormat="1" ht="14">
      <c r="A691" s="64"/>
      <c r="B691" s="65"/>
      <c r="C691" s="66"/>
      <c r="D691" s="66"/>
      <c r="E691" s="66"/>
      <c r="F691" s="66"/>
      <c r="G691" s="66">
        <f>RATE(G$348-$F$348,,-$F689,G689)</f>
        <v>6.3384708064086109E-2</v>
      </c>
      <c r="H691" s="66">
        <f t="shared" ref="H691:O691" si="166">RATE(H$348-$F$348,,-$F689,H689)</f>
        <v>7.8603911792937006E-2</v>
      </c>
      <c r="I691" s="66">
        <f t="shared" si="166"/>
        <v>-1.7199135615169062E-2</v>
      </c>
      <c r="J691" s="66">
        <f t="shared" si="166"/>
        <v>5.1354751600696927E-2</v>
      </c>
      <c r="K691" s="66">
        <f t="shared" si="166"/>
        <v>2.5003064555726498E-2</v>
      </c>
      <c r="L691" s="66">
        <f t="shared" si="166"/>
        <v>6.9394373535975384E-2</v>
      </c>
      <c r="M691" s="66">
        <f t="shared" si="166"/>
        <v>0.14631013549247379</v>
      </c>
      <c r="N691" s="67">
        <f t="shared" si="166"/>
        <v>0.23097598328101984</v>
      </c>
      <c r="O691" s="67">
        <f t="shared" si="166"/>
        <v>0.21318420563821688</v>
      </c>
      <c r="P691" s="68"/>
      <c r="Q691" s="69" t="s">
        <v>77</v>
      </c>
    </row>
    <row r="692" spans="1:17" s="3" customFormat="1" ht="14">
      <c r="B692" s="55"/>
      <c r="C692" s="56"/>
      <c r="D692" s="56"/>
      <c r="E692" s="56"/>
      <c r="F692" s="56"/>
      <c r="G692" s="56"/>
      <c r="H692" s="56">
        <f t="shared" ref="H692:N692" si="167">+G$651+G692</f>
        <v>0.05</v>
      </c>
      <c r="I692" s="56">
        <f t="shared" si="167"/>
        <v>0.11</v>
      </c>
      <c r="J692" s="56">
        <f t="shared" si="167"/>
        <v>0.18</v>
      </c>
      <c r="K692" s="56">
        <f t="shared" si="167"/>
        <v>0.26</v>
      </c>
      <c r="L692" s="56">
        <f t="shared" si="167"/>
        <v>0.38</v>
      </c>
      <c r="M692" s="56">
        <f t="shared" si="167"/>
        <v>0.53</v>
      </c>
      <c r="N692" s="57">
        <f t="shared" si="167"/>
        <v>0.72500000000000009</v>
      </c>
      <c r="O692" s="57">
        <f>+N$651+N692</f>
        <v>0.98000000000000009</v>
      </c>
      <c r="P692" s="31"/>
      <c r="Q692" s="36" t="s">
        <v>74</v>
      </c>
    </row>
    <row r="693" spans="1:17" s="3" customFormat="1" ht="14">
      <c r="B693" s="58"/>
      <c r="C693" s="59"/>
      <c r="D693" s="59"/>
      <c r="E693" s="59"/>
      <c r="F693" s="59"/>
      <c r="G693" s="59">
        <f t="shared" ref="G693:O693" si="168">+G$661+G692</f>
        <v>2.1645348460798299</v>
      </c>
      <c r="H693" s="59">
        <f t="shared" si="168"/>
        <v>2.3765534073059653</v>
      </c>
      <c r="I693" s="59">
        <f t="shared" si="168"/>
        <v>1.922626240954926</v>
      </c>
      <c r="J693" s="59">
        <f t="shared" si="168"/>
        <v>2.5003811364603989</v>
      </c>
      <c r="K693" s="59">
        <f t="shared" si="168"/>
        <v>2.3087907236018372</v>
      </c>
      <c r="L693" s="59">
        <f t="shared" si="168"/>
        <v>3.0809829743975818</v>
      </c>
      <c r="M693" s="59">
        <f t="shared" si="168"/>
        <v>5.4241867225252012</v>
      </c>
      <c r="N693" s="60">
        <f t="shared" si="168"/>
        <v>11.087976180572731</v>
      </c>
      <c r="O693" s="60">
        <f t="shared" si="168"/>
        <v>11.98</v>
      </c>
      <c r="P693" s="31"/>
      <c r="Q693" s="36" t="s">
        <v>75</v>
      </c>
    </row>
    <row r="694" spans="1:17" s="3" customFormat="1" ht="14">
      <c r="B694" s="72"/>
      <c r="I694" s="61"/>
      <c r="J694" s="61"/>
      <c r="K694" s="61"/>
      <c r="L694" s="61"/>
      <c r="M694" s="61"/>
      <c r="N694" s="62"/>
      <c r="O694" s="62">
        <f>+O693/G693-1</f>
        <v>4.5346764325355506</v>
      </c>
      <c r="P694" s="31"/>
      <c r="Q694" s="63" t="s">
        <v>76</v>
      </c>
    </row>
    <row r="695" spans="1:17" s="70" customFormat="1" ht="14">
      <c r="A695" s="64"/>
      <c r="B695" s="65"/>
      <c r="C695" s="66"/>
      <c r="D695" s="66"/>
      <c r="E695" s="66"/>
      <c r="F695" s="66"/>
      <c r="G695" s="66"/>
      <c r="H695" s="66">
        <f>RATE(H$348-$G$348,,-$G693,H693)</f>
        <v>9.7951096333755233E-2</v>
      </c>
      <c r="I695" s="66">
        <f t="shared" ref="I695:O695" si="169">RATE(I$348-$G$348,,-$G693,I693)</f>
        <v>-5.7535193290773938E-2</v>
      </c>
      <c r="J695" s="66">
        <f t="shared" si="169"/>
        <v>4.9253783766114959E-2</v>
      </c>
      <c r="K695" s="66">
        <f t="shared" si="169"/>
        <v>1.6260385363965468E-2</v>
      </c>
      <c r="L695" s="66">
        <f t="shared" si="169"/>
        <v>7.3161152811706556E-2</v>
      </c>
      <c r="M695" s="66">
        <f t="shared" si="169"/>
        <v>0.1654536551349573</v>
      </c>
      <c r="N695" s="67">
        <f t="shared" si="169"/>
        <v>0.26286051909187458</v>
      </c>
      <c r="O695" s="67">
        <f t="shared" si="169"/>
        <v>0.23847296174084048</v>
      </c>
      <c r="P695" s="68"/>
      <c r="Q695" s="69" t="s">
        <v>77</v>
      </c>
    </row>
    <row r="696" spans="1:17" s="3" customFormat="1" ht="14">
      <c r="B696" s="55"/>
      <c r="C696" s="56"/>
      <c r="D696" s="56"/>
      <c r="E696" s="56"/>
      <c r="F696" s="56"/>
      <c r="G696" s="56"/>
      <c r="H696" s="56"/>
      <c r="I696" s="56">
        <f t="shared" ref="I696:N696" si="170">+H$651+H696</f>
        <v>0.06</v>
      </c>
      <c r="J696" s="56">
        <f t="shared" si="170"/>
        <v>0.13</v>
      </c>
      <c r="K696" s="56">
        <f t="shared" si="170"/>
        <v>0.21000000000000002</v>
      </c>
      <c r="L696" s="56">
        <f t="shared" si="170"/>
        <v>0.33</v>
      </c>
      <c r="M696" s="56">
        <f t="shared" si="170"/>
        <v>0.48</v>
      </c>
      <c r="N696" s="57">
        <f t="shared" si="170"/>
        <v>0.67500000000000004</v>
      </c>
      <c r="O696" s="57">
        <f>+N$651+N696</f>
        <v>0.93</v>
      </c>
      <c r="P696" s="31"/>
      <c r="Q696" s="36" t="s">
        <v>74</v>
      </c>
    </row>
    <row r="697" spans="1:17" s="3" customFormat="1" ht="14">
      <c r="B697" s="58"/>
      <c r="C697" s="59"/>
      <c r="D697" s="59"/>
      <c r="E697" s="59"/>
      <c r="F697" s="59"/>
      <c r="G697" s="59"/>
      <c r="H697" s="59">
        <f t="shared" ref="H697:O697" si="171">+H$661+H696</f>
        <v>2.3265534073059655</v>
      </c>
      <c r="I697" s="59">
        <f t="shared" si="171"/>
        <v>1.8726262409549259</v>
      </c>
      <c r="J697" s="59">
        <f t="shared" si="171"/>
        <v>2.4503811364603987</v>
      </c>
      <c r="K697" s="59">
        <f t="shared" si="171"/>
        <v>2.258790723601837</v>
      </c>
      <c r="L697" s="59">
        <f t="shared" si="171"/>
        <v>3.030982974397582</v>
      </c>
      <c r="M697" s="59">
        <f t="shared" si="171"/>
        <v>5.3741867225252005</v>
      </c>
      <c r="N697" s="60">
        <f t="shared" si="171"/>
        <v>11.037976180572732</v>
      </c>
      <c r="O697" s="60">
        <f t="shared" si="171"/>
        <v>11.93</v>
      </c>
      <c r="P697" s="31"/>
      <c r="Q697" s="36" t="s">
        <v>75</v>
      </c>
    </row>
    <row r="698" spans="1:17" s="3" customFormat="1" ht="14">
      <c r="B698" s="72"/>
      <c r="I698" s="61"/>
      <c r="J698" s="61"/>
      <c r="K698" s="61"/>
      <c r="L698" s="61"/>
      <c r="M698" s="61"/>
      <c r="N698" s="62"/>
      <c r="O698" s="62">
        <f>+O697/H697-1</f>
        <v>4.127756776413035</v>
      </c>
      <c r="P698" s="31"/>
      <c r="Q698" s="63" t="s">
        <v>76</v>
      </c>
    </row>
    <row r="699" spans="1:17" s="70" customFormat="1" ht="14">
      <c r="A699" s="64"/>
      <c r="B699" s="65"/>
      <c r="C699" s="66"/>
      <c r="D699" s="66"/>
      <c r="E699" s="66"/>
      <c r="F699" s="66"/>
      <c r="G699" s="66"/>
      <c r="H699" s="66"/>
      <c r="I699" s="66">
        <f t="shared" ref="I699:O699" si="172">RATE(I$348-$H$348,,-$H697,I697)</f>
        <v>-0.1951071335502523</v>
      </c>
      <c r="J699" s="66">
        <f t="shared" si="172"/>
        <v>2.6266864852578457E-2</v>
      </c>
      <c r="K699" s="66">
        <f t="shared" si="172"/>
        <v>-9.8044056941595896E-3</v>
      </c>
      <c r="L699" s="66">
        <f t="shared" si="172"/>
        <v>6.8359995519370387E-2</v>
      </c>
      <c r="M699" s="66">
        <f t="shared" si="172"/>
        <v>0.18227891684233444</v>
      </c>
      <c r="N699" s="67">
        <f t="shared" si="172"/>
        <v>0.29627179351324101</v>
      </c>
      <c r="O699" s="67">
        <f t="shared" si="172"/>
        <v>0.2630431925280528</v>
      </c>
      <c r="P699" s="68"/>
      <c r="Q699" s="69" t="s">
        <v>77</v>
      </c>
    </row>
    <row r="700" spans="1:17" s="3" customFormat="1" ht="14">
      <c r="B700" s="55"/>
      <c r="C700" s="56"/>
      <c r="D700" s="56"/>
      <c r="E700" s="56"/>
      <c r="F700" s="56"/>
      <c r="G700" s="56"/>
      <c r="H700" s="56"/>
      <c r="I700" s="56"/>
      <c r="J700" s="56">
        <f t="shared" ref="J700:N700" si="173">+I$651+I700</f>
        <v>7.0000000000000007E-2</v>
      </c>
      <c r="K700" s="56">
        <f t="shared" si="173"/>
        <v>0.15000000000000002</v>
      </c>
      <c r="L700" s="56">
        <f t="shared" si="173"/>
        <v>0.27</v>
      </c>
      <c r="M700" s="56">
        <f t="shared" si="173"/>
        <v>0.42000000000000004</v>
      </c>
      <c r="N700" s="57">
        <f t="shared" si="173"/>
        <v>0.61499999999999999</v>
      </c>
      <c r="O700" s="57">
        <f>+N$651+N700</f>
        <v>0.87</v>
      </c>
      <c r="P700" s="31"/>
      <c r="Q700" s="36" t="s">
        <v>74</v>
      </c>
    </row>
    <row r="701" spans="1:17" s="3" customFormat="1" ht="14">
      <c r="B701" s="58"/>
      <c r="C701" s="59"/>
      <c r="D701" s="59"/>
      <c r="E701" s="59"/>
      <c r="F701" s="59"/>
      <c r="G701" s="59"/>
      <c r="H701" s="59"/>
      <c r="I701" s="59">
        <f t="shared" ref="I701:O701" si="174">+I$661+I700</f>
        <v>1.8126262409549259</v>
      </c>
      <c r="J701" s="59">
        <f t="shared" si="174"/>
        <v>2.3903811364603986</v>
      </c>
      <c r="K701" s="59">
        <f t="shared" si="174"/>
        <v>2.1987907236018369</v>
      </c>
      <c r="L701" s="59">
        <f t="shared" si="174"/>
        <v>2.970982974397582</v>
      </c>
      <c r="M701" s="59">
        <f t="shared" si="174"/>
        <v>5.3141867225252009</v>
      </c>
      <c r="N701" s="60">
        <f t="shared" si="174"/>
        <v>10.977976180572732</v>
      </c>
      <c r="O701" s="60">
        <f t="shared" si="174"/>
        <v>11.87</v>
      </c>
      <c r="P701" s="31"/>
      <c r="Q701" s="36" t="s">
        <v>75</v>
      </c>
    </row>
    <row r="702" spans="1:17" s="3" customFormat="1" ht="14">
      <c r="B702" s="72"/>
      <c r="I702" s="61"/>
      <c r="J702" s="61"/>
      <c r="K702" s="61"/>
      <c r="L702" s="61"/>
      <c r="M702" s="61"/>
      <c r="N702" s="62"/>
      <c r="O702" s="62">
        <f>+O701/I701-1</f>
        <v>5.5485094123687952</v>
      </c>
      <c r="P702" s="31"/>
      <c r="Q702" s="63" t="s">
        <v>76</v>
      </c>
    </row>
    <row r="703" spans="1:17" s="70" customFormat="1" ht="14">
      <c r="A703" s="64"/>
      <c r="B703" s="65"/>
      <c r="C703" s="66"/>
      <c r="D703" s="66"/>
      <c r="E703" s="66"/>
      <c r="F703" s="66"/>
      <c r="G703" s="66"/>
      <c r="H703" s="66"/>
      <c r="I703" s="66"/>
      <c r="J703" s="66">
        <f t="shared" ref="J703:O703" si="175">RATE(J$348-$I$348,,-$I701,J701)</f>
        <v>0.31873912142036565</v>
      </c>
      <c r="K703" s="66">
        <f t="shared" si="175"/>
        <v>0.10138159958922269</v>
      </c>
      <c r="L703" s="66">
        <f t="shared" si="175"/>
        <v>0.17904568544463284</v>
      </c>
      <c r="M703" s="66">
        <f t="shared" si="175"/>
        <v>0.30852533840213864</v>
      </c>
      <c r="N703" s="67">
        <f t="shared" si="175"/>
        <v>0.43364889481903252</v>
      </c>
      <c r="O703" s="67">
        <f t="shared" si="175"/>
        <v>0.3678036007442016</v>
      </c>
      <c r="P703" s="68"/>
      <c r="Q703" s="69" t="s">
        <v>77</v>
      </c>
    </row>
    <row r="704" spans="1:17" s="3" customFormat="1" ht="14">
      <c r="B704" s="55"/>
      <c r="C704" s="56"/>
      <c r="D704" s="56"/>
      <c r="E704" s="56"/>
      <c r="F704" s="56"/>
      <c r="G704" s="56"/>
      <c r="H704" s="56"/>
      <c r="I704" s="56"/>
      <c r="J704" s="56"/>
      <c r="K704" s="56">
        <f>+J$651+J704</f>
        <v>0.08</v>
      </c>
      <c r="L704" s="56">
        <f>+K$651+K704</f>
        <v>0.2</v>
      </c>
      <c r="M704" s="56">
        <f>+L$651+L704</f>
        <v>0.35</v>
      </c>
      <c r="N704" s="57">
        <f>+M$651+M704</f>
        <v>0.54499999999999993</v>
      </c>
      <c r="O704" s="57">
        <f>+N$651+N704</f>
        <v>0.79999999999999993</v>
      </c>
      <c r="P704" s="31"/>
      <c r="Q704" s="36" t="s">
        <v>74</v>
      </c>
    </row>
    <row r="705" spans="1:17" s="3" customFormat="1" ht="14">
      <c r="B705" s="58"/>
      <c r="C705" s="59"/>
      <c r="D705" s="59"/>
      <c r="E705" s="59"/>
      <c r="F705" s="59"/>
      <c r="G705" s="59"/>
      <c r="H705" s="59"/>
      <c r="I705" s="59"/>
      <c r="J705" s="59">
        <f t="shared" ref="J705:O705" si="176">+J$661+J704</f>
        <v>2.3203811364603988</v>
      </c>
      <c r="K705" s="59">
        <f t="shared" si="176"/>
        <v>2.1287907236018371</v>
      </c>
      <c r="L705" s="59">
        <f t="shared" si="176"/>
        <v>2.9009829743975821</v>
      </c>
      <c r="M705" s="59">
        <f t="shared" si="176"/>
        <v>5.2441867225252006</v>
      </c>
      <c r="N705" s="60">
        <f t="shared" si="176"/>
        <v>10.907976180572732</v>
      </c>
      <c r="O705" s="60">
        <f t="shared" si="176"/>
        <v>11.8</v>
      </c>
      <c r="P705" s="31"/>
      <c r="Q705" s="36" t="s">
        <v>75</v>
      </c>
    </row>
    <row r="706" spans="1:17" s="3" customFormat="1" ht="14">
      <c r="B706" s="72"/>
      <c r="I706" s="61"/>
      <c r="J706" s="61"/>
      <c r="K706" s="61"/>
      <c r="L706" s="61"/>
      <c r="M706" s="61"/>
      <c r="N706" s="62"/>
      <c r="O706" s="62">
        <f>+O705/J705-1</f>
        <v>4.0853714566910275</v>
      </c>
      <c r="P706" s="31"/>
      <c r="Q706" s="63" t="s">
        <v>76</v>
      </c>
    </row>
    <row r="707" spans="1:17" s="70" customFormat="1" ht="14">
      <c r="A707" s="64"/>
      <c r="B707" s="65"/>
      <c r="C707" s="66"/>
      <c r="D707" s="66"/>
      <c r="E707" s="66"/>
      <c r="F707" s="66"/>
      <c r="G707" s="66"/>
      <c r="H707" s="66"/>
      <c r="I707" s="66"/>
      <c r="J707" s="66"/>
      <c r="K707" s="66">
        <f>RATE(K$348-$J$348,,-$J705,K705)</f>
        <v>-8.2568509909032098E-2</v>
      </c>
      <c r="L707" s="66">
        <f>RATE(L$348-$J$348,,-$J705,L705)</f>
        <v>0.11813161403328831</v>
      </c>
      <c r="M707" s="66">
        <f>RATE(M$348-$J$348,,-$J705,M705)</f>
        <v>0.31231957452379672</v>
      </c>
      <c r="N707" s="67">
        <f>RATE(N$348-$J$348,,-$J705,N705)</f>
        <v>0.47246918090131829</v>
      </c>
      <c r="O707" s="67">
        <f>RATE(O$348-$J$348,,-$J705,O705)</f>
        <v>0.38440938970657951</v>
      </c>
      <c r="P707" s="68"/>
      <c r="Q707" s="69" t="s">
        <v>77</v>
      </c>
    </row>
    <row r="708" spans="1:17" s="3" customFormat="1" ht="14">
      <c r="B708" s="73"/>
      <c r="C708" s="74"/>
      <c r="D708" s="74"/>
      <c r="E708" s="74"/>
      <c r="F708" s="74"/>
      <c r="G708" s="74"/>
      <c r="H708" s="74"/>
      <c r="I708" s="74"/>
      <c r="J708" s="74"/>
      <c r="K708" s="74"/>
      <c r="L708" s="74">
        <f>+K$651+K708</f>
        <v>0.12</v>
      </c>
      <c r="M708" s="74">
        <f>+L$651+L708</f>
        <v>0.27</v>
      </c>
      <c r="N708" s="75">
        <f>+M$651+M708</f>
        <v>0.46500000000000002</v>
      </c>
      <c r="O708" s="75">
        <f>+N$651+N708</f>
        <v>0.72</v>
      </c>
      <c r="P708" s="31"/>
      <c r="Q708" s="36" t="s">
        <v>74</v>
      </c>
    </row>
    <row r="709" spans="1:17" s="3" customFormat="1" ht="14">
      <c r="B709" s="76"/>
      <c r="C709" s="77"/>
      <c r="D709" s="77"/>
      <c r="E709" s="77"/>
      <c r="F709" s="77"/>
      <c r="G709" s="77"/>
      <c r="H709" s="77"/>
      <c r="I709" s="77"/>
      <c r="J709" s="77"/>
      <c r="K709" s="77">
        <f>+K$661+K708</f>
        <v>2.048790723601837</v>
      </c>
      <c r="L709" s="77">
        <f>+L$661+L708</f>
        <v>2.8209829743975821</v>
      </c>
      <c r="M709" s="77">
        <f>+M$661+M708</f>
        <v>5.1641867225252014</v>
      </c>
      <c r="N709" s="78">
        <f>+N$661+N708</f>
        <v>10.827976180572731</v>
      </c>
      <c r="O709" s="78">
        <f>+O$661+O708</f>
        <v>11.72</v>
      </c>
      <c r="P709" s="31"/>
      <c r="Q709" s="36" t="s">
        <v>75</v>
      </c>
    </row>
    <row r="710" spans="1:17" s="3" customFormat="1" ht="14">
      <c r="B710" s="72"/>
      <c r="I710" s="61"/>
      <c r="J710" s="61"/>
      <c r="K710" s="61"/>
      <c r="L710" s="61"/>
      <c r="M710" s="61"/>
      <c r="N710" s="62"/>
      <c r="O710" s="62">
        <f>+O709/K709-1</f>
        <v>4.7204476108696358</v>
      </c>
      <c r="P710" s="31"/>
      <c r="Q710" s="63" t="s">
        <v>76</v>
      </c>
    </row>
    <row r="711" spans="1:17" s="70" customFormat="1" ht="14">
      <c r="A711" s="64"/>
      <c r="B711" s="65"/>
      <c r="C711" s="66"/>
      <c r="D711" s="66"/>
      <c r="E711" s="66"/>
      <c r="F711" s="66"/>
      <c r="G711" s="66"/>
      <c r="H711" s="66"/>
      <c r="I711" s="66"/>
      <c r="J711" s="66"/>
      <c r="K711" s="66"/>
      <c r="L711" s="66">
        <f>RATE(L$348-$K$348,,-$K709,L709)</f>
        <v>0.37690147749117459</v>
      </c>
      <c r="M711" s="66">
        <f>RATE(M$348-$K$348,,-$K709,M709)</f>
        <v>0.58764049925024009</v>
      </c>
      <c r="N711" s="67">
        <f>RATE(N$348-$K$348,,-$K709,N709)</f>
        <v>0.74187330806989982</v>
      </c>
      <c r="O711" s="67">
        <f>RATE(O$348-$K$348,,-$K709,O709)</f>
        <v>0.54652698797757016</v>
      </c>
      <c r="P711" s="68"/>
      <c r="Q711" s="69" t="s">
        <v>77</v>
      </c>
    </row>
    <row r="712" spans="1:17" s="3" customFormat="1" ht="14">
      <c r="B712" s="73"/>
      <c r="C712" s="74"/>
      <c r="D712" s="74"/>
      <c r="E712" s="74"/>
      <c r="F712" s="74"/>
      <c r="G712" s="74"/>
      <c r="H712" s="74"/>
      <c r="I712" s="74"/>
      <c r="J712" s="74"/>
      <c r="K712" s="74"/>
      <c r="L712" s="74"/>
      <c r="M712" s="74">
        <f>+L$651+L712</f>
        <v>0.15</v>
      </c>
      <c r="N712" s="75">
        <f>+M$651+M712</f>
        <v>0.34499999999999997</v>
      </c>
      <c r="O712" s="75">
        <f>+N$651+N712</f>
        <v>0.6</v>
      </c>
      <c r="P712" s="31"/>
      <c r="Q712" s="36" t="s">
        <v>74</v>
      </c>
    </row>
    <row r="713" spans="1:17" s="3" customFormat="1" ht="14">
      <c r="B713" s="76"/>
      <c r="C713" s="77"/>
      <c r="D713" s="77"/>
      <c r="E713" s="77"/>
      <c r="F713" s="77"/>
      <c r="G713" s="77"/>
      <c r="H713" s="77"/>
      <c r="I713" s="77"/>
      <c r="J713" s="77"/>
      <c r="K713" s="77"/>
      <c r="L713" s="77">
        <f>+L$661+L712</f>
        <v>2.7009829743975819</v>
      </c>
      <c r="M713" s="77">
        <f>+M$661+M712</f>
        <v>5.0441867225252013</v>
      </c>
      <c r="N713" s="78">
        <f>+N$661+N712</f>
        <v>10.707976180572732</v>
      </c>
      <c r="O713" s="78">
        <f>+O$661+O712</f>
        <v>11.6</v>
      </c>
      <c r="P713" s="31"/>
      <c r="Q713" s="36" t="s">
        <v>75</v>
      </c>
    </row>
    <row r="714" spans="1:17" s="3" customFormat="1" ht="14">
      <c r="B714" s="72"/>
      <c r="I714" s="61"/>
      <c r="J714" s="61"/>
      <c r="K714" s="61"/>
      <c r="L714" s="61"/>
      <c r="M714" s="61"/>
      <c r="N714" s="62"/>
      <c r="O714" s="62">
        <f>+O713/L713-1</f>
        <v>3.2947327361762522</v>
      </c>
      <c r="P714" s="31"/>
      <c r="Q714" s="63" t="s">
        <v>76</v>
      </c>
    </row>
    <row r="715" spans="1:17" s="70" customFormat="1" ht="14">
      <c r="A715" s="64"/>
      <c r="B715" s="65"/>
      <c r="C715" s="66"/>
      <c r="D715" s="66"/>
      <c r="E715" s="66"/>
      <c r="F715" s="66"/>
      <c r="G715" s="66"/>
      <c r="H715" s="66"/>
      <c r="I715" s="66"/>
      <c r="J715" s="66"/>
      <c r="K715" s="66"/>
      <c r="L715" s="66"/>
      <c r="M715" s="66">
        <f>RATE(M$348-$L$348,,-$L713,M713)</f>
        <v>0.86753740039780858</v>
      </c>
      <c r="N715" s="67">
        <f>RATE(N$348-$L$348,,-$L713,N713)</f>
        <v>0.99109863627798211</v>
      </c>
      <c r="O715" s="67">
        <f>RATE(O$348-$L$348,,-$L713,O713)</f>
        <v>0.62546908571160742</v>
      </c>
      <c r="P715" s="68"/>
      <c r="Q715" s="69" t="s">
        <v>77</v>
      </c>
    </row>
    <row r="716" spans="1:17" s="3" customFormat="1" ht="14">
      <c r="B716" s="73"/>
      <c r="C716" s="74"/>
      <c r="D716" s="74"/>
      <c r="E716" s="74"/>
      <c r="F716" s="74"/>
      <c r="G716" s="74"/>
      <c r="H716" s="74"/>
      <c r="I716" s="74"/>
      <c r="J716" s="74"/>
      <c r="K716" s="74"/>
      <c r="L716" s="74"/>
      <c r="M716" s="74"/>
      <c r="N716" s="75">
        <f>+M$651+M716</f>
        <v>0.19500000000000001</v>
      </c>
      <c r="O716" s="75">
        <f>+N$651+N716</f>
        <v>0.45</v>
      </c>
      <c r="P716" s="31"/>
      <c r="Q716" s="36" t="s">
        <v>74</v>
      </c>
    </row>
    <row r="717" spans="1:17" s="3" customFormat="1" ht="14">
      <c r="B717" s="76"/>
      <c r="C717" s="77"/>
      <c r="D717" s="77"/>
      <c r="E717" s="77"/>
      <c r="F717" s="77"/>
      <c r="G717" s="77"/>
      <c r="H717" s="77"/>
      <c r="I717" s="77"/>
      <c r="J717" s="77"/>
      <c r="K717" s="77"/>
      <c r="L717" s="77"/>
      <c r="M717" s="77">
        <f>+M$661+M716</f>
        <v>4.8941867225252009</v>
      </c>
      <c r="N717" s="78">
        <f>+N$661+N716</f>
        <v>10.557976180572732</v>
      </c>
      <c r="O717" s="78">
        <f>+O$661+O716</f>
        <v>11.45</v>
      </c>
      <c r="P717" s="31"/>
      <c r="Q717" s="36" t="s">
        <v>75</v>
      </c>
    </row>
    <row r="718" spans="1:17" s="3" customFormat="1" ht="14">
      <c r="B718" s="72"/>
      <c r="I718" s="61"/>
      <c r="J718" s="61"/>
      <c r="K718" s="61"/>
      <c r="L718" s="61"/>
      <c r="M718" s="61"/>
      <c r="N718" s="62"/>
      <c r="O718" s="62">
        <f>+O717/M717-1</f>
        <v>1.3395102494357358</v>
      </c>
      <c r="P718" s="31"/>
      <c r="Q718" s="63" t="s">
        <v>76</v>
      </c>
    </row>
    <row r="719" spans="1:17" s="70" customFormat="1" ht="14">
      <c r="A719" s="64"/>
      <c r="B719" s="65"/>
      <c r="C719" s="66"/>
      <c r="D719" s="66"/>
      <c r="E719" s="66"/>
      <c r="F719" s="66"/>
      <c r="G719" s="66"/>
      <c r="H719" s="66"/>
      <c r="I719" s="66"/>
      <c r="J719" s="66"/>
      <c r="K719" s="66"/>
      <c r="L719" s="66"/>
      <c r="M719" s="66"/>
      <c r="N719" s="67">
        <f>RATE(N$348-$M$348,,-$M717,N717)</f>
        <v>1.1572483395413335</v>
      </c>
      <c r="O719" s="67">
        <f>RATE(O$348-$M$348,,-$M717,O717)</f>
        <v>0.52954576572122725</v>
      </c>
      <c r="P719" s="68"/>
      <c r="Q719" s="69" t="s">
        <v>77</v>
      </c>
    </row>
    <row r="720" spans="1:17" s="3" customFormat="1" ht="14">
      <c r="B720" s="73"/>
      <c r="C720" s="74"/>
      <c r="D720" s="74"/>
      <c r="E720" s="74"/>
      <c r="F720" s="74"/>
      <c r="G720" s="74"/>
      <c r="H720" s="74"/>
      <c r="I720" s="74"/>
      <c r="J720" s="74"/>
      <c r="K720" s="74"/>
      <c r="L720" s="74"/>
      <c r="M720" s="74"/>
      <c r="N720" s="75"/>
      <c r="O720" s="75">
        <f>+N$651+N720</f>
        <v>0.255</v>
      </c>
      <c r="P720" s="31"/>
      <c r="Q720" s="36" t="s">
        <v>74</v>
      </c>
    </row>
    <row r="721" spans="1:17" s="3" customFormat="1" ht="14">
      <c r="B721" s="76"/>
      <c r="C721" s="77"/>
      <c r="D721" s="77"/>
      <c r="E721" s="77"/>
      <c r="F721" s="77"/>
      <c r="G721" s="77"/>
      <c r="H721" s="77"/>
      <c r="I721" s="77"/>
      <c r="J721" s="77"/>
      <c r="K721" s="77"/>
      <c r="L721" s="77"/>
      <c r="M721" s="77"/>
      <c r="N721" s="78">
        <f>+N$661+N720</f>
        <v>10.362976180572732</v>
      </c>
      <c r="O721" s="78">
        <f>+O$661+O720</f>
        <v>11.255000000000001</v>
      </c>
      <c r="P721" s="31"/>
      <c r="Q721" s="36" t="s">
        <v>75</v>
      </c>
    </row>
    <row r="722" spans="1:17" s="3" customFormat="1" ht="14">
      <c r="B722" s="72"/>
      <c r="I722" s="61"/>
      <c r="J722" s="61"/>
      <c r="K722" s="61"/>
      <c r="L722" s="61"/>
      <c r="M722" s="61"/>
      <c r="N722" s="62"/>
      <c r="O722" s="62">
        <f>+O721/N721-1</f>
        <v>8.6077957131613259E-2</v>
      </c>
      <c r="P722" s="31"/>
      <c r="Q722" s="63" t="s">
        <v>76</v>
      </c>
    </row>
    <row r="723" spans="1:17" s="70" customFormat="1" ht="14">
      <c r="A723" s="64"/>
      <c r="B723" s="65"/>
      <c r="C723" s="66"/>
      <c r="D723" s="66"/>
      <c r="E723" s="66"/>
      <c r="F723" s="66"/>
      <c r="G723" s="66"/>
      <c r="H723" s="66"/>
      <c r="I723" s="66"/>
      <c r="J723" s="66"/>
      <c r="K723" s="66"/>
      <c r="L723" s="66"/>
      <c r="M723" s="66"/>
      <c r="N723" s="67"/>
      <c r="O723" s="67">
        <f>RATE(O$348-$N$348,,-$N721,O721)</f>
        <v>8.6077957131613342E-2</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B467 P459:Q460 B459:B460 B453 B446:B447 B440 B434 B422 B416 B410 B402:M402 B403:B404 B398 B392 B386 B380:B384 B374:B378 B368:B372 B362:B366 B356 B349:B350 B539 Q467 P466">
    <cfRule type="cellIs" dxfId="7776" priority="1193" operator="lessThan">
      <formula>0</formula>
    </cfRule>
  </conditionalFormatting>
  <conditionalFormatting sqref="P583">
    <cfRule type="cellIs" dxfId="7775" priority="1188" operator="lessThan">
      <formula>0</formula>
    </cfRule>
  </conditionalFormatting>
  <conditionalFormatting sqref="B348:O348">
    <cfRule type="cellIs" dxfId="7774" priority="1187" operator="lessThan">
      <formula>0</formula>
    </cfRule>
  </conditionalFormatting>
  <conditionalFormatting sqref="P514:P515">
    <cfRule type="cellIs" dxfId="7773" priority="1189" operator="lessThan">
      <formula>0</formula>
    </cfRule>
  </conditionalFormatting>
  <conditionalFormatting sqref="P523 Q529 Q539:Q545">
    <cfRule type="cellIs" dxfId="7772" priority="1190" operator="lessThan">
      <formula>0</formula>
    </cfRule>
  </conditionalFormatting>
  <conditionalFormatting sqref="P531">
    <cfRule type="cellIs" dxfId="7771" priority="1191" operator="lessThan">
      <formula>0</formula>
    </cfRule>
  </conditionalFormatting>
  <conditionalFormatting sqref="P562">
    <cfRule type="cellIs" dxfId="7770" priority="1192" operator="lessThan">
      <formula>0</formula>
    </cfRule>
  </conditionalFormatting>
  <conditionalFormatting sqref="B348:O348">
    <cfRule type="cellIs" dxfId="7769" priority="1186" operator="lessThan">
      <formula>0</formula>
    </cfRule>
  </conditionalFormatting>
  <conditionalFormatting sqref="Q588">
    <cfRule type="cellIs" dxfId="7768" priority="1171" operator="lessThan">
      <formula>0</formula>
    </cfRule>
  </conditionalFormatting>
  <conditionalFormatting sqref="Q499:Q502">
    <cfRule type="cellIs" dxfId="7767" priority="1185" operator="lessThan">
      <formula>0</formula>
    </cfRule>
  </conditionalFormatting>
  <conditionalFormatting sqref="Q503">
    <cfRule type="cellIs" dxfId="7766" priority="1184" operator="lessThan">
      <formula>0</formula>
    </cfRule>
  </conditionalFormatting>
  <conditionalFormatting sqref="Q503">
    <cfRule type="cellIs" dxfId="7765" priority="1183" operator="lessThan">
      <formula>0</formula>
    </cfRule>
  </conditionalFormatting>
  <conditionalFormatting sqref="B514">
    <cfRule type="cellIs" dxfId="7764" priority="1181" operator="lessThan">
      <formula>0</formula>
    </cfRule>
  </conditionalFormatting>
  <conditionalFormatting sqref="B531">
    <cfRule type="cellIs" dxfId="7763" priority="1180" operator="lessThan">
      <formula>0</formula>
    </cfRule>
  </conditionalFormatting>
  <conditionalFormatting sqref="Q520">
    <cfRule type="cellIs" dxfId="7762" priority="1179" operator="lessThan">
      <formula>0</formula>
    </cfRule>
  </conditionalFormatting>
  <conditionalFormatting sqref="Q520">
    <cfRule type="cellIs" dxfId="7761" priority="1178" operator="lessThan">
      <formula>0</formula>
    </cfRule>
  </conditionalFormatting>
  <conditionalFormatting sqref="Q567">
    <cfRule type="cellIs" dxfId="7760" priority="1173" operator="lessThan">
      <formula>0</formula>
    </cfRule>
  </conditionalFormatting>
  <conditionalFormatting sqref="B523 B515">
    <cfRule type="cellIs" dxfId="7759" priority="1182" operator="lessThan">
      <formula>0</formula>
    </cfRule>
  </conditionalFormatting>
  <conditionalFormatting sqref="Q528">
    <cfRule type="cellIs" dxfId="7758" priority="1176" operator="lessThan">
      <formula>0</formula>
    </cfRule>
  </conditionalFormatting>
  <conditionalFormatting sqref="Q536">
    <cfRule type="cellIs" dxfId="7757" priority="1175" operator="lessThan">
      <formula>0</formula>
    </cfRule>
  </conditionalFormatting>
  <conditionalFormatting sqref="Q536">
    <cfRule type="cellIs" dxfId="7756" priority="1174" operator="lessThan">
      <formula>0</formula>
    </cfRule>
  </conditionalFormatting>
  <conditionalFormatting sqref="P539">
    <cfRule type="cellIs" dxfId="7755" priority="1162" operator="lessThan">
      <formula>0</formula>
    </cfRule>
  </conditionalFormatting>
  <conditionalFormatting sqref="Q528">
    <cfRule type="cellIs" dxfId="7754" priority="1177" operator="lessThan">
      <formula>0</formula>
    </cfRule>
  </conditionalFormatting>
  <conditionalFormatting sqref="Q567">
    <cfRule type="cellIs" dxfId="7753" priority="1172" operator="lessThan">
      <formula>0</formula>
    </cfRule>
  </conditionalFormatting>
  <conditionalFormatting sqref="P584:P587">
    <cfRule type="cellIs" dxfId="7752" priority="1164" operator="lessThan">
      <formula>0</formula>
    </cfRule>
  </conditionalFormatting>
  <conditionalFormatting sqref="P563:P566">
    <cfRule type="cellIs" dxfId="7751" priority="1165" operator="lessThan">
      <formula>0</formula>
    </cfRule>
  </conditionalFormatting>
  <conditionalFormatting sqref="Q366">
    <cfRule type="cellIs" dxfId="7750" priority="1127" operator="lessThan">
      <formula>0</formula>
    </cfRule>
  </conditionalFormatting>
  <conditionalFormatting sqref="Q588">
    <cfRule type="cellIs" dxfId="7749" priority="1170" operator="lessThan">
      <formula>0</formula>
    </cfRule>
  </conditionalFormatting>
  <conditionalFormatting sqref="Q544">
    <cfRule type="cellIs" dxfId="7748" priority="1161" operator="lessThan">
      <formula>0</formula>
    </cfRule>
  </conditionalFormatting>
  <conditionalFormatting sqref="J353:N354 K351:N352">
    <cfRule type="cellIs" dxfId="7747" priority="1150" operator="lessThan">
      <formula>0</formula>
    </cfRule>
  </conditionalFormatting>
  <conditionalFormatting sqref="P516:P519">
    <cfRule type="cellIs" dxfId="7746" priority="1169" operator="lessThan">
      <formula>0</formula>
    </cfRule>
  </conditionalFormatting>
  <conditionalFormatting sqref="P524:P527">
    <cfRule type="cellIs" dxfId="7745" priority="1168" operator="lessThan">
      <formula>0</formula>
    </cfRule>
  </conditionalFormatting>
  <conditionalFormatting sqref="P539:P543">
    <cfRule type="cellIs" dxfId="7744" priority="1167" operator="lessThan">
      <formula>0</formula>
    </cfRule>
  </conditionalFormatting>
  <conditionalFormatting sqref="P532:P535">
    <cfRule type="cellIs" dxfId="7743" priority="1166" operator="lessThan">
      <formula>0</formula>
    </cfRule>
  </conditionalFormatting>
  <conditionalFormatting sqref="Q544">
    <cfRule type="cellIs" dxfId="7742" priority="1160" operator="lessThan">
      <formula>0</formula>
    </cfRule>
  </conditionalFormatting>
  <conditionalFormatting sqref="Q354">
    <cfRule type="cellIs" dxfId="7741" priority="1143" operator="lessThan">
      <formula>0</formula>
    </cfRule>
  </conditionalFormatting>
  <conditionalFormatting sqref="Q540:Q543 B539">
    <cfRule type="cellIs" dxfId="7740" priority="1163" operator="lessThan">
      <formula>0</formula>
    </cfRule>
  </conditionalFormatting>
  <conditionalFormatting sqref="P555:P558">
    <cfRule type="cellIs" dxfId="7739" priority="1155" operator="lessThan">
      <formula>0</formula>
    </cfRule>
  </conditionalFormatting>
  <conditionalFormatting sqref="Q555:Q558 Q560">
    <cfRule type="cellIs" dxfId="7738" priority="1158" operator="lessThan">
      <formula>0</formula>
    </cfRule>
  </conditionalFormatting>
  <conditionalFormatting sqref="Q559">
    <cfRule type="cellIs" dxfId="7737" priority="1157" operator="lessThan">
      <formula>0</formula>
    </cfRule>
  </conditionalFormatting>
  <conditionalFormatting sqref="Q468:Q472">
    <cfRule type="cellIs" dxfId="7736" priority="1154" operator="lessThan">
      <formula>0</formula>
    </cfRule>
  </conditionalFormatting>
  <conditionalFormatting sqref="Q559">
    <cfRule type="cellIs" dxfId="7735" priority="1156" operator="lessThan">
      <formula>0</formula>
    </cfRule>
  </conditionalFormatting>
  <conditionalFormatting sqref="J351">
    <cfRule type="cellIs" dxfId="7734" priority="1149" operator="lessThan">
      <formula>0</formula>
    </cfRule>
  </conditionalFormatting>
  <conditionalFormatting sqref="P540:P543">
    <cfRule type="cellIs" dxfId="7733" priority="1159" operator="lessThan">
      <formula>0</formula>
    </cfRule>
  </conditionalFormatting>
  <conditionalFormatting sqref="P349:Q350 Q351:Q353">
    <cfRule type="cellIs" dxfId="7732" priority="1153" operator="lessThan">
      <formula>0</formula>
    </cfRule>
  </conditionalFormatting>
  <conditionalFormatting sqref="Q396">
    <cfRule type="cellIs" dxfId="7731" priority="1080" operator="lessThan">
      <formula>0</formula>
    </cfRule>
  </conditionalFormatting>
  <conditionalFormatting sqref="B349">
    <cfRule type="cellIs" dxfId="7730" priority="1148" operator="lessThan">
      <formula>0</formula>
    </cfRule>
  </conditionalFormatting>
  <conditionalFormatting sqref="P393:P395">
    <cfRule type="cellIs" dxfId="7729" priority="1084" operator="lessThan">
      <formula>0</formula>
    </cfRule>
  </conditionalFormatting>
  <conditionalFormatting sqref="Q397">
    <cfRule type="cellIs" dxfId="7728" priority="1082" operator="lessThan">
      <formula>0</formula>
    </cfRule>
  </conditionalFormatting>
  <conditionalFormatting sqref="P349:P350">
    <cfRule type="cellIs" dxfId="7727" priority="1152" operator="lessThan">
      <formula>0</formula>
    </cfRule>
  </conditionalFormatting>
  <conditionalFormatting sqref="P351:P354">
    <cfRule type="cellIs" dxfId="7726" priority="1151" operator="lessThan">
      <formula>0</formula>
    </cfRule>
  </conditionalFormatting>
  <conditionalFormatting sqref="C397:M397">
    <cfRule type="cellIs" dxfId="7725" priority="1079" operator="lessThan">
      <formula>0</formula>
    </cfRule>
  </conditionalFormatting>
  <conditionalFormatting sqref="Q355">
    <cfRule type="cellIs" dxfId="7724" priority="1146" operator="lessThan">
      <formula>0</formula>
    </cfRule>
  </conditionalFormatting>
  <conditionalFormatting sqref="P398:Q398 Q399:Q401">
    <cfRule type="cellIs" dxfId="7723" priority="1078" operator="lessThan">
      <formula>0</formula>
    </cfRule>
  </conditionalFormatting>
  <conditionalFormatting sqref="P399:P401">
    <cfRule type="cellIs" dxfId="7722" priority="1076" operator="lessThan">
      <formula>0</formula>
    </cfRule>
  </conditionalFormatting>
  <conditionalFormatting sqref="H385">
    <cfRule type="cellIs" dxfId="7721" priority="1041" operator="lessThan">
      <formula>0</formula>
    </cfRule>
  </conditionalFormatting>
  <conditionalFormatting sqref="Q402">
    <cfRule type="cellIs" dxfId="7720" priority="1074" operator="lessThan">
      <formula>0</formula>
    </cfRule>
  </conditionalFormatting>
  <conditionalFormatting sqref="B350">
    <cfRule type="cellIs" dxfId="7719" priority="1147" operator="lessThan">
      <formula>0</formula>
    </cfRule>
  </conditionalFormatting>
  <conditionalFormatting sqref="J352">
    <cfRule type="cellIs" dxfId="7718" priority="1144" operator="lessThan">
      <formula>0</formula>
    </cfRule>
  </conditionalFormatting>
  <conditionalFormatting sqref="P355">
    <cfRule type="cellIs" dxfId="7717" priority="1145" operator="lessThan">
      <formula>0</formula>
    </cfRule>
  </conditionalFormatting>
  <conditionalFormatting sqref="P440">
    <cfRule type="cellIs" dxfId="7716" priority="1028" operator="lessThan">
      <formula>0</formula>
    </cfRule>
  </conditionalFormatting>
  <conditionalFormatting sqref="Q354">
    <cfRule type="cellIs" dxfId="7715" priority="1142" operator="lessThan">
      <formula>0</formula>
    </cfRule>
  </conditionalFormatting>
  <conditionalFormatting sqref="P356:Q356 Q357:Q359">
    <cfRule type="cellIs" dxfId="7714" priority="1141" operator="lessThan">
      <formula>0</formula>
    </cfRule>
  </conditionalFormatting>
  <conditionalFormatting sqref="P356">
    <cfRule type="cellIs" dxfId="7713" priority="1140" operator="lessThan">
      <formula>0</formula>
    </cfRule>
  </conditionalFormatting>
  <conditionalFormatting sqref="P357:P360">
    <cfRule type="cellIs" dxfId="7712" priority="1139" operator="lessThan">
      <formula>0</formula>
    </cfRule>
  </conditionalFormatting>
  <conditionalFormatting sqref="B356">
    <cfRule type="cellIs" dxfId="7711" priority="1138" operator="lessThan">
      <formula>0</formula>
    </cfRule>
  </conditionalFormatting>
  <conditionalFormatting sqref="Q361">
    <cfRule type="cellIs" dxfId="7710" priority="1137" operator="lessThan">
      <formula>0</formula>
    </cfRule>
  </conditionalFormatting>
  <conditionalFormatting sqref="Q360">
    <cfRule type="cellIs" dxfId="7709" priority="1136" operator="lessThan">
      <formula>0</formula>
    </cfRule>
  </conditionalFormatting>
  <conditionalFormatting sqref="Q360">
    <cfRule type="cellIs" dxfId="7708" priority="1135" operator="lessThan">
      <formula>0</formula>
    </cfRule>
  </conditionalFormatting>
  <conditionalFormatting sqref="P362:Q362 Q363:Q365">
    <cfRule type="cellIs" dxfId="7707" priority="1134" operator="lessThan">
      <formula>0</formula>
    </cfRule>
  </conditionalFormatting>
  <conditionalFormatting sqref="P362">
    <cfRule type="cellIs" dxfId="7706" priority="1133" operator="lessThan">
      <formula>0</formula>
    </cfRule>
  </conditionalFormatting>
  <conditionalFormatting sqref="J363">
    <cfRule type="cellIs" dxfId="7705" priority="1131" operator="lessThan">
      <formula>0</formula>
    </cfRule>
  </conditionalFormatting>
  <conditionalFormatting sqref="K363:N364 J365:M366">
    <cfRule type="cellIs" dxfId="7704" priority="1132" operator="lessThan">
      <formula>0</formula>
    </cfRule>
  </conditionalFormatting>
  <conditionalFormatting sqref="P368">
    <cfRule type="cellIs" dxfId="7703" priority="1124" operator="lessThan">
      <formula>0</formula>
    </cfRule>
  </conditionalFormatting>
  <conditionalFormatting sqref="Q367">
    <cfRule type="cellIs" dxfId="7702" priority="1129" operator="lessThan">
      <formula>0</formula>
    </cfRule>
  </conditionalFormatting>
  <conditionalFormatting sqref="B362">
    <cfRule type="cellIs" dxfId="7701" priority="1130" operator="lessThan">
      <formula>0</formula>
    </cfRule>
  </conditionalFormatting>
  <conditionalFormatting sqref="P405:P407">
    <cfRule type="cellIs" dxfId="7700" priority="1062" operator="lessThan">
      <formula>0</formula>
    </cfRule>
  </conditionalFormatting>
  <conditionalFormatting sqref="J364">
    <cfRule type="cellIs" dxfId="7699" priority="1128" operator="lessThan">
      <formula>0</formula>
    </cfRule>
  </conditionalFormatting>
  <conditionalFormatting sqref="Q366">
    <cfRule type="cellIs" dxfId="7698" priority="1126" operator="lessThan">
      <formula>0</formula>
    </cfRule>
  </conditionalFormatting>
  <conditionalFormatting sqref="P368:Q368 Q369:Q371">
    <cfRule type="cellIs" dxfId="7697" priority="1125" operator="lessThan">
      <formula>0</formula>
    </cfRule>
  </conditionalFormatting>
  <conditionalFormatting sqref="Q372">
    <cfRule type="cellIs" dxfId="7696" priority="1116" operator="lessThan">
      <formula>0</formula>
    </cfRule>
  </conditionalFormatting>
  <conditionalFormatting sqref="I370 K369:N370 C371:M372">
    <cfRule type="cellIs" dxfId="7695" priority="1123" operator="lessThan">
      <formula>0</formula>
    </cfRule>
  </conditionalFormatting>
  <conditionalFormatting sqref="I369">
    <cfRule type="cellIs" dxfId="7694" priority="1121" operator="lessThan">
      <formula>0</formula>
    </cfRule>
  </conditionalFormatting>
  <conditionalFormatting sqref="C369:J369">
    <cfRule type="cellIs" dxfId="7693" priority="1122" operator="lessThan">
      <formula>0</formula>
    </cfRule>
  </conditionalFormatting>
  <conditionalFormatting sqref="B368">
    <cfRule type="cellIs" dxfId="7692" priority="1120" operator="lessThan">
      <formula>0</formula>
    </cfRule>
  </conditionalFormatting>
  <conditionalFormatting sqref="Q373">
    <cfRule type="cellIs" dxfId="7691" priority="1119" operator="lessThan">
      <formula>0</formula>
    </cfRule>
  </conditionalFormatting>
  <conditionalFormatting sqref="P411:P413">
    <cfRule type="cellIs" dxfId="7690" priority="1055" operator="lessThan">
      <formula>0</formula>
    </cfRule>
  </conditionalFormatting>
  <conditionalFormatting sqref="C370:J370">
    <cfRule type="cellIs" dxfId="7689" priority="1118" operator="lessThan">
      <formula>0</formula>
    </cfRule>
  </conditionalFormatting>
  <conditionalFormatting sqref="Q372">
    <cfRule type="cellIs" dxfId="7688" priority="1117" operator="lessThan">
      <formula>0</formula>
    </cfRule>
  </conditionalFormatting>
  <conditionalFormatting sqref="P374:Q374 Q375:Q377">
    <cfRule type="cellIs" dxfId="7687" priority="1115" operator="lessThan">
      <formula>0</formula>
    </cfRule>
  </conditionalFormatting>
  <conditionalFormatting sqref="P374">
    <cfRule type="cellIs" dxfId="7686" priority="1114" operator="lessThan">
      <formula>0</formula>
    </cfRule>
  </conditionalFormatting>
  <conditionalFormatting sqref="P375:P377">
    <cfRule type="cellIs" dxfId="7685" priority="1113" operator="lessThan">
      <formula>0</formula>
    </cfRule>
  </conditionalFormatting>
  <conditionalFormatting sqref="I376 K375:N376 C377:M378">
    <cfRule type="cellIs" dxfId="7684" priority="1112" operator="lessThan">
      <formula>0</formula>
    </cfRule>
  </conditionalFormatting>
  <conditionalFormatting sqref="I375">
    <cfRule type="cellIs" dxfId="7683" priority="1110" operator="lessThan">
      <formula>0</formula>
    </cfRule>
  </conditionalFormatting>
  <conditionalFormatting sqref="C375:J375">
    <cfRule type="cellIs" dxfId="7682" priority="1111" operator="lessThan">
      <formula>0</formula>
    </cfRule>
  </conditionalFormatting>
  <conditionalFormatting sqref="B374">
    <cfRule type="cellIs" dxfId="7681" priority="1109" operator="lessThan">
      <formula>0</formula>
    </cfRule>
  </conditionalFormatting>
  <conditionalFormatting sqref="Q379">
    <cfRule type="cellIs" dxfId="7680" priority="1108" operator="lessThan">
      <formula>0</formula>
    </cfRule>
  </conditionalFormatting>
  <conditionalFormatting sqref="C376:J376">
    <cfRule type="cellIs" dxfId="7679" priority="1107" operator="lessThan">
      <formula>0</formula>
    </cfRule>
  </conditionalFormatting>
  <conditionalFormatting sqref="Q378">
    <cfRule type="cellIs" dxfId="7678" priority="1106" operator="lessThan">
      <formula>0</formula>
    </cfRule>
  </conditionalFormatting>
  <conditionalFormatting sqref="Q378">
    <cfRule type="cellIs" dxfId="7677" priority="1105" operator="lessThan">
      <formula>0</formula>
    </cfRule>
  </conditionalFormatting>
  <conditionalFormatting sqref="P380:Q380 Q381:Q383">
    <cfRule type="cellIs" dxfId="7676" priority="1104" operator="lessThan">
      <formula>0</formula>
    </cfRule>
  </conditionalFormatting>
  <conditionalFormatting sqref="P380">
    <cfRule type="cellIs" dxfId="7675" priority="1103" operator="lessThan">
      <formula>0</formula>
    </cfRule>
  </conditionalFormatting>
  <conditionalFormatting sqref="P381:P383">
    <cfRule type="cellIs" dxfId="7674" priority="1102" operator="lessThan">
      <formula>0</formula>
    </cfRule>
  </conditionalFormatting>
  <conditionalFormatting sqref="I382 K381:N382 C383:N383 C384:M384">
    <cfRule type="cellIs" dxfId="7673" priority="1101" operator="lessThan">
      <formula>0</formula>
    </cfRule>
  </conditionalFormatting>
  <conditionalFormatting sqref="I381">
    <cfRule type="cellIs" dxfId="7672" priority="1099" operator="lessThan">
      <formula>0</formula>
    </cfRule>
  </conditionalFormatting>
  <conditionalFormatting sqref="C381:J381">
    <cfRule type="cellIs" dxfId="7671" priority="1100" operator="lessThan">
      <formula>0</formula>
    </cfRule>
  </conditionalFormatting>
  <conditionalFormatting sqref="B380">
    <cfRule type="cellIs" dxfId="7670" priority="1098" operator="lessThan">
      <formula>0</formula>
    </cfRule>
  </conditionalFormatting>
  <conditionalFormatting sqref="Q385">
    <cfRule type="cellIs" dxfId="7669" priority="1097" operator="lessThan">
      <formula>0</formula>
    </cfRule>
  </conditionalFormatting>
  <conditionalFormatting sqref="C382:J382">
    <cfRule type="cellIs" dxfId="7668" priority="1096" operator="lessThan">
      <formula>0</formula>
    </cfRule>
  </conditionalFormatting>
  <conditionalFormatting sqref="Q384">
    <cfRule type="cellIs" dxfId="7667" priority="1095" operator="lessThan">
      <formula>0</formula>
    </cfRule>
  </conditionalFormatting>
  <conditionalFormatting sqref="Q384">
    <cfRule type="cellIs" dxfId="7666" priority="1094" operator="lessThan">
      <formula>0</formula>
    </cfRule>
  </conditionalFormatting>
  <conditionalFormatting sqref="P386:Q386 Q387:Q389">
    <cfRule type="cellIs" dxfId="7665" priority="1093" operator="lessThan">
      <formula>0</formula>
    </cfRule>
  </conditionalFormatting>
  <conditionalFormatting sqref="P386">
    <cfRule type="cellIs" dxfId="7664" priority="1092" operator="lessThan">
      <formula>0</formula>
    </cfRule>
  </conditionalFormatting>
  <conditionalFormatting sqref="P387:P389">
    <cfRule type="cellIs" dxfId="7663" priority="1091" operator="lessThan">
      <formula>0</formula>
    </cfRule>
  </conditionalFormatting>
  <conditionalFormatting sqref="B386">
    <cfRule type="cellIs" dxfId="7662" priority="1090" operator="lessThan">
      <formula>0</formula>
    </cfRule>
  </conditionalFormatting>
  <conditionalFormatting sqref="Q391">
    <cfRule type="cellIs" dxfId="7661" priority="1089" operator="lessThan">
      <formula>0</formula>
    </cfRule>
  </conditionalFormatting>
  <conditionalFormatting sqref="Q390">
    <cfRule type="cellIs" dxfId="7660" priority="1088" operator="lessThan">
      <formula>0</formula>
    </cfRule>
  </conditionalFormatting>
  <conditionalFormatting sqref="Q390">
    <cfRule type="cellIs" dxfId="7659" priority="1087" operator="lessThan">
      <formula>0</formula>
    </cfRule>
  </conditionalFormatting>
  <conditionalFormatting sqref="P392:Q392 Q393:Q395">
    <cfRule type="cellIs" dxfId="7658" priority="1086" operator="lessThan">
      <formula>0</formula>
    </cfRule>
  </conditionalFormatting>
  <conditionalFormatting sqref="P392">
    <cfRule type="cellIs" dxfId="7657" priority="1085" operator="lessThan">
      <formula>0</formula>
    </cfRule>
  </conditionalFormatting>
  <conditionalFormatting sqref="H397">
    <cfRule type="cellIs" dxfId="7656" priority="1044" operator="lessThan">
      <formula>0</formula>
    </cfRule>
  </conditionalFormatting>
  <conditionalFormatting sqref="B392">
    <cfRule type="cellIs" dxfId="7655" priority="1083" operator="lessThan">
      <formula>0</formula>
    </cfRule>
  </conditionalFormatting>
  <conditionalFormatting sqref="H378">
    <cfRule type="cellIs" dxfId="7654" priority="1040" operator="lessThan">
      <formula>0</formula>
    </cfRule>
  </conditionalFormatting>
  <conditionalFormatting sqref="Q396">
    <cfRule type="cellIs" dxfId="7653" priority="1081" operator="lessThan">
      <formula>0</formula>
    </cfRule>
  </conditionalFormatting>
  <conditionalFormatting sqref="H361">
    <cfRule type="cellIs" dxfId="7652" priority="1038" operator="lessThan">
      <formula>0</formula>
    </cfRule>
  </conditionalFormatting>
  <conditionalFormatting sqref="P398">
    <cfRule type="cellIs" dxfId="7651" priority="1077" operator="lessThan">
      <formula>0</formula>
    </cfRule>
  </conditionalFormatting>
  <conditionalFormatting sqref="Q438">
    <cfRule type="cellIs" dxfId="7650" priority="1031" operator="lessThan">
      <formula>0</formula>
    </cfRule>
  </conditionalFormatting>
  <conditionalFormatting sqref="H372">
    <cfRule type="cellIs" dxfId="7649" priority="1037" operator="lessThan">
      <formula>0</formula>
    </cfRule>
  </conditionalFormatting>
  <conditionalFormatting sqref="Q402">
    <cfRule type="cellIs" dxfId="7648" priority="1075" operator="lessThan">
      <formula>0</formula>
    </cfRule>
  </conditionalFormatting>
  <conditionalFormatting sqref="P440:Q440 Q441:Q443">
    <cfRule type="cellIs" dxfId="7647" priority="1029" operator="lessThan">
      <formula>0</formula>
    </cfRule>
  </conditionalFormatting>
  <conditionalFormatting sqref="C391:M391">
    <cfRule type="cellIs" dxfId="7646" priority="1073" operator="lessThan">
      <formula>0</formula>
    </cfRule>
  </conditionalFormatting>
  <conditionalFormatting sqref="C385:M385">
    <cfRule type="cellIs" dxfId="7645" priority="1072" operator="lessThan">
      <formula>0</formula>
    </cfRule>
  </conditionalFormatting>
  <conditionalFormatting sqref="C379:M379">
    <cfRule type="cellIs" dxfId="7644" priority="1071" operator="lessThan">
      <formula>0</formula>
    </cfRule>
  </conditionalFormatting>
  <conditionalFormatting sqref="C373:M373">
    <cfRule type="cellIs" dxfId="7643" priority="1070" operator="lessThan">
      <formula>0</formula>
    </cfRule>
  </conditionalFormatting>
  <conditionalFormatting sqref="J367:M367">
    <cfRule type="cellIs" dxfId="7642" priority="1069" operator="lessThan">
      <formula>0</formula>
    </cfRule>
  </conditionalFormatting>
  <conditionalFormatting sqref="C361:M361">
    <cfRule type="cellIs" dxfId="7641" priority="1068" operator="lessThan">
      <formula>0</formula>
    </cfRule>
  </conditionalFormatting>
  <conditionalFormatting sqref="J355:N355">
    <cfRule type="cellIs" dxfId="7640" priority="1067" operator="lessThan">
      <formula>0</formula>
    </cfRule>
  </conditionalFormatting>
  <conditionalFormatting sqref="B398">
    <cfRule type="cellIs" dxfId="7639" priority="1066" operator="lessThan">
      <formula>0</formula>
    </cfRule>
  </conditionalFormatting>
  <conditionalFormatting sqref="B403">
    <cfRule type="cellIs" dxfId="7638" priority="1065" operator="lessThan">
      <formula>0</formula>
    </cfRule>
  </conditionalFormatting>
  <conditionalFormatting sqref="Q408">
    <cfRule type="cellIs" dxfId="7637" priority="1059" operator="lessThan">
      <formula>0</formula>
    </cfRule>
  </conditionalFormatting>
  <conditionalFormatting sqref="Q409">
    <cfRule type="cellIs" dxfId="7636" priority="1061" operator="lessThan">
      <formula>0</formula>
    </cfRule>
  </conditionalFormatting>
  <conditionalFormatting sqref="P404:Q404 Q405:Q407">
    <cfRule type="cellIs" dxfId="7635" priority="1064" operator="lessThan">
      <formula>0</formula>
    </cfRule>
  </conditionalFormatting>
  <conditionalFormatting sqref="P404">
    <cfRule type="cellIs" dxfId="7634" priority="1063" operator="lessThan">
      <formula>0</formula>
    </cfRule>
  </conditionalFormatting>
  <conditionalFormatting sqref="Q408">
    <cfRule type="cellIs" dxfId="7633" priority="1060" operator="lessThan">
      <formula>0</formula>
    </cfRule>
  </conditionalFormatting>
  <conditionalFormatting sqref="B404">
    <cfRule type="cellIs" dxfId="7632" priority="1058" operator="lessThan">
      <formula>0</formula>
    </cfRule>
  </conditionalFormatting>
  <conditionalFormatting sqref="Q414">
    <cfRule type="cellIs" dxfId="7631" priority="1052" operator="lessThan">
      <formula>0</formula>
    </cfRule>
  </conditionalFormatting>
  <conditionalFormatting sqref="Q415">
    <cfRule type="cellIs" dxfId="7630" priority="1054" operator="lessThan">
      <formula>0</formula>
    </cfRule>
  </conditionalFormatting>
  <conditionalFormatting sqref="P410:Q410 Q411:Q413">
    <cfRule type="cellIs" dxfId="7629" priority="1057" operator="lessThan">
      <formula>0</formula>
    </cfRule>
  </conditionalFormatting>
  <conditionalFormatting sqref="P410">
    <cfRule type="cellIs" dxfId="7628" priority="1056" operator="lessThan">
      <formula>0</formula>
    </cfRule>
  </conditionalFormatting>
  <conditionalFormatting sqref="Q414">
    <cfRule type="cellIs" dxfId="7627" priority="1053" operator="lessThan">
      <formula>0</formula>
    </cfRule>
  </conditionalFormatting>
  <conditionalFormatting sqref="B410">
    <cfRule type="cellIs" dxfId="7626" priority="1051" operator="lessThan">
      <formula>0</formula>
    </cfRule>
  </conditionalFormatting>
  <conditionalFormatting sqref="Q432">
    <cfRule type="cellIs" dxfId="7625" priority="1045" operator="lessThan">
      <formula>0</formula>
    </cfRule>
  </conditionalFormatting>
  <conditionalFormatting sqref="P429:P431">
    <cfRule type="cellIs" dxfId="7624" priority="1048" operator="lessThan">
      <formula>0</formula>
    </cfRule>
  </conditionalFormatting>
  <conditionalFormatting sqref="Q433">
    <cfRule type="cellIs" dxfId="7623" priority="1047" operator="lessThan">
      <formula>0</formula>
    </cfRule>
  </conditionalFormatting>
  <conditionalFormatting sqref="P428:Q428 Q429:Q431">
    <cfRule type="cellIs" dxfId="7622" priority="1050" operator="lessThan">
      <formula>0</formula>
    </cfRule>
  </conditionalFormatting>
  <conditionalFormatting sqref="P428">
    <cfRule type="cellIs" dxfId="7621" priority="1049" operator="lessThan">
      <formula>0</formula>
    </cfRule>
  </conditionalFormatting>
  <conditionalFormatting sqref="Q432">
    <cfRule type="cellIs" dxfId="7620" priority="1046" operator="lessThan">
      <formula>0</formula>
    </cfRule>
  </conditionalFormatting>
  <conditionalFormatting sqref="H391">
    <cfRule type="cellIs" dxfId="7619" priority="1043" operator="lessThan">
      <formula>0</formula>
    </cfRule>
  </conditionalFormatting>
  <conditionalFormatting sqref="P435:P437">
    <cfRule type="cellIs" dxfId="7618" priority="1033" operator="lessThan">
      <formula>0</formula>
    </cfRule>
  </conditionalFormatting>
  <conditionalFormatting sqref="Q444">
    <cfRule type="cellIs" dxfId="7617" priority="1025" operator="lessThan">
      <formula>0</formula>
    </cfRule>
  </conditionalFormatting>
  <conditionalFormatting sqref="H384">
    <cfRule type="cellIs" dxfId="7616" priority="1042" operator="lessThan">
      <formula>0</formula>
    </cfRule>
  </conditionalFormatting>
  <conditionalFormatting sqref="H379">
    <cfRule type="cellIs" dxfId="7615" priority="1039" operator="lessThan">
      <formula>0</formula>
    </cfRule>
  </conditionalFormatting>
  <conditionalFormatting sqref="Q438">
    <cfRule type="cellIs" dxfId="7614" priority="1032" operator="lessThan">
      <formula>0</formula>
    </cfRule>
  </conditionalFormatting>
  <conditionalFormatting sqref="H373">
    <cfRule type="cellIs" dxfId="7613" priority="1036" operator="lessThan">
      <formula>0</formula>
    </cfRule>
  </conditionalFormatting>
  <conditionalFormatting sqref="P441:P443">
    <cfRule type="cellIs" dxfId="7612" priority="1027" operator="lessThan">
      <formula>0</formula>
    </cfRule>
  </conditionalFormatting>
  <conditionalFormatting sqref="P434:Q434 Q435:Q437">
    <cfRule type="cellIs" dxfId="7611" priority="1035" operator="lessThan">
      <formula>0</formula>
    </cfRule>
  </conditionalFormatting>
  <conditionalFormatting sqref="P434">
    <cfRule type="cellIs" dxfId="7610" priority="1034" operator="lessThan">
      <formula>0</formula>
    </cfRule>
  </conditionalFormatting>
  <conditionalFormatting sqref="B434">
    <cfRule type="cellIs" dxfId="7609" priority="1030" operator="lessThan">
      <formula>0</formula>
    </cfRule>
  </conditionalFormatting>
  <conditionalFormatting sqref="Q445:Q446">
    <cfRule type="cellIs" dxfId="7608" priority="1021" operator="lessThan">
      <formula>0</formula>
    </cfRule>
  </conditionalFormatting>
  <conditionalFormatting sqref="Q444">
    <cfRule type="cellIs" dxfId="7607" priority="1024" operator="lessThan">
      <formula>0</formula>
    </cfRule>
  </conditionalFormatting>
  <conditionalFormatting sqref="B446">
    <cfRule type="cellIs" dxfId="7606" priority="1020" operator="lessThan">
      <formula>0</formula>
    </cfRule>
  </conditionalFormatting>
  <conditionalFormatting sqref="B440">
    <cfRule type="cellIs" dxfId="7605" priority="1023" operator="lessThan">
      <formula>0</formula>
    </cfRule>
  </conditionalFormatting>
  <conditionalFormatting sqref="P446">
    <cfRule type="cellIs" dxfId="7604" priority="1026" operator="lessThan">
      <formula>0</formula>
    </cfRule>
  </conditionalFormatting>
  <conditionalFormatting sqref="B447">
    <cfRule type="cellIs" dxfId="7603" priority="1019" operator="lessThan">
      <formula>0</formula>
    </cfRule>
  </conditionalFormatting>
  <conditionalFormatting sqref="Q439">
    <cfRule type="cellIs" dxfId="7602" priority="1022" operator="lessThan">
      <formula>0</formula>
    </cfRule>
  </conditionalFormatting>
  <conditionalFormatting sqref="Q448:Q450">
    <cfRule type="cellIs" dxfId="7601" priority="1018" operator="lessThan">
      <formula>0</formula>
    </cfRule>
  </conditionalFormatting>
  <conditionalFormatting sqref="P448:P450">
    <cfRule type="cellIs" dxfId="7600" priority="1017" operator="lessThan">
      <formula>0</formula>
    </cfRule>
  </conditionalFormatting>
  <conditionalFormatting sqref="Q603">
    <cfRule type="cellIs" dxfId="7599" priority="992" operator="lessThan">
      <formula>0</formula>
    </cfRule>
  </conditionalFormatting>
  <conditionalFormatting sqref="B625">
    <cfRule type="cellIs" dxfId="7598" priority="956" operator="lessThan">
      <formula>0</formula>
    </cfRule>
  </conditionalFormatting>
  <conditionalFormatting sqref="P454:P456">
    <cfRule type="cellIs" dxfId="7597" priority="1013" operator="lessThan">
      <formula>0</formula>
    </cfRule>
  </conditionalFormatting>
  <conditionalFormatting sqref="Q457">
    <cfRule type="cellIs" dxfId="7596" priority="1012" operator="lessThan">
      <formula>0</formula>
    </cfRule>
  </conditionalFormatting>
  <conditionalFormatting sqref="Q597">
    <cfRule type="cellIs" dxfId="7595" priority="1001" operator="lessThan">
      <formula>0</formula>
    </cfRule>
  </conditionalFormatting>
  <conditionalFormatting sqref="Q451">
    <cfRule type="cellIs" dxfId="7594" priority="1016" operator="lessThan">
      <formula>0</formula>
    </cfRule>
  </conditionalFormatting>
  <conditionalFormatting sqref="Q451">
    <cfRule type="cellIs" dxfId="7593" priority="1015" operator="lessThan">
      <formula>0</formula>
    </cfRule>
  </conditionalFormatting>
  <conditionalFormatting sqref="Q457">
    <cfRule type="cellIs" dxfId="7592" priority="1011" operator="lessThan">
      <formula>0</formula>
    </cfRule>
  </conditionalFormatting>
  <conditionalFormatting sqref="J593:N595 J596:M596">
    <cfRule type="cellIs" dxfId="7591" priority="1005" operator="lessThan">
      <formula>0</formula>
    </cfRule>
  </conditionalFormatting>
  <conditionalFormatting sqref="B453">
    <cfRule type="cellIs" dxfId="7590" priority="1009" operator="lessThan">
      <formula>0</formula>
    </cfRule>
  </conditionalFormatting>
  <conditionalFormatting sqref="P599:P602">
    <cfRule type="cellIs" dxfId="7589" priority="998" operator="lessThan">
      <formula>0</formula>
    </cfRule>
  </conditionalFormatting>
  <conditionalFormatting sqref="Q454:Q456">
    <cfRule type="cellIs" dxfId="7588" priority="1014" operator="lessThan">
      <formula>0</formula>
    </cfRule>
  </conditionalFormatting>
  <conditionalFormatting sqref="Q593:Q595">
    <cfRule type="cellIs" dxfId="7587" priority="1008" operator="lessThan">
      <formula>0</formula>
    </cfRule>
  </conditionalFormatting>
  <conditionalFormatting sqref="Q596">
    <cfRule type="cellIs" dxfId="7586" priority="1003" operator="lessThan">
      <formula>0</formula>
    </cfRule>
  </conditionalFormatting>
  <conditionalFormatting sqref="Q452">
    <cfRule type="cellIs" dxfId="7585" priority="1010" operator="lessThan">
      <formula>0</formula>
    </cfRule>
  </conditionalFormatting>
  <conditionalFormatting sqref="B592">
    <cfRule type="cellIs" dxfId="7584" priority="1000" operator="lessThan">
      <formula>0</formula>
    </cfRule>
  </conditionalFormatting>
  <conditionalFormatting sqref="P593:P595">
    <cfRule type="cellIs" dxfId="7583" priority="1007" operator="lessThan">
      <formula>0</formula>
    </cfRule>
  </conditionalFormatting>
  <conditionalFormatting sqref="J594">
    <cfRule type="cellIs" dxfId="7582" priority="1004" operator="lessThan">
      <formula>0</formula>
    </cfRule>
  </conditionalFormatting>
  <conditionalFormatting sqref="Q602">
    <cfRule type="cellIs" dxfId="7581" priority="993" operator="lessThan">
      <formula>0</formula>
    </cfRule>
  </conditionalFormatting>
  <conditionalFormatting sqref="J595:N595 K593:N594 J596:M596">
    <cfRule type="cellIs" dxfId="7580" priority="1006" operator="lessThan">
      <formula>0</formula>
    </cfRule>
  </conditionalFormatting>
  <conditionalFormatting sqref="Q596">
    <cfRule type="cellIs" dxfId="7579" priority="1002" operator="lessThan">
      <formula>0</formula>
    </cfRule>
  </conditionalFormatting>
  <conditionalFormatting sqref="J599:N599 J601:N602 J600:M600">
    <cfRule type="cellIs" dxfId="7578" priority="996" operator="lessThan">
      <formula>0</formula>
    </cfRule>
  </conditionalFormatting>
  <conditionalFormatting sqref="P616:P619">
    <cfRule type="cellIs" dxfId="7577" priority="990" operator="lessThan">
      <formula>0</formula>
    </cfRule>
  </conditionalFormatting>
  <conditionalFormatting sqref="Q602">
    <cfRule type="cellIs" dxfId="7576" priority="994" operator="lessThan">
      <formula>0</formula>
    </cfRule>
  </conditionalFormatting>
  <conditionalFormatting sqref="J600">
    <cfRule type="cellIs" dxfId="7575" priority="995" operator="lessThan">
      <formula>0</formula>
    </cfRule>
  </conditionalFormatting>
  <conditionalFormatting sqref="J601:N602 K599:N599 K600:M600">
    <cfRule type="cellIs" dxfId="7574" priority="997" operator="lessThan">
      <formula>0</formula>
    </cfRule>
  </conditionalFormatting>
  <conditionalFormatting sqref="Q599:Q601">
    <cfRule type="cellIs" dxfId="7573" priority="999" operator="lessThan">
      <formula>0</formula>
    </cfRule>
  </conditionalFormatting>
  <conditionalFormatting sqref="Q629">
    <cfRule type="cellIs" dxfId="7572" priority="960" operator="lessThan">
      <formula>0</formula>
    </cfRule>
  </conditionalFormatting>
  <conditionalFormatting sqref="I626">
    <cfRule type="cellIs" dxfId="7571" priority="963" operator="lessThan">
      <formula>0</formula>
    </cfRule>
  </conditionalFormatting>
  <conditionalFormatting sqref="C616:N619">
    <cfRule type="cellIs" dxfId="7570" priority="988" operator="lessThan">
      <formula>0</formula>
    </cfRule>
  </conditionalFormatting>
  <conditionalFormatting sqref="Q619">
    <cfRule type="cellIs" dxfId="7569" priority="984" operator="lessThan">
      <formula>0</formula>
    </cfRule>
  </conditionalFormatting>
  <conditionalFormatting sqref="I616">
    <cfRule type="cellIs" dxfId="7568" priority="987" operator="lessThan">
      <formula>0</formula>
    </cfRule>
  </conditionalFormatting>
  <conditionalFormatting sqref="H621:H624">
    <cfRule type="cellIs" dxfId="7567" priority="970" operator="lessThan">
      <formula>0</formula>
    </cfRule>
  </conditionalFormatting>
  <conditionalFormatting sqref="Q619">
    <cfRule type="cellIs" dxfId="7566" priority="985" operator="lessThan">
      <formula>0</formula>
    </cfRule>
  </conditionalFormatting>
  <conditionalFormatting sqref="H616">
    <cfRule type="cellIs" dxfId="7565" priority="981" operator="lessThan">
      <formula>0</formula>
    </cfRule>
  </conditionalFormatting>
  <conditionalFormatting sqref="H616:H619">
    <cfRule type="cellIs" dxfId="7564" priority="982" operator="lessThan">
      <formula>0</formula>
    </cfRule>
  </conditionalFormatting>
  <conditionalFormatting sqref="C617:J617">
    <cfRule type="cellIs" dxfId="7563" priority="986" operator="lessThan">
      <formula>0</formula>
    </cfRule>
  </conditionalFormatting>
  <conditionalFormatting sqref="H617:H619">
    <cfRule type="cellIs" dxfId="7562" priority="983" operator="lessThan">
      <formula>0</formula>
    </cfRule>
  </conditionalFormatting>
  <conditionalFormatting sqref="I617 K616:N617 C618:N619">
    <cfRule type="cellIs" dxfId="7561" priority="989" operator="lessThan">
      <formula>0</formula>
    </cfRule>
  </conditionalFormatting>
  <conditionalFormatting sqref="Q616:Q618">
    <cfRule type="cellIs" dxfId="7560" priority="991" operator="lessThan">
      <formula>0</formula>
    </cfRule>
  </conditionalFormatting>
  <conditionalFormatting sqref="B615">
    <cfRule type="cellIs" dxfId="7559" priority="980" operator="lessThan">
      <formula>0</formula>
    </cfRule>
  </conditionalFormatting>
  <conditionalFormatting sqref="Q624">
    <cfRule type="cellIs" dxfId="7558" priority="972" operator="lessThan">
      <formula>0</formula>
    </cfRule>
  </conditionalFormatting>
  <conditionalFormatting sqref="I621">
    <cfRule type="cellIs" dxfId="7557" priority="975" operator="lessThan">
      <formula>0</formula>
    </cfRule>
  </conditionalFormatting>
  <conditionalFormatting sqref="C621:N624">
    <cfRule type="cellIs" dxfId="7556" priority="976" operator="lessThan">
      <formula>0</formula>
    </cfRule>
  </conditionalFormatting>
  <conditionalFormatting sqref="Q624">
    <cfRule type="cellIs" dxfId="7555" priority="973" operator="lessThan">
      <formula>0</formula>
    </cfRule>
  </conditionalFormatting>
  <conditionalFormatting sqref="H621">
    <cfRule type="cellIs" dxfId="7554" priority="969" operator="lessThan">
      <formula>0</formula>
    </cfRule>
  </conditionalFormatting>
  <conditionalFormatting sqref="P621:P624">
    <cfRule type="cellIs" dxfId="7553" priority="978" operator="lessThan">
      <formula>0</formula>
    </cfRule>
  </conditionalFormatting>
  <conditionalFormatting sqref="C622:J622">
    <cfRule type="cellIs" dxfId="7552" priority="974" operator="lessThan">
      <formula>0</formula>
    </cfRule>
  </conditionalFormatting>
  <conditionalFormatting sqref="H622:H624">
    <cfRule type="cellIs" dxfId="7551" priority="971" operator="lessThan">
      <formula>0</formula>
    </cfRule>
  </conditionalFormatting>
  <conditionalFormatting sqref="I622 K621:N622 C623:N624">
    <cfRule type="cellIs" dxfId="7550" priority="977" operator="lessThan">
      <formula>0</formula>
    </cfRule>
  </conditionalFormatting>
  <conditionalFormatting sqref="Q621:Q623">
    <cfRule type="cellIs" dxfId="7549" priority="979" operator="lessThan">
      <formula>0</formula>
    </cfRule>
  </conditionalFormatting>
  <conditionalFormatting sqref="B620">
    <cfRule type="cellIs" dxfId="7548" priority="968" operator="lessThan">
      <formula>0</formula>
    </cfRule>
  </conditionalFormatting>
  <conditionalFormatting sqref="C626:N629">
    <cfRule type="cellIs" dxfId="7547" priority="964" operator="lessThan">
      <formula>0</formula>
    </cfRule>
  </conditionalFormatting>
  <conditionalFormatting sqref="Q629">
    <cfRule type="cellIs" dxfId="7546" priority="961" operator="lessThan">
      <formula>0</formula>
    </cfRule>
  </conditionalFormatting>
  <conditionalFormatting sqref="H626">
    <cfRule type="cellIs" dxfId="7545" priority="957" operator="lessThan">
      <formula>0</formula>
    </cfRule>
  </conditionalFormatting>
  <conditionalFormatting sqref="H626:H629">
    <cfRule type="cellIs" dxfId="7544" priority="958" operator="lessThan">
      <formula>0</formula>
    </cfRule>
  </conditionalFormatting>
  <conditionalFormatting sqref="P626:P629">
    <cfRule type="cellIs" dxfId="7543" priority="966" operator="lessThan">
      <formula>0</formula>
    </cfRule>
  </conditionalFormatting>
  <conditionalFormatting sqref="C627:J627">
    <cfRule type="cellIs" dxfId="7542" priority="962" operator="lessThan">
      <formula>0</formula>
    </cfRule>
  </conditionalFormatting>
  <conditionalFormatting sqref="H627:H629">
    <cfRule type="cellIs" dxfId="7541" priority="959" operator="lessThan">
      <formula>0</formula>
    </cfRule>
  </conditionalFormatting>
  <conditionalFormatting sqref="I627 K626:N627 C628:N629">
    <cfRule type="cellIs" dxfId="7540" priority="965" operator="lessThan">
      <formula>0</formula>
    </cfRule>
  </conditionalFormatting>
  <conditionalFormatting sqref="Q626:Q628">
    <cfRule type="cellIs" dxfId="7539" priority="967" operator="lessThan">
      <formula>0</formula>
    </cfRule>
  </conditionalFormatting>
  <conditionalFormatting sqref="C351:I351">
    <cfRule type="cellIs" dxfId="7538" priority="953" operator="lessThan">
      <formula>0</formula>
    </cfRule>
  </conditionalFormatting>
  <conditionalFormatting sqref="C353:I354">
    <cfRule type="cellIs" dxfId="7537" priority="954" operator="lessThan">
      <formula>0</formula>
    </cfRule>
  </conditionalFormatting>
  <conditionalFormatting sqref="P506:Q506">
    <cfRule type="cellIs" dxfId="7536" priority="937" operator="lessThan">
      <formula>0</formula>
    </cfRule>
  </conditionalFormatting>
  <conditionalFormatting sqref="P499:P502">
    <cfRule type="cellIs" dxfId="7535" priority="938" operator="lessThan">
      <formula>0</formula>
    </cfRule>
  </conditionalFormatting>
  <conditionalFormatting sqref="Q611:Q613">
    <cfRule type="cellIs" dxfId="7534" priority="900" operator="lessThan">
      <formula>0</formula>
    </cfRule>
  </conditionalFormatting>
  <conditionalFormatting sqref="B498">
    <cfRule type="cellIs" dxfId="7533" priority="955" operator="lessThan">
      <formula>0</formula>
    </cfRule>
  </conditionalFormatting>
  <conditionalFormatting sqref="N427">
    <cfRule type="cellIs" dxfId="7532" priority="679" operator="lessThan">
      <formula>0</formula>
    </cfRule>
  </conditionalFormatting>
  <conditionalFormatting sqref="C352:I352">
    <cfRule type="cellIs" dxfId="7531" priority="952" operator="lessThan">
      <formula>0</formula>
    </cfRule>
  </conditionalFormatting>
  <conditionalFormatting sqref="C355:I355">
    <cfRule type="cellIs" dxfId="7530" priority="951" operator="lessThan">
      <formula>0</formula>
    </cfRule>
  </conditionalFormatting>
  <conditionalFormatting sqref="C365:I366">
    <cfRule type="cellIs" dxfId="7529" priority="950" operator="lessThan">
      <formula>0</formula>
    </cfRule>
  </conditionalFormatting>
  <conditionalFormatting sqref="C363:I363">
    <cfRule type="cellIs" dxfId="7528" priority="949" operator="lessThan">
      <formula>0</formula>
    </cfRule>
  </conditionalFormatting>
  <conditionalFormatting sqref="C364:I364">
    <cfRule type="cellIs" dxfId="7527" priority="948" operator="lessThan">
      <formula>0</formula>
    </cfRule>
  </conditionalFormatting>
  <conditionalFormatting sqref="C367:I367">
    <cfRule type="cellIs" dxfId="7526" priority="947" operator="lessThan">
      <formula>0</formula>
    </cfRule>
  </conditionalFormatting>
  <conditionalFormatting sqref="C593:I596">
    <cfRule type="cellIs" dxfId="7525" priority="945" operator="lessThan">
      <formula>0</formula>
    </cfRule>
  </conditionalFormatting>
  <conditionalFormatting sqref="C594:I594">
    <cfRule type="cellIs" dxfId="7524" priority="944" operator="lessThan">
      <formula>0</formula>
    </cfRule>
  </conditionalFormatting>
  <conditionalFormatting sqref="C595:I596">
    <cfRule type="cellIs" dxfId="7523" priority="946" operator="lessThan">
      <formula>0</formula>
    </cfRule>
  </conditionalFormatting>
  <conditionalFormatting sqref="Q551">
    <cfRule type="cellIs" dxfId="7522" priority="926" operator="lessThan">
      <formula>0</formula>
    </cfRule>
  </conditionalFormatting>
  <conditionalFormatting sqref="Q551">
    <cfRule type="cellIs" dxfId="7521" priority="927" operator="lessThan">
      <formula>0</formula>
    </cfRule>
  </conditionalFormatting>
  <conditionalFormatting sqref="C599:I602">
    <cfRule type="cellIs" dxfId="7520" priority="942" operator="lessThan">
      <formula>0</formula>
    </cfRule>
  </conditionalFormatting>
  <conditionalFormatting sqref="C600:I600">
    <cfRule type="cellIs" dxfId="7519" priority="941" operator="lessThan">
      <formula>0</formula>
    </cfRule>
  </conditionalFormatting>
  <conditionalFormatting sqref="C601:I602">
    <cfRule type="cellIs" dxfId="7518" priority="943" operator="lessThan">
      <formula>0</formula>
    </cfRule>
  </conditionalFormatting>
  <conditionalFormatting sqref="C461:C464">
    <cfRule type="cellIs" dxfId="7517" priority="940" operator="lessThan">
      <formula>0</formula>
    </cfRule>
  </conditionalFormatting>
  <conditionalFormatting sqref="P468:P471">
    <cfRule type="cellIs" dxfId="7516" priority="939" operator="lessThan">
      <formula>0</formula>
    </cfRule>
  </conditionalFormatting>
  <conditionalFormatting sqref="Q507:Q510">
    <cfRule type="cellIs" dxfId="7515" priority="936" operator="lessThan">
      <formula>0</formula>
    </cfRule>
  </conditionalFormatting>
  <conditionalFormatting sqref="Q511:Q512">
    <cfRule type="cellIs" dxfId="7514" priority="935" operator="lessThan">
      <formula>0</formula>
    </cfRule>
  </conditionalFormatting>
  <conditionalFormatting sqref="Q512">
    <cfRule type="cellIs" dxfId="7513" priority="934" operator="lessThan">
      <formula>0</formula>
    </cfRule>
  </conditionalFormatting>
  <conditionalFormatting sqref="Q511">
    <cfRule type="cellIs" dxfId="7512" priority="933" operator="lessThan">
      <formula>0</formula>
    </cfRule>
  </conditionalFormatting>
  <conditionalFormatting sqref="P507:P510">
    <cfRule type="cellIs" dxfId="7511" priority="932" operator="lessThan">
      <formula>0</formula>
    </cfRule>
  </conditionalFormatting>
  <conditionalFormatting sqref="B506">
    <cfRule type="cellIs" dxfId="7510" priority="931" operator="lessThan">
      <formula>0</formula>
    </cfRule>
  </conditionalFormatting>
  <conditionalFormatting sqref="C611:N614">
    <cfRule type="cellIs" dxfId="7509" priority="897" operator="lessThan">
      <formula>0</formula>
    </cfRule>
  </conditionalFormatting>
  <conditionalFormatting sqref="Q614">
    <cfRule type="cellIs" dxfId="7508" priority="894" operator="lessThan">
      <formula>0</formula>
    </cfRule>
  </conditionalFormatting>
  <conditionalFormatting sqref="P547:P550">
    <cfRule type="cellIs" dxfId="7507" priority="925" operator="lessThan">
      <formula>0</formula>
    </cfRule>
  </conditionalFormatting>
  <conditionalFormatting sqref="H611:H614">
    <cfRule type="cellIs" dxfId="7506" priority="891" operator="lessThan">
      <formula>0</formula>
    </cfRule>
  </conditionalFormatting>
  <conditionalFormatting sqref="Q504">
    <cfRule type="cellIs" dxfId="7505" priority="930" operator="lessThan">
      <formula>0</formula>
    </cfRule>
  </conditionalFormatting>
  <conditionalFormatting sqref="Q547:Q550 Q552 Q554:Q560">
    <cfRule type="cellIs" dxfId="7504" priority="929" operator="lessThan">
      <formula>0</formula>
    </cfRule>
  </conditionalFormatting>
  <conditionalFormatting sqref="P546">
    <cfRule type="cellIs" dxfId="7503" priority="928" operator="lessThan">
      <formula>0</formula>
    </cfRule>
  </conditionalFormatting>
  <conditionalFormatting sqref="P554:P558">
    <cfRule type="cellIs" dxfId="7502" priority="924" operator="lessThan">
      <formula>0</formula>
    </cfRule>
  </conditionalFormatting>
  <conditionalFormatting sqref="Q570:Q573 Q575">
    <cfRule type="cellIs" dxfId="7501" priority="922" operator="lessThan">
      <formula>0</formula>
    </cfRule>
  </conditionalFormatting>
  <conditionalFormatting sqref="B546">
    <cfRule type="cellIs" dxfId="7500" priority="923" operator="lessThan">
      <formula>0</formula>
    </cfRule>
  </conditionalFormatting>
  <conditionalFormatting sqref="P569">
    <cfRule type="cellIs" dxfId="7499" priority="921" operator="lessThan">
      <formula>0</formula>
    </cfRule>
  </conditionalFormatting>
  <conditionalFormatting sqref="Q574">
    <cfRule type="cellIs" dxfId="7498" priority="920" operator="lessThan">
      <formula>0</formula>
    </cfRule>
  </conditionalFormatting>
  <conditionalFormatting sqref="Q574">
    <cfRule type="cellIs" dxfId="7497" priority="919" operator="lessThan">
      <formula>0</formula>
    </cfRule>
  </conditionalFormatting>
  <conditionalFormatting sqref="P570:P573">
    <cfRule type="cellIs" dxfId="7496" priority="918" operator="lessThan">
      <formula>0</formula>
    </cfRule>
  </conditionalFormatting>
  <conditionalFormatting sqref="Q582 Q577:Q580">
    <cfRule type="cellIs" dxfId="7495" priority="916" operator="lessThan">
      <formula>0</formula>
    </cfRule>
  </conditionalFormatting>
  <conditionalFormatting sqref="Q581">
    <cfRule type="cellIs" dxfId="7494" priority="914" operator="lessThan">
      <formula>0</formula>
    </cfRule>
  </conditionalFormatting>
  <conditionalFormatting sqref="B569">
    <cfRule type="cellIs" dxfId="7493" priority="917" operator="lessThan">
      <formula>0</formula>
    </cfRule>
  </conditionalFormatting>
  <conditionalFormatting sqref="P576">
    <cfRule type="cellIs" dxfId="7492" priority="915" operator="lessThan">
      <formula>0</formula>
    </cfRule>
  </conditionalFormatting>
  <conditionalFormatting sqref="P577:P580">
    <cfRule type="cellIs" dxfId="7491" priority="912" operator="lessThan">
      <formula>0</formula>
    </cfRule>
  </conditionalFormatting>
  <conditionalFormatting sqref="Q581">
    <cfRule type="cellIs" dxfId="7490" priority="913" operator="lessThan">
      <formula>0</formula>
    </cfRule>
  </conditionalFormatting>
  <conditionalFormatting sqref="P605:P607 P609">
    <cfRule type="cellIs" dxfId="7489" priority="910" operator="lessThan">
      <formula>0</formula>
    </cfRule>
  </conditionalFormatting>
  <conditionalFormatting sqref="Q605:Q607">
    <cfRule type="cellIs" dxfId="7488" priority="911" operator="lessThan">
      <formula>0</formula>
    </cfRule>
  </conditionalFormatting>
  <conditionalFormatting sqref="C607:I607">
    <cfRule type="cellIs" dxfId="7487" priority="903" operator="lessThan">
      <formula>0</formula>
    </cfRule>
  </conditionalFormatting>
  <conditionalFormatting sqref="C605:I607">
    <cfRule type="cellIs" dxfId="7486" priority="902" operator="lessThan">
      <formula>0</formula>
    </cfRule>
  </conditionalFormatting>
  <conditionalFormatting sqref="B604">
    <cfRule type="cellIs" dxfId="7485" priority="904" operator="lessThan">
      <formula>0</formula>
    </cfRule>
  </conditionalFormatting>
  <conditionalFormatting sqref="J605:N607">
    <cfRule type="cellIs" dxfId="7484" priority="908" operator="lessThan">
      <formula>0</formula>
    </cfRule>
  </conditionalFormatting>
  <conditionalFormatting sqref="P611:P614">
    <cfRule type="cellIs" dxfId="7483" priority="899" operator="lessThan">
      <formula>0</formula>
    </cfRule>
  </conditionalFormatting>
  <conditionalFormatting sqref="Q608:Q609">
    <cfRule type="cellIs" dxfId="7482" priority="905" operator="lessThan">
      <formula>0</formula>
    </cfRule>
  </conditionalFormatting>
  <conditionalFormatting sqref="C433:M433">
    <cfRule type="cellIs" dxfId="7481" priority="677" operator="lessThan">
      <formula>0</formula>
    </cfRule>
  </conditionalFormatting>
  <conditionalFormatting sqref="Q608:Q609">
    <cfRule type="cellIs" dxfId="7480" priority="906" operator="lessThan">
      <formula>0</formula>
    </cfRule>
  </conditionalFormatting>
  <conditionalFormatting sqref="J606">
    <cfRule type="cellIs" dxfId="7479" priority="907" operator="lessThan">
      <formula>0</formula>
    </cfRule>
  </conditionalFormatting>
  <conditionalFormatting sqref="J607:N607 K605:N606">
    <cfRule type="cellIs" dxfId="7478" priority="909" operator="lessThan">
      <formula>0</formula>
    </cfRule>
  </conditionalFormatting>
  <conditionalFormatting sqref="I612 K611:N612 C613:N614">
    <cfRule type="cellIs" dxfId="7477" priority="898" operator="lessThan">
      <formula>0</formula>
    </cfRule>
  </conditionalFormatting>
  <conditionalFormatting sqref="N427">
    <cfRule type="cellIs" dxfId="7476" priority="680" operator="lessThan">
      <formula>0</formula>
    </cfRule>
  </conditionalFormatting>
  <conditionalFormatting sqref="B429:N429">
    <cfRule type="cellIs" dxfId="7475" priority="672" operator="lessThan">
      <formula>0</formula>
    </cfRule>
  </conditionalFormatting>
  <conditionalFormatting sqref="C606:I606">
    <cfRule type="cellIs" dxfId="7474" priority="901" operator="lessThan">
      <formula>0</formula>
    </cfRule>
  </conditionalFormatting>
  <conditionalFormatting sqref="B429:N429">
    <cfRule type="cellIs" dxfId="7473" priority="673" operator="lessThan">
      <formula>0</formula>
    </cfRule>
  </conditionalFormatting>
  <conditionalFormatting sqref="H433">
    <cfRule type="cellIs" dxfId="7472" priority="676" operator="lessThan">
      <formula>0</formula>
    </cfRule>
  </conditionalFormatting>
  <conditionalFormatting sqref="B433">
    <cfRule type="cellIs" dxfId="7471" priority="675" operator="lessThan">
      <formula>0</formula>
    </cfRule>
  </conditionalFormatting>
  <conditionalFormatting sqref="B433">
    <cfRule type="cellIs" dxfId="7470" priority="674" operator="lessThan">
      <formula>0</formula>
    </cfRule>
  </conditionalFormatting>
  <conditionalFormatting sqref="B429:N429">
    <cfRule type="cellIs" dxfId="7469" priority="670" operator="lessThan">
      <formula>0</formula>
    </cfRule>
  </conditionalFormatting>
  <conditionalFormatting sqref="B429:N429">
    <cfRule type="cellIs" dxfId="7468" priority="671" operator="lessThan">
      <formula>0</formula>
    </cfRule>
  </conditionalFormatting>
  <conditionalFormatting sqref="B435:N435">
    <cfRule type="cellIs" dxfId="7467" priority="657" operator="lessThan">
      <formula>0</formula>
    </cfRule>
  </conditionalFormatting>
  <conditionalFormatting sqref="H611">
    <cfRule type="cellIs" dxfId="7466" priority="890" operator="lessThan">
      <formula>0</formula>
    </cfRule>
  </conditionalFormatting>
  <conditionalFormatting sqref="C433:M433">
    <cfRule type="cellIs" dxfId="7465" priority="678" operator="lessThan">
      <formula>0</formula>
    </cfRule>
  </conditionalFormatting>
  <conditionalFormatting sqref="H612:H614">
    <cfRule type="cellIs" dxfId="7464" priority="892" operator="lessThan">
      <formula>0</formula>
    </cfRule>
  </conditionalFormatting>
  <conditionalFormatting sqref="Q614">
    <cfRule type="cellIs" dxfId="7463" priority="893" operator="lessThan">
      <formula>0</formula>
    </cfRule>
  </conditionalFormatting>
  <conditionalFormatting sqref="I611">
    <cfRule type="cellIs" dxfId="7462" priority="896" operator="lessThan">
      <formula>0</formula>
    </cfRule>
  </conditionalFormatting>
  <conditionalFormatting sqref="N439">
    <cfRule type="cellIs" dxfId="7461" priority="650" operator="lessThan">
      <formula>0</formula>
    </cfRule>
  </conditionalFormatting>
  <conditionalFormatting sqref="C612:J612">
    <cfRule type="cellIs" dxfId="7460" priority="895" operator="lessThan">
      <formula>0</formula>
    </cfRule>
  </conditionalFormatting>
  <conditionalFormatting sqref="B610">
    <cfRule type="cellIs" dxfId="7459" priority="889" operator="lessThan">
      <formula>0</formula>
    </cfRule>
  </conditionalFormatting>
  <conditionalFormatting sqref="B435:N435">
    <cfRule type="cellIs" dxfId="7458" priority="656" operator="lessThan">
      <formula>0</formula>
    </cfRule>
  </conditionalFormatting>
  <conditionalFormatting sqref="C445:M445">
    <cfRule type="cellIs" dxfId="7457" priority="647" operator="lessThan">
      <formula>0</formula>
    </cfRule>
  </conditionalFormatting>
  <conditionalFormatting sqref="C445:M445">
    <cfRule type="cellIs" dxfId="7456" priority="648" operator="lessThan">
      <formula>0</formula>
    </cfRule>
  </conditionalFormatting>
  <conditionalFormatting sqref="B435:N435">
    <cfRule type="cellIs" dxfId="7455" priority="655" operator="lessThan">
      <formula>0</formula>
    </cfRule>
  </conditionalFormatting>
  <conditionalFormatting sqref="N438">
    <cfRule type="cellIs" dxfId="7454" priority="651" operator="lessThan">
      <formula>0</formula>
    </cfRule>
  </conditionalFormatting>
  <conditionalFormatting sqref="B435:N435">
    <cfRule type="cellIs" dxfId="7453" priority="654" operator="lessThan">
      <formula>0</formula>
    </cfRule>
  </conditionalFormatting>
  <conditionalFormatting sqref="B435:N435">
    <cfRule type="cellIs" dxfId="7452" priority="652" operator="lessThan">
      <formula>0</formula>
    </cfRule>
  </conditionalFormatting>
  <conditionalFormatting sqref="B598">
    <cfRule type="cellIs" dxfId="7451" priority="888" operator="lessThan">
      <formula>0</formula>
    </cfRule>
  </conditionalFormatting>
  <conditionalFormatting sqref="N439">
    <cfRule type="cellIs" dxfId="7450" priority="649" operator="lessThan">
      <formula>0</formula>
    </cfRule>
  </conditionalFormatting>
  <conditionalFormatting sqref="B435:N435">
    <cfRule type="cellIs" dxfId="7449" priority="653" operator="lessThan">
      <formula>0</formula>
    </cfRule>
  </conditionalFormatting>
  <conditionalFormatting sqref="B598">
    <cfRule type="cellIs" dxfId="7448" priority="887" operator="lessThan">
      <formula>0</formula>
    </cfRule>
  </conditionalFormatting>
  <conditionalFormatting sqref="B641">
    <cfRule type="cellIs" dxfId="7447" priority="875" operator="lessThan">
      <formula>0</formula>
    </cfRule>
  </conditionalFormatting>
  <conditionalFormatting sqref="B591">
    <cfRule type="cellIs" dxfId="7446" priority="885" operator="lessThan">
      <formula>0</formula>
    </cfRule>
  </conditionalFormatting>
  <conditionalFormatting sqref="B591">
    <cfRule type="cellIs" dxfId="7445" priority="886" operator="lessThan">
      <formula>0</formula>
    </cfRule>
  </conditionalFormatting>
  <conditionalFormatting sqref="B609">
    <cfRule type="cellIs" dxfId="7444" priority="883" operator="lessThan">
      <formula>0</formula>
    </cfRule>
  </conditionalFormatting>
  <conditionalFormatting sqref="B609">
    <cfRule type="cellIs" dxfId="7443" priority="88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442" priority="882" operator="lessThan">
      <formula>0</formula>
    </cfRule>
  </conditionalFormatting>
  <conditionalFormatting sqref="B646">
    <cfRule type="cellIs" dxfId="7441" priority="879" operator="lessThan">
      <formula>0</formula>
    </cfRule>
  </conditionalFormatting>
  <conditionalFormatting sqref="B631">
    <cfRule type="cellIs" dxfId="7440" priority="881" operator="lessThan">
      <formula>0</formula>
    </cfRule>
  </conditionalFormatting>
  <conditionalFormatting sqref="B635">
    <cfRule type="cellIs" dxfId="7439" priority="880" operator="lessThan">
      <formula>0</formula>
    </cfRule>
  </conditionalFormatting>
  <conditionalFormatting sqref="B662">
    <cfRule type="cellIs" dxfId="7438" priority="878" operator="lessThan">
      <formula>0</formula>
    </cfRule>
  </conditionalFormatting>
  <conditionalFormatting sqref="B671">
    <cfRule type="cellIs" dxfId="7437" priority="877" operator="lessThan">
      <formula>0</formula>
    </cfRule>
  </conditionalFormatting>
  <conditionalFormatting sqref="I674:N674 P672:Q675">
    <cfRule type="cellIs" dxfId="7436" priority="876" operator="lessThan">
      <formula>0</formula>
    </cfRule>
  </conditionalFormatting>
  <conditionalFormatting sqref="P641">
    <cfRule type="cellIs" dxfId="7435" priority="873" operator="lessThan">
      <formula>0</formula>
    </cfRule>
  </conditionalFormatting>
  <conditionalFormatting sqref="P641">
    <cfRule type="cellIs" dxfId="7434" priority="874" operator="lessThan">
      <formula>0</formula>
    </cfRule>
  </conditionalFormatting>
  <conditionalFormatting sqref="P422:Q422 Q423:Q425">
    <cfRule type="cellIs" dxfId="7433" priority="860" operator="lessThan">
      <formula>0</formula>
    </cfRule>
  </conditionalFormatting>
  <conditionalFormatting sqref="B416">
    <cfRule type="cellIs" dxfId="7432" priority="861" operator="lessThan">
      <formula>0</formula>
    </cfRule>
  </conditionalFormatting>
  <conditionalFormatting sqref="P423:P425">
    <cfRule type="cellIs" dxfId="7431" priority="858" operator="lessThan">
      <formula>0</formula>
    </cfRule>
  </conditionalFormatting>
  <conditionalFormatting sqref="P422">
    <cfRule type="cellIs" dxfId="7430" priority="859" operator="lessThan">
      <formula>0</formula>
    </cfRule>
  </conditionalFormatting>
  <conditionalFormatting sqref="Q426">
    <cfRule type="cellIs" dxfId="7429" priority="856" operator="lessThan">
      <formula>0</formula>
    </cfRule>
  </conditionalFormatting>
  <conditionalFormatting sqref="Q427">
    <cfRule type="cellIs" dxfId="7428" priority="857" operator="lessThan">
      <formula>0</formula>
    </cfRule>
  </conditionalFormatting>
  <conditionalFormatting sqref="B422">
    <cfRule type="cellIs" dxfId="7427" priority="854" operator="lessThan">
      <formula>0</formula>
    </cfRule>
  </conditionalFormatting>
  <conditionalFormatting sqref="Q426">
    <cfRule type="cellIs" dxfId="7426" priority="855" operator="lessThan">
      <formula>0</formula>
    </cfRule>
  </conditionalFormatting>
  <conditionalFormatting sqref="B454:N454">
    <cfRule type="cellIs" dxfId="7425" priority="610" operator="lessThan">
      <formula>0</formula>
    </cfRule>
  </conditionalFormatting>
  <conditionalFormatting sqref="B454:N454">
    <cfRule type="cellIs" dxfId="7424" priority="611" operator="lessThan">
      <formula>0</formula>
    </cfRule>
  </conditionalFormatting>
  <conditionalFormatting sqref="C652:I652">
    <cfRule type="cellIs" dxfId="7423" priority="872" operator="lessThan">
      <formula>0</formula>
    </cfRule>
  </conditionalFormatting>
  <conditionalFormatting sqref="C653:I653">
    <cfRule type="cellIs" dxfId="7422" priority="871" operator="lessThan">
      <formula>0</formula>
    </cfRule>
  </conditionalFormatting>
  <conditionalFormatting sqref="C658:M658">
    <cfRule type="cellIs" dxfId="7421" priority="870" operator="lessThan">
      <formula>0</formula>
    </cfRule>
  </conditionalFormatting>
  <conditionalFormatting sqref="C647:N647">
    <cfRule type="cellIs" dxfId="7420" priority="869" operator="lessThan">
      <formula>0</formula>
    </cfRule>
  </conditionalFormatting>
  <conditionalFormatting sqref="P650">
    <cfRule type="cellIs" dxfId="7419" priority="868" operator="lessThan">
      <formula>0</formula>
    </cfRule>
  </conditionalFormatting>
  <conditionalFormatting sqref="P417:P419">
    <cfRule type="cellIs" dxfId="7418" priority="865" operator="lessThan">
      <formula>0</formula>
    </cfRule>
  </conditionalFormatting>
  <conditionalFormatting sqref="Q420">
    <cfRule type="cellIs" dxfId="7417" priority="862" operator="lessThan">
      <formula>0</formula>
    </cfRule>
  </conditionalFormatting>
  <conditionalFormatting sqref="Q421">
    <cfRule type="cellIs" dxfId="7416" priority="864" operator="lessThan">
      <formula>0</formula>
    </cfRule>
  </conditionalFormatting>
  <conditionalFormatting sqref="P416:Q416 Q417:Q419">
    <cfRule type="cellIs" dxfId="7415" priority="867" operator="lessThan">
      <formula>0</formula>
    </cfRule>
  </conditionalFormatting>
  <conditionalFormatting sqref="P416">
    <cfRule type="cellIs" dxfId="7414" priority="866" operator="lessThan">
      <formula>0</formula>
    </cfRule>
  </conditionalFormatting>
  <conditionalFormatting sqref="Q420">
    <cfRule type="cellIs" dxfId="7413" priority="863" operator="lessThan">
      <formula>0</formula>
    </cfRule>
  </conditionalFormatting>
  <conditionalFormatting sqref="B454:N454">
    <cfRule type="cellIs" dxfId="7412" priority="609" operator="lessThan">
      <formula>0</formula>
    </cfRule>
  </conditionalFormatting>
  <conditionalFormatting sqref="B454:N454">
    <cfRule type="cellIs" dxfId="7411" priority="608" operator="lessThan">
      <formula>0</formula>
    </cfRule>
  </conditionalFormatting>
  <conditionalFormatting sqref="B454:N454">
    <cfRule type="cellIs" dxfId="7410" priority="607" operator="lessThan">
      <formula>0</formula>
    </cfRule>
  </conditionalFormatting>
  <conditionalFormatting sqref="B454:N454">
    <cfRule type="cellIs" dxfId="7409" priority="605" operator="lessThan">
      <formula>0</formula>
    </cfRule>
  </conditionalFormatting>
  <conditionalFormatting sqref="B454:N454">
    <cfRule type="cellIs" dxfId="7408" priority="606" operator="lessThan">
      <formula>0</formula>
    </cfRule>
  </conditionalFormatting>
  <conditionalFormatting sqref="N457">
    <cfRule type="cellIs" dxfId="7407" priority="603" operator="lessThan">
      <formula>0</formula>
    </cfRule>
  </conditionalFormatting>
  <conditionalFormatting sqref="B454:N454">
    <cfRule type="cellIs" dxfId="7406" priority="604" operator="lessThan">
      <formula>0</formula>
    </cfRule>
  </conditionalFormatting>
  <conditionalFormatting sqref="N458">
    <cfRule type="cellIs" dxfId="7405" priority="602" operator="lessThan">
      <formula>0</formula>
    </cfRule>
  </conditionalFormatting>
  <conditionalFormatting sqref="P530">
    <cfRule type="cellIs" dxfId="7404" priority="324" operator="lessThan">
      <formula>0</formula>
    </cfRule>
  </conditionalFormatting>
  <conditionalFormatting sqref="N458">
    <cfRule type="cellIs" dxfId="7403" priority="601" operator="lessThan">
      <formula>0</formula>
    </cfRule>
  </conditionalFormatting>
  <conditionalFormatting sqref="D461:N464">
    <cfRule type="cellIs" dxfId="7402" priority="598" operator="lessThan">
      <formula>0</formula>
    </cfRule>
  </conditionalFormatting>
  <conditionalFormatting sqref="P538">
    <cfRule type="cellIs" dxfId="7401" priority="321" operator="lessThan">
      <formula>0</formula>
    </cfRule>
  </conditionalFormatting>
  <conditionalFormatting sqref="B461:B464">
    <cfRule type="cellIs" dxfId="7400" priority="595" operator="lessThan">
      <formula>0</formula>
    </cfRule>
  </conditionalFormatting>
  <conditionalFormatting sqref="P553">
    <cfRule type="cellIs" dxfId="7399" priority="318" operator="lessThan">
      <formula>0</formula>
    </cfRule>
  </conditionalFormatting>
  <conditionalFormatting sqref="B512">
    <cfRule type="cellIs" dxfId="7398" priority="592" operator="lessThan">
      <formula>0</formula>
    </cfRule>
  </conditionalFormatting>
  <conditionalFormatting sqref="C512">
    <cfRule type="cellIs" dxfId="7397" priority="589" operator="lessThan">
      <formula>0</formula>
    </cfRule>
  </conditionalFormatting>
  <conditionalFormatting sqref="P561">
    <cfRule type="cellIs" dxfId="7396" priority="315" operator="lessThan">
      <formula>0</formula>
    </cfRule>
  </conditionalFormatting>
  <conditionalFormatting sqref="P590">
    <cfRule type="cellIs" dxfId="7395" priority="312" operator="lessThan">
      <formula>0</formula>
    </cfRule>
  </conditionalFormatting>
  <conditionalFormatting sqref="N365">
    <cfRule type="cellIs" dxfId="7394" priority="853" operator="lessThan">
      <formula>0</formula>
    </cfRule>
  </conditionalFormatting>
  <conditionalFormatting sqref="N371">
    <cfRule type="cellIs" dxfId="7393" priority="852" operator="lessThan">
      <formula>0</formula>
    </cfRule>
  </conditionalFormatting>
  <conditionalFormatting sqref="N377">
    <cfRule type="cellIs" dxfId="7392" priority="851" operator="lessThan">
      <formula>0</formula>
    </cfRule>
  </conditionalFormatting>
  <conditionalFormatting sqref="B376">
    <cfRule type="cellIs" dxfId="7391" priority="838" operator="lessThan">
      <formula>0</formula>
    </cfRule>
  </conditionalFormatting>
  <conditionalFormatting sqref="B588">
    <cfRule type="cellIs" dxfId="7390" priority="845" operator="lessThan">
      <formula>0</formula>
    </cfRule>
  </conditionalFormatting>
  <conditionalFormatting sqref="B371:B372">
    <cfRule type="cellIs" dxfId="7389" priority="843" operator="lessThan">
      <formula>0</formula>
    </cfRule>
  </conditionalFormatting>
  <conditionalFormatting sqref="B377:B378">
    <cfRule type="cellIs" dxfId="7388" priority="840" operator="lessThan">
      <formula>0</formula>
    </cfRule>
  </conditionalFormatting>
  <conditionalFormatting sqref="C351:M354">
    <cfRule type="cellIs" dxfId="7387" priority="850" operator="lessThan">
      <formula>0</formula>
    </cfRule>
  </conditionalFormatting>
  <conditionalFormatting sqref="B428">
    <cfRule type="cellIs" dxfId="7386" priority="849" operator="lessThan">
      <formula>0</formula>
    </cfRule>
  </conditionalFormatting>
  <conditionalFormatting sqref="B428">
    <cfRule type="cellIs" dxfId="7385" priority="848" operator="lessThan">
      <formula>0</formula>
    </cfRule>
  </conditionalFormatting>
  <conditionalFormatting sqref="B391 B397 B381:B385 B375:B379 B369:B373 B363:B367 B361 B351:B355">
    <cfRule type="cellIs" dxfId="7384" priority="847" operator="lessThan">
      <formula>0</formula>
    </cfRule>
  </conditionalFormatting>
  <conditionalFormatting sqref="B585:B587">
    <cfRule type="cellIs" dxfId="7383" priority="846" operator="lessThan">
      <formula>0</formula>
    </cfRule>
  </conditionalFormatting>
  <conditionalFormatting sqref="B584">
    <cfRule type="cellIs" dxfId="7382" priority="844" operator="lessThan">
      <formula>0</formula>
    </cfRule>
  </conditionalFormatting>
  <conditionalFormatting sqref="B397">
    <cfRule type="cellIs" dxfId="7381" priority="834" operator="lessThan">
      <formula>0</formula>
    </cfRule>
  </conditionalFormatting>
  <conditionalFormatting sqref="B369">
    <cfRule type="cellIs" dxfId="7380" priority="842" operator="lessThan">
      <formula>0</formula>
    </cfRule>
  </conditionalFormatting>
  <conditionalFormatting sqref="B370">
    <cfRule type="cellIs" dxfId="7379" priority="841" operator="lessThan">
      <formula>0</formula>
    </cfRule>
  </conditionalFormatting>
  <conditionalFormatting sqref="B375">
    <cfRule type="cellIs" dxfId="7378" priority="839" operator="lessThan">
      <formula>0</formula>
    </cfRule>
  </conditionalFormatting>
  <conditionalFormatting sqref="B383:B384">
    <cfRule type="cellIs" dxfId="7377" priority="837" operator="lessThan">
      <formula>0</formula>
    </cfRule>
  </conditionalFormatting>
  <conditionalFormatting sqref="B381">
    <cfRule type="cellIs" dxfId="7376" priority="836" operator="lessThan">
      <formula>0</formula>
    </cfRule>
  </conditionalFormatting>
  <conditionalFormatting sqref="B382">
    <cfRule type="cellIs" dxfId="7375" priority="835" operator="lessThan">
      <formula>0</formula>
    </cfRule>
  </conditionalFormatting>
  <conditionalFormatting sqref="B391">
    <cfRule type="cellIs" dxfId="7374" priority="833" operator="lessThan">
      <formula>0</formula>
    </cfRule>
  </conditionalFormatting>
  <conditionalFormatting sqref="B385">
    <cfRule type="cellIs" dxfId="7373" priority="832" operator="lessThan">
      <formula>0</formula>
    </cfRule>
  </conditionalFormatting>
  <conditionalFormatting sqref="B379">
    <cfRule type="cellIs" dxfId="7372" priority="831" operator="lessThan">
      <formula>0</formula>
    </cfRule>
  </conditionalFormatting>
  <conditionalFormatting sqref="B373">
    <cfRule type="cellIs" dxfId="7371" priority="830" operator="lessThan">
      <formula>0</formula>
    </cfRule>
  </conditionalFormatting>
  <conditionalFormatting sqref="B361">
    <cfRule type="cellIs" dxfId="7370" priority="829" operator="lessThan">
      <formula>0</formula>
    </cfRule>
  </conditionalFormatting>
  <conditionalFormatting sqref="B621:B624">
    <cfRule type="cellIs" dxfId="7369" priority="824" operator="lessThan">
      <formula>0</formula>
    </cfRule>
  </conditionalFormatting>
  <conditionalFormatting sqref="B616:B619">
    <cfRule type="cellIs" dxfId="7368" priority="827" operator="lessThan">
      <formula>0</formula>
    </cfRule>
  </conditionalFormatting>
  <conditionalFormatting sqref="B617">
    <cfRule type="cellIs" dxfId="7367" priority="826" operator="lessThan">
      <formula>0</formula>
    </cfRule>
  </conditionalFormatting>
  <conditionalFormatting sqref="B618:B619">
    <cfRule type="cellIs" dxfId="7366" priority="828" operator="lessThan">
      <formula>0</formula>
    </cfRule>
  </conditionalFormatting>
  <conditionalFormatting sqref="B628:B629">
    <cfRule type="cellIs" dxfId="7365" priority="822" operator="lessThan">
      <formula>0</formula>
    </cfRule>
  </conditionalFormatting>
  <conditionalFormatting sqref="B622">
    <cfRule type="cellIs" dxfId="7364" priority="823" operator="lessThan">
      <formula>0</formula>
    </cfRule>
  </conditionalFormatting>
  <conditionalFormatting sqref="B623:B624">
    <cfRule type="cellIs" dxfId="7363" priority="825" operator="lessThan">
      <formula>0</formula>
    </cfRule>
  </conditionalFormatting>
  <conditionalFormatting sqref="B626:B629">
    <cfRule type="cellIs" dxfId="7362" priority="821" operator="lessThan">
      <formula>0</formula>
    </cfRule>
  </conditionalFormatting>
  <conditionalFormatting sqref="B627">
    <cfRule type="cellIs" dxfId="7361" priority="820" operator="lessThan">
      <formula>0</formula>
    </cfRule>
  </conditionalFormatting>
  <conditionalFormatting sqref="B365:B366">
    <cfRule type="cellIs" dxfId="7360" priority="815" operator="lessThan">
      <formula>0</formula>
    </cfRule>
  </conditionalFormatting>
  <conditionalFormatting sqref="B355">
    <cfRule type="cellIs" dxfId="7359" priority="816" operator="lessThan">
      <formula>0</formula>
    </cfRule>
  </conditionalFormatting>
  <conditionalFormatting sqref="B393:N393">
    <cfRule type="cellIs" dxfId="7358" priority="771" operator="lessThan">
      <formula>0</formula>
    </cfRule>
  </conditionalFormatting>
  <conditionalFormatting sqref="B387:N387">
    <cfRule type="cellIs" dxfId="7357" priority="782" operator="lessThan">
      <formula>0</formula>
    </cfRule>
  </conditionalFormatting>
  <conditionalFormatting sqref="B387:N387">
    <cfRule type="cellIs" dxfId="7356" priority="781" operator="lessThan">
      <formula>0</formula>
    </cfRule>
  </conditionalFormatting>
  <conditionalFormatting sqref="B353:B354">
    <cfRule type="cellIs" dxfId="7355" priority="819" operator="lessThan">
      <formula>0</formula>
    </cfRule>
  </conditionalFormatting>
  <conditionalFormatting sqref="B351">
    <cfRule type="cellIs" dxfId="7354" priority="818" operator="lessThan">
      <formula>0</formula>
    </cfRule>
  </conditionalFormatting>
  <conditionalFormatting sqref="B352">
    <cfRule type="cellIs" dxfId="7353" priority="817" operator="lessThan">
      <formula>0</formula>
    </cfRule>
  </conditionalFormatting>
  <conditionalFormatting sqref="B363">
    <cfRule type="cellIs" dxfId="7352" priority="814" operator="lessThan">
      <formula>0</formula>
    </cfRule>
  </conditionalFormatting>
  <conditionalFormatting sqref="B364">
    <cfRule type="cellIs" dxfId="7351" priority="813" operator="lessThan">
      <formula>0</formula>
    </cfRule>
  </conditionalFormatting>
  <conditionalFormatting sqref="B367">
    <cfRule type="cellIs" dxfId="7350" priority="812" operator="lessThan">
      <formula>0</formula>
    </cfRule>
  </conditionalFormatting>
  <conditionalFormatting sqref="B593:B596">
    <cfRule type="cellIs" dxfId="7349" priority="810" operator="lessThan">
      <formula>0</formula>
    </cfRule>
  </conditionalFormatting>
  <conditionalFormatting sqref="B594">
    <cfRule type="cellIs" dxfId="7348" priority="809" operator="lessThan">
      <formula>0</formula>
    </cfRule>
  </conditionalFormatting>
  <conditionalFormatting sqref="B595:B596">
    <cfRule type="cellIs" dxfId="7347" priority="811" operator="lessThan">
      <formula>0</formula>
    </cfRule>
  </conditionalFormatting>
  <conditionalFormatting sqref="B603">
    <cfRule type="cellIs" dxfId="7346" priority="804" operator="lessThan">
      <formula>0</formula>
    </cfRule>
  </conditionalFormatting>
  <conditionalFormatting sqref="B603">
    <cfRule type="cellIs" dxfId="7345" priority="805" operator="lessThan">
      <formula>0</formula>
    </cfRule>
  </conditionalFormatting>
  <conditionalFormatting sqref="B599:B602">
    <cfRule type="cellIs" dxfId="7344" priority="807" operator="lessThan">
      <formula>0</formula>
    </cfRule>
  </conditionalFormatting>
  <conditionalFormatting sqref="B600">
    <cfRule type="cellIs" dxfId="7343" priority="806" operator="lessThan">
      <formula>0</formula>
    </cfRule>
  </conditionalFormatting>
  <conditionalFormatting sqref="B601:B602">
    <cfRule type="cellIs" dxfId="7342" priority="808" operator="lessThan">
      <formula>0</formula>
    </cfRule>
  </conditionalFormatting>
  <conditionalFormatting sqref="N390">
    <cfRule type="cellIs" dxfId="7341" priority="776" operator="lessThan">
      <formula>0</formula>
    </cfRule>
  </conditionalFormatting>
  <conditionalFormatting sqref="B393:N393">
    <cfRule type="cellIs" dxfId="7340" priority="774" operator="lessThan">
      <formula>0</formula>
    </cfRule>
  </conditionalFormatting>
  <conditionalFormatting sqref="B571:B573">
    <cfRule type="cellIs" dxfId="7339" priority="803" operator="lessThan">
      <formula>0</formula>
    </cfRule>
  </conditionalFormatting>
  <conditionalFormatting sqref="B574">
    <cfRule type="cellIs" dxfId="7338" priority="802" operator="lessThan">
      <formula>0</formula>
    </cfRule>
  </conditionalFormatting>
  <conditionalFormatting sqref="B570">
    <cfRule type="cellIs" dxfId="7337" priority="801" operator="lessThan">
      <formula>0</formula>
    </cfRule>
  </conditionalFormatting>
  <conditionalFormatting sqref="B607:B608">
    <cfRule type="cellIs" dxfId="7336" priority="800" operator="lessThan">
      <formula>0</formula>
    </cfRule>
  </conditionalFormatting>
  <conditionalFormatting sqref="B605:B608">
    <cfRule type="cellIs" dxfId="7335" priority="799" operator="lessThan">
      <formula>0</formula>
    </cfRule>
  </conditionalFormatting>
  <conditionalFormatting sqref="B589">
    <cfRule type="cellIs" dxfId="7334" priority="526" operator="lessThan">
      <formula>0</formula>
    </cfRule>
  </conditionalFormatting>
  <conditionalFormatting sqref="B613:B614">
    <cfRule type="cellIs" dxfId="7333" priority="797" operator="lessThan">
      <formula>0</formula>
    </cfRule>
  </conditionalFormatting>
  <conditionalFormatting sqref="B606">
    <cfRule type="cellIs" dxfId="7332" priority="798" operator="lessThan">
      <formula>0</formula>
    </cfRule>
  </conditionalFormatting>
  <conditionalFormatting sqref="B611:B614">
    <cfRule type="cellIs" dxfId="7331" priority="796" operator="lessThan">
      <formula>0</formula>
    </cfRule>
  </conditionalFormatting>
  <conditionalFormatting sqref="O616:O619">
    <cfRule type="cellIs" dxfId="7330" priority="278" operator="lessThan">
      <formula>0</formula>
    </cfRule>
  </conditionalFormatting>
  <conditionalFormatting sqref="O599 O601:O602">
    <cfRule type="cellIs" dxfId="7329" priority="280" operator="lessThan">
      <formula>0</formula>
    </cfRule>
  </conditionalFormatting>
  <conditionalFormatting sqref="B612">
    <cfRule type="cellIs" dxfId="7328" priority="795" operator="lessThan">
      <formula>0</formula>
    </cfRule>
  </conditionalFormatting>
  <conditionalFormatting sqref="D589">
    <cfRule type="cellIs" dxfId="7327" priority="520" operator="lessThan">
      <formula>0</formula>
    </cfRule>
  </conditionalFormatting>
  <conditionalFormatting sqref="O605:O607">
    <cfRule type="cellIs" dxfId="7326" priority="272" operator="lessThan">
      <formula>0</formula>
    </cfRule>
  </conditionalFormatting>
  <conditionalFormatting sqref="O626:O629">
    <cfRule type="cellIs" dxfId="7325" priority="274" operator="lessThan">
      <formula>0</formula>
    </cfRule>
  </conditionalFormatting>
  <conditionalFormatting sqref="B650 B655:B657 B663 B665:B668 B642:B645 B670">
    <cfRule type="cellIs" dxfId="7324" priority="794" operator="lessThan">
      <formula>0</formula>
    </cfRule>
  </conditionalFormatting>
  <conditionalFormatting sqref="N378">
    <cfRule type="cellIs" dxfId="7323" priority="786" operator="lessThan">
      <formula>0</formula>
    </cfRule>
  </conditionalFormatting>
  <conditionalFormatting sqref="N372">
    <cfRule type="cellIs" dxfId="7322" priority="787" operator="lessThan">
      <formula>0</formula>
    </cfRule>
  </conditionalFormatting>
  <conditionalFormatting sqref="B387:N387">
    <cfRule type="cellIs" dxfId="7321" priority="784" operator="lessThan">
      <formula>0</formula>
    </cfRule>
  </conditionalFormatting>
  <conditionalFormatting sqref="N384">
    <cfRule type="cellIs" dxfId="7320" priority="785" operator="lessThan">
      <formula>0</formula>
    </cfRule>
  </conditionalFormatting>
  <conditionalFormatting sqref="B387:N387">
    <cfRule type="cellIs" dxfId="7319" priority="783" operator="lessThan">
      <formula>0</formula>
    </cfRule>
  </conditionalFormatting>
  <conditionalFormatting sqref="B387:N387">
    <cfRule type="cellIs" dxfId="7318" priority="780" operator="lessThan">
      <formula>0</formula>
    </cfRule>
  </conditionalFormatting>
  <conditionalFormatting sqref="B652">
    <cfRule type="cellIs" dxfId="7317" priority="793" operator="lessThan">
      <formula>0</formula>
    </cfRule>
  </conditionalFormatting>
  <conditionalFormatting sqref="B653">
    <cfRule type="cellIs" dxfId="7316" priority="792" operator="lessThan">
      <formula>0</formula>
    </cfRule>
  </conditionalFormatting>
  <conditionalFormatting sqref="B658">
    <cfRule type="cellIs" dxfId="7315" priority="791" operator="lessThan">
      <formula>0</formula>
    </cfRule>
  </conditionalFormatting>
  <conditionalFormatting sqref="B647">
    <cfRule type="cellIs" dxfId="7314" priority="790" operator="lessThan">
      <formula>0</formula>
    </cfRule>
  </conditionalFormatting>
  <conditionalFormatting sqref="O365">
    <cfRule type="cellIs" dxfId="7313" priority="266" operator="lessThan">
      <formula>0</formula>
    </cfRule>
  </conditionalFormatting>
  <conditionalFormatting sqref="O371">
    <cfRule type="cellIs" dxfId="7312" priority="265" operator="lessThan">
      <formula>0</formula>
    </cfRule>
  </conditionalFormatting>
  <conditionalFormatting sqref="G589">
    <cfRule type="cellIs" dxfId="7311" priority="511" operator="lessThan">
      <formula>0</formula>
    </cfRule>
  </conditionalFormatting>
  <conditionalFormatting sqref="H589">
    <cfRule type="cellIs" dxfId="7310" priority="508" operator="lessThan">
      <formula>0</formula>
    </cfRule>
  </conditionalFormatting>
  <conditionalFormatting sqref="B351:B354">
    <cfRule type="cellIs" dxfId="7309" priority="789" operator="lessThan">
      <formula>0</formula>
    </cfRule>
  </conditionalFormatting>
  <conditionalFormatting sqref="N366">
    <cfRule type="cellIs" dxfId="7308" priority="788" operator="lessThan">
      <formula>0</formula>
    </cfRule>
  </conditionalFormatting>
  <conditionalFormatting sqref="B387:N387">
    <cfRule type="cellIs" dxfId="7307" priority="779" operator="lessThan">
      <formula>0</formula>
    </cfRule>
  </conditionalFormatting>
  <conditionalFormatting sqref="B387:N387">
    <cfRule type="cellIs" dxfId="7306" priority="778" operator="lessThan">
      <formula>0</formula>
    </cfRule>
  </conditionalFormatting>
  <conditionalFormatting sqref="B387:N387">
    <cfRule type="cellIs" dxfId="7305" priority="777" operator="lessThan">
      <formula>0</formula>
    </cfRule>
  </conditionalFormatting>
  <conditionalFormatting sqref="B393:N393">
    <cfRule type="cellIs" dxfId="7304" priority="772" operator="lessThan">
      <formula>0</formula>
    </cfRule>
  </conditionalFormatting>
  <conditionalFormatting sqref="B393:N393">
    <cfRule type="cellIs" dxfId="7303" priority="775" operator="lessThan">
      <formula>0</formula>
    </cfRule>
  </conditionalFormatting>
  <conditionalFormatting sqref="B393:N393">
    <cfRule type="cellIs" dxfId="7302" priority="770" operator="lessThan">
      <formula>0</formula>
    </cfRule>
  </conditionalFormatting>
  <conditionalFormatting sqref="B393:N393">
    <cfRule type="cellIs" dxfId="7301" priority="773" operator="lessThan">
      <formula>0</formula>
    </cfRule>
  </conditionalFormatting>
  <conditionalFormatting sqref="B393:N393">
    <cfRule type="cellIs" dxfId="7300" priority="768" operator="lessThan">
      <formula>0</formula>
    </cfRule>
  </conditionalFormatting>
  <conditionalFormatting sqref="B393:N393">
    <cfRule type="cellIs" dxfId="7299" priority="769" operator="lessThan">
      <formula>0</formula>
    </cfRule>
  </conditionalFormatting>
  <conditionalFormatting sqref="B399:N399">
    <cfRule type="cellIs" dxfId="7298" priority="766" operator="lessThan">
      <formula>0</formula>
    </cfRule>
  </conditionalFormatting>
  <conditionalFormatting sqref="N396">
    <cfRule type="cellIs" dxfId="7297" priority="767" operator="lessThan">
      <formula>0</formula>
    </cfRule>
  </conditionalFormatting>
  <conditionalFormatting sqref="B399:N399">
    <cfRule type="cellIs" dxfId="7296" priority="765" operator="lessThan">
      <formula>0</formula>
    </cfRule>
  </conditionalFormatting>
  <conditionalFormatting sqref="B399:N399">
    <cfRule type="cellIs" dxfId="7295" priority="764" operator="lessThan">
      <formula>0</formula>
    </cfRule>
  </conditionalFormatting>
  <conditionalFormatting sqref="B399:N399">
    <cfRule type="cellIs" dxfId="7294" priority="763" operator="lessThan">
      <formula>0</formula>
    </cfRule>
  </conditionalFormatting>
  <conditionalFormatting sqref="B399:N399">
    <cfRule type="cellIs" dxfId="7293" priority="762" operator="lessThan">
      <formula>0</formula>
    </cfRule>
  </conditionalFormatting>
  <conditionalFormatting sqref="B399:N399">
    <cfRule type="cellIs" dxfId="7292" priority="761" operator="lessThan">
      <formula>0</formula>
    </cfRule>
  </conditionalFormatting>
  <conditionalFormatting sqref="B399:N399">
    <cfRule type="cellIs" dxfId="7291" priority="760" operator="lessThan">
      <formula>0</formula>
    </cfRule>
  </conditionalFormatting>
  <conditionalFormatting sqref="B399:N399">
    <cfRule type="cellIs" dxfId="7290" priority="759" operator="lessThan">
      <formula>0</formula>
    </cfRule>
  </conditionalFormatting>
  <conditionalFormatting sqref="N402">
    <cfRule type="cellIs" dxfId="7289" priority="758" operator="lessThan">
      <formula>0</formula>
    </cfRule>
  </conditionalFormatting>
  <conditionalFormatting sqref="N355">
    <cfRule type="cellIs" dxfId="7288" priority="757" operator="lessThan">
      <formula>0</formula>
    </cfRule>
  </conditionalFormatting>
  <conditionalFormatting sqref="N361">
    <cfRule type="cellIs" dxfId="7287" priority="756" operator="lessThan">
      <formula>0</formula>
    </cfRule>
  </conditionalFormatting>
  <conditionalFormatting sqref="N361">
    <cfRule type="cellIs" dxfId="7286" priority="755" operator="lessThan">
      <formula>0</formula>
    </cfRule>
  </conditionalFormatting>
  <conditionalFormatting sqref="N367">
    <cfRule type="cellIs" dxfId="7285" priority="754" operator="lessThan">
      <formula>0</formula>
    </cfRule>
  </conditionalFormatting>
  <conditionalFormatting sqref="N367">
    <cfRule type="cellIs" dxfId="7284" priority="753" operator="lessThan">
      <formula>0</formula>
    </cfRule>
  </conditionalFormatting>
  <conditionalFormatting sqref="N373">
    <cfRule type="cellIs" dxfId="7283" priority="752" operator="lessThan">
      <formula>0</formula>
    </cfRule>
  </conditionalFormatting>
  <conditionalFormatting sqref="N373">
    <cfRule type="cellIs" dxfId="7282" priority="751" operator="lessThan">
      <formula>0</formula>
    </cfRule>
  </conditionalFormatting>
  <conditionalFormatting sqref="N379">
    <cfRule type="cellIs" dxfId="7281" priority="750" operator="lessThan">
      <formula>0</formula>
    </cfRule>
  </conditionalFormatting>
  <conditionalFormatting sqref="N379">
    <cfRule type="cellIs" dxfId="7280" priority="749" operator="lessThan">
      <formula>0</formula>
    </cfRule>
  </conditionalFormatting>
  <conditionalFormatting sqref="N385">
    <cfRule type="cellIs" dxfId="7279" priority="748" operator="lessThan">
      <formula>0</formula>
    </cfRule>
  </conditionalFormatting>
  <conditionalFormatting sqref="N385">
    <cfRule type="cellIs" dxfId="7278" priority="747" operator="lessThan">
      <formula>0</formula>
    </cfRule>
  </conditionalFormatting>
  <conditionalFormatting sqref="N391">
    <cfRule type="cellIs" dxfId="7277" priority="746" operator="lessThan">
      <formula>0</formula>
    </cfRule>
  </conditionalFormatting>
  <conditionalFormatting sqref="N391">
    <cfRule type="cellIs" dxfId="7276" priority="745" operator="lessThan">
      <formula>0</formula>
    </cfRule>
  </conditionalFormatting>
  <conditionalFormatting sqref="N397">
    <cfRule type="cellIs" dxfId="7275" priority="744" operator="lessThan">
      <formula>0</formula>
    </cfRule>
  </conditionalFormatting>
  <conditionalFormatting sqref="N397">
    <cfRule type="cellIs" dxfId="7274" priority="743" operator="lessThan">
      <formula>0</formula>
    </cfRule>
  </conditionalFormatting>
  <conditionalFormatting sqref="C409:M409">
    <cfRule type="cellIs" dxfId="7273" priority="742" operator="lessThan">
      <formula>0</formula>
    </cfRule>
  </conditionalFormatting>
  <conditionalFormatting sqref="C409:M409">
    <cfRule type="cellIs" dxfId="7272" priority="741" operator="lessThan">
      <formula>0</formula>
    </cfRule>
  </conditionalFormatting>
  <conditionalFormatting sqref="H409">
    <cfRule type="cellIs" dxfId="7271" priority="740" operator="lessThan">
      <formula>0</formula>
    </cfRule>
  </conditionalFormatting>
  <conditionalFormatting sqref="B409">
    <cfRule type="cellIs" dxfId="7270" priority="739" operator="lessThan">
      <formula>0</formula>
    </cfRule>
  </conditionalFormatting>
  <conditionalFormatting sqref="B409">
    <cfRule type="cellIs" dxfId="7269" priority="738" operator="lessThan">
      <formula>0</formula>
    </cfRule>
  </conditionalFormatting>
  <conditionalFormatting sqref="B405:N405">
    <cfRule type="cellIs" dxfId="7268" priority="737" operator="lessThan">
      <formula>0</formula>
    </cfRule>
  </conditionalFormatting>
  <conditionalFormatting sqref="B405:N405">
    <cfRule type="cellIs" dxfId="7267" priority="736" operator="lessThan">
      <formula>0</formula>
    </cfRule>
  </conditionalFormatting>
  <conditionalFormatting sqref="B405:N405">
    <cfRule type="cellIs" dxfId="7266" priority="735" operator="lessThan">
      <formula>0</formula>
    </cfRule>
  </conditionalFormatting>
  <conditionalFormatting sqref="B405:N405">
    <cfRule type="cellIs" dxfId="7265" priority="734" operator="lessThan">
      <formula>0</formula>
    </cfRule>
  </conditionalFormatting>
  <conditionalFormatting sqref="B405:N405">
    <cfRule type="cellIs" dxfId="7264" priority="733" operator="lessThan">
      <formula>0</formula>
    </cfRule>
  </conditionalFormatting>
  <conditionalFormatting sqref="B405:N405">
    <cfRule type="cellIs" dxfId="7263" priority="732" operator="lessThan">
      <formula>0</formula>
    </cfRule>
  </conditionalFormatting>
  <conditionalFormatting sqref="B405:N405">
    <cfRule type="cellIs" dxfId="7262" priority="731" operator="lessThan">
      <formula>0</formula>
    </cfRule>
  </conditionalFormatting>
  <conditionalFormatting sqref="B405:N405">
    <cfRule type="cellIs" dxfId="7261" priority="730" operator="lessThan">
      <formula>0</formula>
    </cfRule>
  </conditionalFormatting>
  <conditionalFormatting sqref="N408">
    <cfRule type="cellIs" dxfId="7260" priority="729" operator="lessThan">
      <formula>0</formula>
    </cfRule>
  </conditionalFormatting>
  <conditionalFormatting sqref="N409">
    <cfRule type="cellIs" dxfId="7259" priority="728" operator="lessThan">
      <formula>0</formula>
    </cfRule>
  </conditionalFormatting>
  <conditionalFormatting sqref="N409">
    <cfRule type="cellIs" dxfId="7258" priority="727" operator="lessThan">
      <formula>0</formula>
    </cfRule>
  </conditionalFormatting>
  <conditionalFormatting sqref="C415:M415">
    <cfRule type="cellIs" dxfId="7257" priority="726" operator="lessThan">
      <formula>0</formula>
    </cfRule>
  </conditionalFormatting>
  <conditionalFormatting sqref="C415:M415">
    <cfRule type="cellIs" dxfId="7256" priority="725" operator="lessThan">
      <formula>0</formula>
    </cfRule>
  </conditionalFormatting>
  <conditionalFormatting sqref="H415">
    <cfRule type="cellIs" dxfId="7255" priority="724" operator="lessThan">
      <formula>0</formula>
    </cfRule>
  </conditionalFormatting>
  <conditionalFormatting sqref="B415">
    <cfRule type="cellIs" dxfId="7254" priority="723" operator="lessThan">
      <formula>0</formula>
    </cfRule>
  </conditionalFormatting>
  <conditionalFormatting sqref="B415">
    <cfRule type="cellIs" dxfId="7253" priority="722" operator="lessThan">
      <formula>0</formula>
    </cfRule>
  </conditionalFormatting>
  <conditionalFormatting sqref="B411:N411">
    <cfRule type="cellIs" dxfId="7252" priority="721" operator="lessThan">
      <formula>0</formula>
    </cfRule>
  </conditionalFormatting>
  <conditionalFormatting sqref="B411:N411">
    <cfRule type="cellIs" dxfId="7251" priority="720" operator="lessThan">
      <formula>0</formula>
    </cfRule>
  </conditionalFormatting>
  <conditionalFormatting sqref="B411:N411">
    <cfRule type="cellIs" dxfId="7250" priority="719" operator="lessThan">
      <formula>0</formula>
    </cfRule>
  </conditionalFormatting>
  <conditionalFormatting sqref="B411:N411">
    <cfRule type="cellIs" dxfId="7249" priority="718" operator="lessThan">
      <formula>0</formula>
    </cfRule>
  </conditionalFormatting>
  <conditionalFormatting sqref="B411:N411">
    <cfRule type="cellIs" dxfId="7248" priority="717" operator="lessThan">
      <formula>0</formula>
    </cfRule>
  </conditionalFormatting>
  <conditionalFormatting sqref="B411:N411">
    <cfRule type="cellIs" dxfId="7247" priority="716" operator="lessThan">
      <formula>0</formula>
    </cfRule>
  </conditionalFormatting>
  <conditionalFormatting sqref="B411:N411">
    <cfRule type="cellIs" dxfId="7246" priority="715" operator="lessThan">
      <formula>0</formula>
    </cfRule>
  </conditionalFormatting>
  <conditionalFormatting sqref="B411:N411">
    <cfRule type="cellIs" dxfId="7245" priority="714" operator="lessThan">
      <formula>0</formula>
    </cfRule>
  </conditionalFormatting>
  <conditionalFormatting sqref="N414">
    <cfRule type="cellIs" dxfId="7244" priority="713" operator="lessThan">
      <formula>0</formula>
    </cfRule>
  </conditionalFormatting>
  <conditionalFormatting sqref="N415">
    <cfRule type="cellIs" dxfId="7243" priority="712" operator="lessThan">
      <formula>0</formula>
    </cfRule>
  </conditionalFormatting>
  <conditionalFormatting sqref="N415">
    <cfRule type="cellIs" dxfId="7242" priority="711" operator="lessThan">
      <formula>0</formula>
    </cfRule>
  </conditionalFormatting>
  <conditionalFormatting sqref="C421:M421">
    <cfRule type="cellIs" dxfId="7241" priority="710" operator="lessThan">
      <formula>0</formula>
    </cfRule>
  </conditionalFormatting>
  <conditionalFormatting sqref="C421:M421">
    <cfRule type="cellIs" dxfId="7240" priority="709" operator="lessThan">
      <formula>0</formula>
    </cfRule>
  </conditionalFormatting>
  <conditionalFormatting sqref="H421">
    <cfRule type="cellIs" dxfId="7239" priority="708" operator="lessThan">
      <formula>0</formula>
    </cfRule>
  </conditionalFormatting>
  <conditionalFormatting sqref="B421">
    <cfRule type="cellIs" dxfId="7238" priority="707" operator="lessThan">
      <formula>0</formula>
    </cfRule>
  </conditionalFormatting>
  <conditionalFormatting sqref="B421">
    <cfRule type="cellIs" dxfId="7237" priority="706" operator="lessThan">
      <formula>0</formula>
    </cfRule>
  </conditionalFormatting>
  <conditionalFormatting sqref="B417:N417">
    <cfRule type="cellIs" dxfId="7236" priority="705" operator="lessThan">
      <formula>0</formula>
    </cfRule>
  </conditionalFormatting>
  <conditionalFormatting sqref="B417:N417">
    <cfRule type="cellIs" dxfId="7235" priority="704" operator="lessThan">
      <formula>0</formula>
    </cfRule>
  </conditionalFormatting>
  <conditionalFormatting sqref="B417:N417">
    <cfRule type="cellIs" dxfId="7234" priority="703" operator="lessThan">
      <formula>0</formula>
    </cfRule>
  </conditionalFormatting>
  <conditionalFormatting sqref="B417:N417">
    <cfRule type="cellIs" dxfId="7233" priority="702" operator="lessThan">
      <formula>0</formula>
    </cfRule>
  </conditionalFormatting>
  <conditionalFormatting sqref="B417:N417">
    <cfRule type="cellIs" dxfId="7232" priority="701" operator="lessThan">
      <formula>0</formula>
    </cfRule>
  </conditionalFormatting>
  <conditionalFormatting sqref="B417:N417">
    <cfRule type="cellIs" dxfId="7231" priority="700" operator="lessThan">
      <formula>0</formula>
    </cfRule>
  </conditionalFormatting>
  <conditionalFormatting sqref="B417:N417">
    <cfRule type="cellIs" dxfId="7230" priority="699" operator="lessThan">
      <formula>0</formula>
    </cfRule>
  </conditionalFormatting>
  <conditionalFormatting sqref="B417:N417">
    <cfRule type="cellIs" dxfId="7229" priority="698" operator="lessThan">
      <formula>0</formula>
    </cfRule>
  </conditionalFormatting>
  <conditionalFormatting sqref="N420">
    <cfRule type="cellIs" dxfId="7228" priority="697" operator="lessThan">
      <formula>0</formula>
    </cfRule>
  </conditionalFormatting>
  <conditionalFormatting sqref="N421">
    <cfRule type="cellIs" dxfId="7227" priority="696" operator="lessThan">
      <formula>0</formula>
    </cfRule>
  </conditionalFormatting>
  <conditionalFormatting sqref="N421">
    <cfRule type="cellIs" dxfId="7226" priority="695" operator="lessThan">
      <formula>0</formula>
    </cfRule>
  </conditionalFormatting>
  <conditionalFormatting sqref="C427:M427">
    <cfRule type="cellIs" dxfId="7225" priority="694" operator="lessThan">
      <formula>0</formula>
    </cfRule>
  </conditionalFormatting>
  <conditionalFormatting sqref="C427:M427">
    <cfRule type="cellIs" dxfId="7224" priority="693" operator="lessThan">
      <formula>0</formula>
    </cfRule>
  </conditionalFormatting>
  <conditionalFormatting sqref="H427">
    <cfRule type="cellIs" dxfId="7223" priority="692" operator="lessThan">
      <formula>0</formula>
    </cfRule>
  </conditionalFormatting>
  <conditionalFormatting sqref="B427">
    <cfRule type="cellIs" dxfId="7222" priority="691" operator="lessThan">
      <formula>0</formula>
    </cfRule>
  </conditionalFormatting>
  <conditionalFormatting sqref="B427">
    <cfRule type="cellIs" dxfId="7221" priority="690" operator="lessThan">
      <formula>0</formula>
    </cfRule>
  </conditionalFormatting>
  <conditionalFormatting sqref="B423:N423">
    <cfRule type="cellIs" dxfId="7220" priority="689" operator="lessThan">
      <formula>0</formula>
    </cfRule>
  </conditionalFormatting>
  <conditionalFormatting sqref="B423:N423">
    <cfRule type="cellIs" dxfId="7219" priority="688" operator="lessThan">
      <formula>0</formula>
    </cfRule>
  </conditionalFormatting>
  <conditionalFormatting sqref="B423:N423">
    <cfRule type="cellIs" dxfId="7218" priority="687" operator="lessThan">
      <formula>0</formula>
    </cfRule>
  </conditionalFormatting>
  <conditionalFormatting sqref="B423:N423">
    <cfRule type="cellIs" dxfId="7217" priority="686" operator="lessThan">
      <formula>0</formula>
    </cfRule>
  </conditionalFormatting>
  <conditionalFormatting sqref="B423:N423">
    <cfRule type="cellIs" dxfId="7216" priority="685" operator="lessThan">
      <formula>0</formula>
    </cfRule>
  </conditionalFormatting>
  <conditionalFormatting sqref="B423:N423">
    <cfRule type="cellIs" dxfId="7215" priority="684" operator="lessThan">
      <formula>0</formula>
    </cfRule>
  </conditionalFormatting>
  <conditionalFormatting sqref="B423:N423">
    <cfRule type="cellIs" dxfId="7214" priority="683" operator="lessThan">
      <formula>0</formula>
    </cfRule>
  </conditionalFormatting>
  <conditionalFormatting sqref="B423:N423">
    <cfRule type="cellIs" dxfId="7213" priority="682" operator="lessThan">
      <formula>0</formula>
    </cfRule>
  </conditionalFormatting>
  <conditionalFormatting sqref="N426">
    <cfRule type="cellIs" dxfId="7212" priority="681" operator="lessThan">
      <formula>0</formula>
    </cfRule>
  </conditionalFormatting>
  <conditionalFormatting sqref="C537:N537">
    <cfRule type="cellIs" dxfId="7211" priority="401" operator="lessThan">
      <formula>0</formula>
    </cfRule>
  </conditionalFormatting>
  <conditionalFormatting sqref="C568:N568">
    <cfRule type="cellIs" dxfId="7210" priority="398" operator="lessThan">
      <formula>0</formula>
    </cfRule>
  </conditionalFormatting>
  <conditionalFormatting sqref="I552:N552">
    <cfRule type="cellIs" dxfId="7209" priority="395" operator="lessThan">
      <formula>0</formula>
    </cfRule>
  </conditionalFormatting>
  <conditionalFormatting sqref="I560:N560">
    <cfRule type="cellIs" dxfId="7208" priority="392" operator="lessThan">
      <formula>0</formula>
    </cfRule>
  </conditionalFormatting>
  <conditionalFormatting sqref="B429:N429">
    <cfRule type="cellIs" dxfId="7207" priority="669" operator="lessThan">
      <formula>0</formula>
    </cfRule>
  </conditionalFormatting>
  <conditionalFormatting sqref="B429:N429">
    <cfRule type="cellIs" dxfId="7206" priority="668" operator="lessThan">
      <formula>0</formula>
    </cfRule>
  </conditionalFormatting>
  <conditionalFormatting sqref="B429:N429">
    <cfRule type="cellIs" dxfId="7205" priority="667" operator="lessThan">
      <formula>0</formula>
    </cfRule>
  </conditionalFormatting>
  <conditionalFormatting sqref="B429:N429">
    <cfRule type="cellIs" dxfId="7204" priority="666" operator="lessThan">
      <formula>0</formula>
    </cfRule>
  </conditionalFormatting>
  <conditionalFormatting sqref="N432">
    <cfRule type="cellIs" dxfId="7203" priority="665" operator="lessThan">
      <formula>0</formula>
    </cfRule>
  </conditionalFormatting>
  <conditionalFormatting sqref="C439:M439">
    <cfRule type="cellIs" dxfId="7202" priority="664" operator="lessThan">
      <formula>0</formula>
    </cfRule>
  </conditionalFormatting>
  <conditionalFormatting sqref="C439:M439">
    <cfRule type="cellIs" dxfId="7201" priority="663" operator="lessThan">
      <formula>0</formula>
    </cfRule>
  </conditionalFormatting>
  <conditionalFormatting sqref="H439">
    <cfRule type="cellIs" dxfId="7200" priority="662" operator="lessThan">
      <formula>0</formula>
    </cfRule>
  </conditionalFormatting>
  <conditionalFormatting sqref="B439">
    <cfRule type="cellIs" dxfId="7199" priority="661" operator="lessThan">
      <formula>0</formula>
    </cfRule>
  </conditionalFormatting>
  <conditionalFormatting sqref="B439">
    <cfRule type="cellIs" dxfId="7198" priority="660" operator="lessThan">
      <formula>0</formula>
    </cfRule>
  </conditionalFormatting>
  <conditionalFormatting sqref="B435:N435">
    <cfRule type="cellIs" dxfId="7197" priority="659" operator="lessThan">
      <formula>0</formula>
    </cfRule>
  </conditionalFormatting>
  <conditionalFormatting sqref="B435:N435">
    <cfRule type="cellIs" dxfId="7196" priority="658" operator="lessThan">
      <formula>0</formula>
    </cfRule>
  </conditionalFormatting>
  <conditionalFormatting sqref="C641:N645">
    <cfRule type="cellIs" dxfId="7195" priority="377" operator="lessThan">
      <formula>0</formula>
    </cfRule>
  </conditionalFormatting>
  <conditionalFormatting sqref="C597:N597">
    <cfRule type="cellIs" dxfId="7194" priority="376" operator="lessThan">
      <formula>0</formula>
    </cfRule>
  </conditionalFormatting>
  <conditionalFormatting sqref="C603:N603">
    <cfRule type="cellIs" dxfId="7193" priority="373" operator="lessThan">
      <formula>0</formula>
    </cfRule>
  </conditionalFormatting>
  <conditionalFormatting sqref="C603:N603">
    <cfRule type="cellIs" dxfId="7192" priority="372" operator="lessThan">
      <formula>0</formula>
    </cfRule>
  </conditionalFormatting>
  <conditionalFormatting sqref="C603:N603">
    <cfRule type="cellIs" dxfId="7191" priority="371" operator="lessThan">
      <formula>0</formula>
    </cfRule>
  </conditionalFormatting>
  <conditionalFormatting sqref="H445">
    <cfRule type="cellIs" dxfId="7190" priority="646" operator="lessThan">
      <formula>0</formula>
    </cfRule>
  </conditionalFormatting>
  <conditionalFormatting sqref="B445">
    <cfRule type="cellIs" dxfId="7189" priority="645" operator="lessThan">
      <formula>0</formula>
    </cfRule>
  </conditionalFormatting>
  <conditionalFormatting sqref="B445">
    <cfRule type="cellIs" dxfId="7188" priority="644" operator="lessThan">
      <formula>0</formula>
    </cfRule>
  </conditionalFormatting>
  <conditionalFormatting sqref="B441:N441">
    <cfRule type="cellIs" dxfId="7187" priority="643" operator="lessThan">
      <formula>0</formula>
    </cfRule>
  </conditionalFormatting>
  <conditionalFormatting sqref="B441:N441">
    <cfRule type="cellIs" dxfId="7186" priority="642" operator="lessThan">
      <formula>0</formula>
    </cfRule>
  </conditionalFormatting>
  <conditionalFormatting sqref="B441:N441">
    <cfRule type="cellIs" dxfId="7185" priority="641" operator="lessThan">
      <formula>0</formula>
    </cfRule>
  </conditionalFormatting>
  <conditionalFormatting sqref="B441:N441">
    <cfRule type="cellIs" dxfId="7184" priority="640" operator="lessThan">
      <formula>0</formula>
    </cfRule>
  </conditionalFormatting>
  <conditionalFormatting sqref="B441:N441">
    <cfRule type="cellIs" dxfId="7183" priority="639" operator="lessThan">
      <formula>0</formula>
    </cfRule>
  </conditionalFormatting>
  <conditionalFormatting sqref="B441:N441">
    <cfRule type="cellIs" dxfId="7182" priority="638" operator="lessThan">
      <formula>0</formula>
    </cfRule>
  </conditionalFormatting>
  <conditionalFormatting sqref="B441:N441">
    <cfRule type="cellIs" dxfId="7181" priority="637" operator="lessThan">
      <formula>0</formula>
    </cfRule>
  </conditionalFormatting>
  <conditionalFormatting sqref="B441:N441">
    <cfRule type="cellIs" dxfId="7180" priority="636" operator="lessThan">
      <formula>0</formula>
    </cfRule>
  </conditionalFormatting>
  <conditionalFormatting sqref="N444">
    <cfRule type="cellIs" dxfId="7179" priority="635" operator="lessThan">
      <formula>0</formula>
    </cfRule>
  </conditionalFormatting>
  <conditionalFormatting sqref="N445">
    <cfRule type="cellIs" dxfId="7178" priority="634" operator="lessThan">
      <formula>0</formula>
    </cfRule>
  </conditionalFormatting>
  <conditionalFormatting sqref="N445">
    <cfRule type="cellIs" dxfId="7177" priority="633" operator="lessThan">
      <formula>0</formula>
    </cfRule>
  </conditionalFormatting>
  <conditionalFormatting sqref="C452:M452">
    <cfRule type="cellIs" dxfId="7176" priority="632" operator="lessThan">
      <formula>0</formula>
    </cfRule>
  </conditionalFormatting>
  <conditionalFormatting sqref="C452:M452">
    <cfRule type="cellIs" dxfId="7175" priority="631" operator="lessThan">
      <formula>0</formula>
    </cfRule>
  </conditionalFormatting>
  <conditionalFormatting sqref="H452">
    <cfRule type="cellIs" dxfId="7174" priority="630" operator="lessThan">
      <formula>0</formula>
    </cfRule>
  </conditionalFormatting>
  <conditionalFormatting sqref="B452">
    <cfRule type="cellIs" dxfId="7173" priority="629" operator="lessThan">
      <formula>0</formula>
    </cfRule>
  </conditionalFormatting>
  <conditionalFormatting sqref="B452">
    <cfRule type="cellIs" dxfId="7172" priority="628" operator="lessThan">
      <formula>0</formula>
    </cfRule>
  </conditionalFormatting>
  <conditionalFormatting sqref="B448:N448">
    <cfRule type="cellIs" dxfId="7171" priority="627" operator="lessThan">
      <formula>0</formula>
    </cfRule>
  </conditionalFormatting>
  <conditionalFormatting sqref="B448:N448">
    <cfRule type="cellIs" dxfId="7170" priority="626" operator="lessThan">
      <formula>0</formula>
    </cfRule>
  </conditionalFormatting>
  <conditionalFormatting sqref="B448:N448">
    <cfRule type="cellIs" dxfId="7169" priority="625" operator="lessThan">
      <formula>0</formula>
    </cfRule>
  </conditionalFormatting>
  <conditionalFormatting sqref="B448:N448">
    <cfRule type="cellIs" dxfId="7168" priority="624" operator="lessThan">
      <formula>0</formula>
    </cfRule>
  </conditionalFormatting>
  <conditionalFormatting sqref="B448:N448">
    <cfRule type="cellIs" dxfId="7167" priority="623" operator="lessThan">
      <formula>0</formula>
    </cfRule>
  </conditionalFormatting>
  <conditionalFormatting sqref="B448:N448">
    <cfRule type="cellIs" dxfId="7166" priority="622" operator="lessThan">
      <formula>0</formula>
    </cfRule>
  </conditionalFormatting>
  <conditionalFormatting sqref="B448:N448">
    <cfRule type="cellIs" dxfId="7165" priority="621" operator="lessThan">
      <formula>0</formula>
    </cfRule>
  </conditionalFormatting>
  <conditionalFormatting sqref="B448:N448">
    <cfRule type="cellIs" dxfId="7164" priority="620" operator="lessThan">
      <formula>0</formula>
    </cfRule>
  </conditionalFormatting>
  <conditionalFormatting sqref="N451">
    <cfRule type="cellIs" dxfId="7163" priority="619" operator="lessThan">
      <formula>0</formula>
    </cfRule>
  </conditionalFormatting>
  <conditionalFormatting sqref="N452">
    <cfRule type="cellIs" dxfId="7162" priority="618" operator="lessThan">
      <formula>0</formula>
    </cfRule>
  </conditionalFormatting>
  <conditionalFormatting sqref="N452">
    <cfRule type="cellIs" dxfId="7161" priority="617" operator="lessThan">
      <formula>0</formula>
    </cfRule>
  </conditionalFormatting>
  <conditionalFormatting sqref="C458:M458">
    <cfRule type="cellIs" dxfId="7160" priority="616" operator="lessThan">
      <formula>0</formula>
    </cfRule>
  </conditionalFormatting>
  <conditionalFormatting sqref="C458:M458">
    <cfRule type="cellIs" dxfId="7159" priority="615" operator="lessThan">
      <formula>0</formula>
    </cfRule>
  </conditionalFormatting>
  <conditionalFormatting sqref="H458">
    <cfRule type="cellIs" dxfId="7158" priority="614" operator="lessThan">
      <formula>0</formula>
    </cfRule>
  </conditionalFormatting>
  <conditionalFormatting sqref="B458">
    <cfRule type="cellIs" dxfId="7157" priority="613" operator="lessThan">
      <formula>0</formula>
    </cfRule>
  </conditionalFormatting>
  <conditionalFormatting sqref="B458">
    <cfRule type="cellIs" dxfId="7156" priority="612" operator="lessThan">
      <formula>0</formula>
    </cfRule>
  </conditionalFormatting>
  <conditionalFormatting sqref="Q505">
    <cfRule type="cellIs" dxfId="7155" priority="334" operator="lessThan">
      <formula>0</formula>
    </cfRule>
  </conditionalFormatting>
  <conditionalFormatting sqref="P505">
    <cfRule type="cellIs" dxfId="7154" priority="333" operator="lessThan">
      <formula>0</formula>
    </cfRule>
  </conditionalFormatting>
  <conditionalFormatting sqref="Q513">
    <cfRule type="cellIs" dxfId="7153" priority="331" operator="lessThan">
      <formula>0</formula>
    </cfRule>
  </conditionalFormatting>
  <conditionalFormatting sqref="P513">
    <cfRule type="cellIs" dxfId="7152" priority="330" operator="lessThan">
      <formula>0</formula>
    </cfRule>
  </conditionalFormatting>
  <conditionalFormatting sqref="Q522">
    <cfRule type="cellIs" dxfId="7151" priority="328" operator="lessThan">
      <formula>0</formula>
    </cfRule>
  </conditionalFormatting>
  <conditionalFormatting sqref="P522">
    <cfRule type="cellIs" dxfId="7150" priority="327" operator="lessThan">
      <formula>0</formula>
    </cfRule>
  </conditionalFormatting>
  <conditionalFormatting sqref="Q530">
    <cfRule type="cellIs" dxfId="7149" priority="325" operator="lessThan">
      <formula>0</formula>
    </cfRule>
  </conditionalFormatting>
  <conditionalFormatting sqref="C461:C464">
    <cfRule type="expression" dxfId="7148" priority="599">
      <formula>C461/B461&gt;1</formula>
    </cfRule>
    <cfRule type="expression" dxfId="7147" priority="600">
      <formula>C461/B461&lt;1</formula>
    </cfRule>
  </conditionalFormatting>
  <conditionalFormatting sqref="Q538">
    <cfRule type="cellIs" dxfId="7146" priority="322" operator="lessThan">
      <formula>0</formula>
    </cfRule>
  </conditionalFormatting>
  <conditionalFormatting sqref="D461:N464">
    <cfRule type="expression" dxfId="7145" priority="596">
      <formula>D461/C461&gt;1</formula>
    </cfRule>
    <cfRule type="expression" dxfId="7144" priority="597">
      <formula>D461/C461&lt;1</formula>
    </cfRule>
  </conditionalFormatting>
  <conditionalFormatting sqref="Q553">
    <cfRule type="cellIs" dxfId="7143" priority="319" operator="lessThan">
      <formula>0</formula>
    </cfRule>
  </conditionalFormatting>
  <conditionalFormatting sqref="B461:B464 B552:N552 B560:N560 B575:N575 B589:N589">
    <cfRule type="expression" dxfId="7142" priority="593">
      <formula>B461/#REF!&gt;1</formula>
    </cfRule>
    <cfRule type="expression" dxfId="7141" priority="594">
      <formula>B461/#REF!&lt;1</formula>
    </cfRule>
  </conditionalFormatting>
  <conditionalFormatting sqref="Q561">
    <cfRule type="cellIs" dxfId="7140" priority="316" operator="lessThan">
      <formula>0</formula>
    </cfRule>
  </conditionalFormatting>
  <conditionalFormatting sqref="B512">
    <cfRule type="expression" dxfId="7139" priority="590">
      <formula>B512/#REF!&gt;1</formula>
    </cfRule>
    <cfRule type="expression" dxfId="7138" priority="591">
      <formula>B512/#REF!&lt;1</formula>
    </cfRule>
  </conditionalFormatting>
  <conditionalFormatting sqref="Q590">
    <cfRule type="cellIs" dxfId="7137" priority="313" operator="lessThan">
      <formula>0</formula>
    </cfRule>
  </conditionalFormatting>
  <conditionalFormatting sqref="C512">
    <cfRule type="expression" dxfId="7136" priority="587">
      <formula>C512/B512&gt;1</formula>
    </cfRule>
    <cfRule type="expression" dxfId="7135" priority="588">
      <formula>C512/B512&lt;1</formula>
    </cfRule>
  </conditionalFormatting>
  <conditionalFormatting sqref="D512">
    <cfRule type="cellIs" dxfId="7134" priority="586" operator="lessThan">
      <formula>0</formula>
    </cfRule>
  </conditionalFormatting>
  <conditionalFormatting sqref="D512">
    <cfRule type="expression" dxfId="7133" priority="584">
      <formula>D512/C512&gt;1</formula>
    </cfRule>
    <cfRule type="expression" dxfId="7132" priority="585">
      <formula>D512/C512&lt;1</formula>
    </cfRule>
  </conditionalFormatting>
  <conditionalFormatting sqref="E512">
    <cfRule type="cellIs" dxfId="7131" priority="583" operator="lessThan">
      <formula>0</formula>
    </cfRule>
  </conditionalFormatting>
  <conditionalFormatting sqref="E512">
    <cfRule type="expression" dxfId="7130" priority="581">
      <formula>E512/D512&gt;1</formula>
    </cfRule>
    <cfRule type="expression" dxfId="7129" priority="582">
      <formula>E512/D512&lt;1</formula>
    </cfRule>
  </conditionalFormatting>
  <conditionalFormatting sqref="F512">
    <cfRule type="cellIs" dxfId="7128" priority="580" operator="lessThan">
      <formula>0</formula>
    </cfRule>
  </conditionalFormatting>
  <conditionalFormatting sqref="F512">
    <cfRule type="expression" dxfId="7127" priority="578">
      <formula>F512/E512&gt;1</formula>
    </cfRule>
    <cfRule type="expression" dxfId="7126" priority="579">
      <formula>F512/E512&lt;1</formula>
    </cfRule>
  </conditionalFormatting>
  <conditionalFormatting sqref="G512">
    <cfRule type="cellIs" dxfId="7125" priority="577" operator="lessThan">
      <formula>0</formula>
    </cfRule>
  </conditionalFormatting>
  <conditionalFormatting sqref="G512">
    <cfRule type="expression" dxfId="7124" priority="575">
      <formula>G512/F512&gt;1</formula>
    </cfRule>
    <cfRule type="expression" dxfId="7123" priority="576">
      <formula>G512/F512&lt;1</formula>
    </cfRule>
  </conditionalFormatting>
  <conditionalFormatting sqref="H512">
    <cfRule type="cellIs" dxfId="7122" priority="574" operator="lessThan">
      <formula>0</formula>
    </cfRule>
  </conditionalFormatting>
  <conditionalFormatting sqref="H512">
    <cfRule type="expression" dxfId="7121" priority="572">
      <formula>H512/G512&gt;1</formula>
    </cfRule>
    <cfRule type="expression" dxfId="7120" priority="573">
      <formula>H512/G512&lt;1</formula>
    </cfRule>
  </conditionalFormatting>
  <conditionalFormatting sqref="I512:N512">
    <cfRule type="cellIs" dxfId="7119" priority="571" operator="lessThan">
      <formula>0</formula>
    </cfRule>
  </conditionalFormatting>
  <conditionalFormatting sqref="I512:N512">
    <cfRule type="expression" dxfId="7118" priority="569">
      <formula>I512/H512&gt;1</formula>
    </cfRule>
    <cfRule type="expression" dxfId="7117" priority="570">
      <formula>I512/H512&lt;1</formula>
    </cfRule>
  </conditionalFormatting>
  <conditionalFormatting sqref="B552">
    <cfRule type="cellIs" dxfId="7116" priority="568" operator="lessThan">
      <formula>0</formula>
    </cfRule>
  </conditionalFormatting>
  <conditionalFormatting sqref="B552">
    <cfRule type="expression" dxfId="7115" priority="566">
      <formula>B552/#REF!&gt;1</formula>
    </cfRule>
    <cfRule type="expression" dxfId="7114" priority="567">
      <formula>B552/#REF!&lt;1</formula>
    </cfRule>
  </conditionalFormatting>
  <conditionalFormatting sqref="C552">
    <cfRule type="cellIs" dxfId="7113" priority="565" operator="lessThan">
      <formula>0</formula>
    </cfRule>
  </conditionalFormatting>
  <conditionalFormatting sqref="C552">
    <cfRule type="expression" dxfId="7112" priority="563">
      <formula>C552/B552&gt;1</formula>
    </cfRule>
    <cfRule type="expression" dxfId="7111" priority="564">
      <formula>C552/B552&lt;1</formula>
    </cfRule>
  </conditionalFormatting>
  <conditionalFormatting sqref="D552">
    <cfRule type="cellIs" dxfId="7110" priority="562" operator="lessThan">
      <formula>0</formula>
    </cfRule>
  </conditionalFormatting>
  <conditionalFormatting sqref="D552">
    <cfRule type="expression" dxfId="7109" priority="560">
      <formula>D552/C552&gt;1</formula>
    </cfRule>
    <cfRule type="expression" dxfId="7108" priority="561">
      <formula>D552/C552&lt;1</formula>
    </cfRule>
  </conditionalFormatting>
  <conditionalFormatting sqref="E552">
    <cfRule type="cellIs" dxfId="7107" priority="559" operator="lessThan">
      <formula>0</formula>
    </cfRule>
  </conditionalFormatting>
  <conditionalFormatting sqref="E552">
    <cfRule type="expression" dxfId="7106" priority="557">
      <formula>E552/D552&gt;1</formula>
    </cfRule>
    <cfRule type="expression" dxfId="7105" priority="558">
      <formula>E552/D552&lt;1</formula>
    </cfRule>
  </conditionalFormatting>
  <conditionalFormatting sqref="F552">
    <cfRule type="cellIs" dxfId="7104" priority="556" operator="lessThan">
      <formula>0</formula>
    </cfRule>
  </conditionalFormatting>
  <conditionalFormatting sqref="F552">
    <cfRule type="expression" dxfId="7103" priority="554">
      <formula>F552/E552&gt;1</formula>
    </cfRule>
    <cfRule type="expression" dxfId="7102" priority="555">
      <formula>F552/E552&lt;1</formula>
    </cfRule>
  </conditionalFormatting>
  <conditionalFormatting sqref="G552">
    <cfRule type="cellIs" dxfId="7101" priority="553" operator="lessThan">
      <formula>0</formula>
    </cfRule>
  </conditionalFormatting>
  <conditionalFormatting sqref="G552">
    <cfRule type="expression" dxfId="7100" priority="551">
      <formula>G552/F552&gt;1</formula>
    </cfRule>
    <cfRule type="expression" dxfId="7099" priority="552">
      <formula>G552/F552&lt;1</formula>
    </cfRule>
  </conditionalFormatting>
  <conditionalFormatting sqref="H552">
    <cfRule type="cellIs" dxfId="7098" priority="550" operator="lessThan">
      <formula>0</formula>
    </cfRule>
  </conditionalFormatting>
  <conditionalFormatting sqref="H552">
    <cfRule type="expression" dxfId="7097" priority="548">
      <formula>H552/G552&gt;1</formula>
    </cfRule>
    <cfRule type="expression" dxfId="7096" priority="549">
      <formula>H552/G552&lt;1</formula>
    </cfRule>
  </conditionalFormatting>
  <conditionalFormatting sqref="B560">
    <cfRule type="cellIs" dxfId="7095" priority="547" operator="lessThan">
      <formula>0</formula>
    </cfRule>
  </conditionalFormatting>
  <conditionalFormatting sqref="B560">
    <cfRule type="expression" dxfId="7094" priority="545">
      <formula>B560/#REF!&gt;1</formula>
    </cfRule>
    <cfRule type="expression" dxfId="7093" priority="546">
      <formula>B560/#REF!&lt;1</formula>
    </cfRule>
  </conditionalFormatting>
  <conditionalFormatting sqref="C560">
    <cfRule type="cellIs" dxfId="7092" priority="544" operator="lessThan">
      <formula>0</formula>
    </cfRule>
  </conditionalFormatting>
  <conditionalFormatting sqref="C560">
    <cfRule type="expression" dxfId="7091" priority="542">
      <formula>C560/B560&gt;1</formula>
    </cfRule>
    <cfRule type="expression" dxfId="7090" priority="543">
      <formula>C560/B560&lt;1</formula>
    </cfRule>
  </conditionalFormatting>
  <conditionalFormatting sqref="D560">
    <cfRule type="cellIs" dxfId="7089" priority="541" operator="lessThan">
      <formula>0</formula>
    </cfRule>
  </conditionalFormatting>
  <conditionalFormatting sqref="D560">
    <cfRule type="expression" dxfId="7088" priority="539">
      <formula>D560/C560&gt;1</formula>
    </cfRule>
    <cfRule type="expression" dxfId="7087" priority="540">
      <formula>D560/C560&lt;1</formula>
    </cfRule>
  </conditionalFormatting>
  <conditionalFormatting sqref="E560">
    <cfRule type="cellIs" dxfId="7086" priority="538" operator="lessThan">
      <formula>0</formula>
    </cfRule>
  </conditionalFormatting>
  <conditionalFormatting sqref="E560">
    <cfRule type="expression" dxfId="7085" priority="536">
      <formula>E560/D560&gt;1</formula>
    </cfRule>
    <cfRule type="expression" dxfId="7084" priority="537">
      <formula>E560/D560&lt;1</formula>
    </cfRule>
  </conditionalFormatting>
  <conditionalFormatting sqref="F560">
    <cfRule type="cellIs" dxfId="7083" priority="535" operator="lessThan">
      <formula>0</formula>
    </cfRule>
  </conditionalFormatting>
  <conditionalFormatting sqref="F560">
    <cfRule type="expression" dxfId="7082" priority="533">
      <formula>F560/E560&gt;1</formula>
    </cfRule>
    <cfRule type="expression" dxfId="7081" priority="534">
      <formula>F560/E560&lt;1</formula>
    </cfRule>
  </conditionalFormatting>
  <conditionalFormatting sqref="G560">
    <cfRule type="cellIs" dxfId="7080" priority="532" operator="lessThan">
      <formula>0</formula>
    </cfRule>
  </conditionalFormatting>
  <conditionalFormatting sqref="G560">
    <cfRule type="expression" dxfId="7079" priority="530">
      <formula>G560/F560&gt;1</formula>
    </cfRule>
    <cfRule type="expression" dxfId="7078" priority="531">
      <formula>G560/F560&lt;1</formula>
    </cfRule>
  </conditionalFormatting>
  <conditionalFormatting sqref="H560">
    <cfRule type="cellIs" dxfId="7077" priority="529" operator="lessThan">
      <formula>0</formula>
    </cfRule>
  </conditionalFormatting>
  <conditionalFormatting sqref="H560">
    <cfRule type="expression" dxfId="7076" priority="527">
      <formula>H560/G560&gt;1</formula>
    </cfRule>
    <cfRule type="expression" dxfId="7075" priority="528">
      <formula>H560/G560&lt;1</formula>
    </cfRule>
  </conditionalFormatting>
  <conditionalFormatting sqref="O616:O619">
    <cfRule type="cellIs" dxfId="7074" priority="279" operator="lessThan">
      <formula>0</formula>
    </cfRule>
  </conditionalFormatting>
  <conditionalFormatting sqref="B589">
    <cfRule type="expression" dxfId="7073" priority="524">
      <formula>B589/#REF!&gt;1</formula>
    </cfRule>
    <cfRule type="expression" dxfId="7072" priority="525">
      <formula>B589/#REF!&lt;1</formula>
    </cfRule>
  </conditionalFormatting>
  <conditionalFormatting sqref="C589">
    <cfRule type="cellIs" dxfId="7071" priority="523" operator="lessThan">
      <formula>0</formula>
    </cfRule>
  </conditionalFormatting>
  <conditionalFormatting sqref="C589">
    <cfRule type="expression" dxfId="7070" priority="521">
      <formula>C589/B589&gt;1</formula>
    </cfRule>
    <cfRule type="expression" dxfId="7069" priority="522">
      <formula>C589/B589&lt;1</formula>
    </cfRule>
  </conditionalFormatting>
  <conditionalFormatting sqref="O605:O607">
    <cfRule type="cellIs" dxfId="7068" priority="273" operator="lessThan">
      <formula>0</formula>
    </cfRule>
  </conditionalFormatting>
  <conditionalFormatting sqref="D589">
    <cfRule type="expression" dxfId="7067" priority="518">
      <formula>D589/C589&gt;1</formula>
    </cfRule>
    <cfRule type="expression" dxfId="7066" priority="519">
      <formula>D589/C589&lt;1</formula>
    </cfRule>
  </conditionalFormatting>
  <conditionalFormatting sqref="E589">
    <cfRule type="cellIs" dxfId="7065" priority="517" operator="lessThan">
      <formula>0</formula>
    </cfRule>
  </conditionalFormatting>
  <conditionalFormatting sqref="E589">
    <cfRule type="expression" dxfId="7064" priority="515">
      <formula>E589/D589&gt;1</formula>
    </cfRule>
    <cfRule type="expression" dxfId="7063" priority="516">
      <formula>E589/D589&lt;1</formula>
    </cfRule>
  </conditionalFormatting>
  <conditionalFormatting sqref="F589">
    <cfRule type="cellIs" dxfId="7062" priority="514" operator="lessThan">
      <formula>0</formula>
    </cfRule>
  </conditionalFormatting>
  <conditionalFormatting sqref="F589">
    <cfRule type="expression" dxfId="7061" priority="512">
      <formula>F589/E589&gt;1</formula>
    </cfRule>
    <cfRule type="expression" dxfId="7060" priority="513">
      <formula>F589/E589&lt;1</formula>
    </cfRule>
  </conditionalFormatting>
  <conditionalFormatting sqref="O377">
    <cfRule type="cellIs" dxfId="7059" priority="264" operator="lessThan">
      <formula>0</formula>
    </cfRule>
  </conditionalFormatting>
  <conditionalFormatting sqref="G589">
    <cfRule type="expression" dxfId="7058" priority="509">
      <formula>G589/F589&gt;1</formula>
    </cfRule>
    <cfRule type="expression" dxfId="7057" priority="510">
      <formula>G589/F589&lt;1</formula>
    </cfRule>
  </conditionalFormatting>
  <conditionalFormatting sqref="O366">
    <cfRule type="cellIs" dxfId="7056" priority="263" operator="lessThan">
      <formula>0</formula>
    </cfRule>
  </conditionalFormatting>
  <conditionalFormatting sqref="H589">
    <cfRule type="expression" dxfId="7055" priority="506">
      <formula>H589/G589&gt;1</formula>
    </cfRule>
    <cfRule type="expression" dxfId="7054" priority="507">
      <formula>H589/G589&lt;1</formula>
    </cfRule>
  </conditionalFormatting>
  <conditionalFormatting sqref="N596">
    <cfRule type="cellIs" dxfId="7053" priority="505" operator="lessThan">
      <formula>0</formula>
    </cfRule>
  </conditionalFormatting>
  <conditionalFormatting sqref="O387">
    <cfRule type="cellIs" dxfId="7052" priority="258" operator="lessThan">
      <formula>0</formula>
    </cfRule>
  </conditionalFormatting>
  <conditionalFormatting sqref="O387">
    <cfRule type="cellIs" dxfId="7051" priority="259" operator="lessThan">
      <formula>0</formula>
    </cfRule>
  </conditionalFormatting>
  <conditionalFormatting sqref="O387">
    <cfRule type="cellIs" dxfId="7050" priority="256" operator="lessThan">
      <formula>0</formula>
    </cfRule>
  </conditionalFormatting>
  <conditionalFormatting sqref="O387">
    <cfRule type="cellIs" dxfId="7049" priority="257" operator="lessThan">
      <formula>0</formula>
    </cfRule>
  </conditionalFormatting>
  <conditionalFormatting sqref="N600">
    <cfRule type="cellIs" dxfId="7048" priority="504" operator="lessThan">
      <formula>0</formula>
    </cfRule>
  </conditionalFormatting>
  <conditionalFormatting sqref="N600">
    <cfRule type="cellIs" dxfId="7047" priority="503" operator="lessThan">
      <formula>0</formula>
    </cfRule>
  </conditionalFormatting>
  <conditionalFormatting sqref="P363">
    <cfRule type="cellIs" dxfId="7046" priority="502" operator="lessThan">
      <formula>0</formula>
    </cfRule>
  </conditionalFormatting>
  <conditionalFormatting sqref="P364:P365">
    <cfRule type="cellIs" dxfId="7045" priority="501" operator="lessThan">
      <formula>0</formula>
    </cfRule>
  </conditionalFormatting>
  <conditionalFormatting sqref="P461:P464">
    <cfRule type="cellIs" dxfId="7044" priority="500" operator="lessThan">
      <formula>0</formula>
    </cfRule>
  </conditionalFormatting>
  <conditionalFormatting sqref="P361">
    <cfRule type="cellIs" dxfId="7043" priority="499" operator="lessThan">
      <formula>0</formula>
    </cfRule>
  </conditionalFormatting>
  <conditionalFormatting sqref="P366:P367">
    <cfRule type="cellIs" dxfId="7042" priority="498" operator="lessThan">
      <formula>0</formula>
    </cfRule>
  </conditionalFormatting>
  <conditionalFormatting sqref="P369:P373">
    <cfRule type="cellIs" dxfId="7041" priority="497" operator="lessThan">
      <formula>0</formula>
    </cfRule>
  </conditionalFormatting>
  <conditionalFormatting sqref="P378:P379">
    <cfRule type="cellIs" dxfId="7040" priority="496" operator="lessThan">
      <formula>0</formula>
    </cfRule>
  </conditionalFormatting>
  <conditionalFormatting sqref="P384:P385">
    <cfRule type="cellIs" dxfId="7039" priority="495" operator="lessThan">
      <formula>0</formula>
    </cfRule>
  </conditionalFormatting>
  <conditionalFormatting sqref="P390:P391">
    <cfRule type="cellIs" dxfId="7038" priority="494" operator="lessThan">
      <formula>0</formula>
    </cfRule>
  </conditionalFormatting>
  <conditionalFormatting sqref="P396:P397">
    <cfRule type="cellIs" dxfId="7037" priority="493" operator="lessThan">
      <formula>0</formula>
    </cfRule>
  </conditionalFormatting>
  <conditionalFormatting sqref="P402">
    <cfRule type="cellIs" dxfId="7036" priority="492" operator="lessThan">
      <formula>0</formula>
    </cfRule>
  </conditionalFormatting>
  <conditionalFormatting sqref="P408:P409">
    <cfRule type="cellIs" dxfId="7035" priority="491" operator="lessThan">
      <formula>0</formula>
    </cfRule>
  </conditionalFormatting>
  <conditionalFormatting sqref="P414:P415">
    <cfRule type="cellIs" dxfId="7034" priority="490" operator="lessThan">
      <formula>0</formula>
    </cfRule>
  </conditionalFormatting>
  <conditionalFormatting sqref="P420:P421">
    <cfRule type="cellIs" dxfId="7033" priority="489" operator="lessThan">
      <formula>0</formula>
    </cfRule>
  </conditionalFormatting>
  <conditionalFormatting sqref="P426:P427">
    <cfRule type="cellIs" dxfId="7032" priority="488" operator="lessThan">
      <formula>0</formula>
    </cfRule>
  </conditionalFormatting>
  <conditionalFormatting sqref="P432:P433">
    <cfRule type="cellIs" dxfId="7031" priority="487" operator="lessThan">
      <formula>0</formula>
    </cfRule>
  </conditionalFormatting>
  <conditionalFormatting sqref="P438:P439">
    <cfRule type="cellIs" dxfId="7030" priority="486" operator="lessThan">
      <formula>0</formula>
    </cfRule>
  </conditionalFormatting>
  <conditionalFormatting sqref="P444:P445">
    <cfRule type="cellIs" dxfId="7029" priority="485" operator="lessThan">
      <formula>0</formula>
    </cfRule>
  </conditionalFormatting>
  <conditionalFormatting sqref="P451:P452">
    <cfRule type="cellIs" dxfId="7028" priority="484" operator="lessThan">
      <formula>0</formula>
    </cfRule>
  </conditionalFormatting>
  <conditionalFormatting sqref="P457:P458">
    <cfRule type="cellIs" dxfId="7027" priority="483" operator="lessThan">
      <formula>0</formula>
    </cfRule>
  </conditionalFormatting>
  <conditionalFormatting sqref="P465">
    <cfRule type="cellIs" dxfId="7026" priority="482" operator="lessThan">
      <formula>0</formula>
    </cfRule>
  </conditionalFormatting>
  <conditionalFormatting sqref="P472">
    <cfRule type="cellIs" dxfId="7025" priority="481" operator="lessThan">
      <formula>0</formula>
    </cfRule>
  </conditionalFormatting>
  <conditionalFormatting sqref="P503:P504">
    <cfRule type="cellIs" dxfId="7024" priority="480" operator="lessThan">
      <formula>0</formula>
    </cfRule>
  </conditionalFormatting>
  <conditionalFormatting sqref="P511:P512">
    <cfRule type="cellIs" dxfId="7023" priority="479" operator="lessThan">
      <formula>0</formula>
    </cfRule>
  </conditionalFormatting>
  <conditionalFormatting sqref="P520:P521">
    <cfRule type="cellIs" dxfId="7022" priority="478" operator="lessThan">
      <formula>0</formula>
    </cfRule>
  </conditionalFormatting>
  <conditionalFormatting sqref="P528:P529">
    <cfRule type="cellIs" dxfId="7021" priority="477" operator="lessThan">
      <formula>0</formula>
    </cfRule>
  </conditionalFormatting>
  <conditionalFormatting sqref="P544:P545">
    <cfRule type="cellIs" dxfId="7020" priority="476" operator="lessThan">
      <formula>0</formula>
    </cfRule>
  </conditionalFormatting>
  <conditionalFormatting sqref="P536:P537">
    <cfRule type="cellIs" dxfId="7019" priority="475" operator="lessThan">
      <formula>0</formula>
    </cfRule>
  </conditionalFormatting>
  <conditionalFormatting sqref="P551:P552">
    <cfRule type="cellIs" dxfId="7018" priority="474" operator="lessThan">
      <formula>0</formula>
    </cfRule>
  </conditionalFormatting>
  <conditionalFormatting sqref="P559:P560">
    <cfRule type="cellIs" dxfId="7017" priority="473" operator="lessThan">
      <formula>0</formula>
    </cfRule>
  </conditionalFormatting>
  <conditionalFormatting sqref="P567:P568">
    <cfRule type="cellIs" dxfId="7016" priority="472" operator="lessThan">
      <formula>0</formula>
    </cfRule>
  </conditionalFormatting>
  <conditionalFormatting sqref="P574:P575">
    <cfRule type="cellIs" dxfId="7015" priority="471" operator="lessThan">
      <formula>0</formula>
    </cfRule>
  </conditionalFormatting>
  <conditionalFormatting sqref="P581:P582">
    <cfRule type="cellIs" dxfId="7014" priority="470" operator="lessThan">
      <formula>0</formula>
    </cfRule>
  </conditionalFormatting>
  <conditionalFormatting sqref="P588:P589">
    <cfRule type="cellIs" dxfId="7013" priority="469" operator="lessThan">
      <formula>0</formula>
    </cfRule>
  </conditionalFormatting>
  <conditionalFormatting sqref="P596:P597">
    <cfRule type="cellIs" dxfId="7012" priority="468" operator="lessThan">
      <formula>0</formula>
    </cfRule>
  </conditionalFormatting>
  <conditionalFormatting sqref="P603">
    <cfRule type="cellIs" dxfId="7011" priority="467" operator="lessThan">
      <formula>0</formula>
    </cfRule>
  </conditionalFormatting>
  <conditionalFormatting sqref="P608">
    <cfRule type="cellIs" dxfId="7010" priority="466" operator="lessThan">
      <formula>0</formula>
    </cfRule>
  </conditionalFormatting>
  <conditionalFormatting sqref="O405">
    <cfRule type="cellIs" dxfId="7009" priority="216" operator="lessThan">
      <formula>0</formula>
    </cfRule>
  </conditionalFormatting>
  <conditionalFormatting sqref="P632:P634">
    <cfRule type="cellIs" dxfId="7008" priority="465" operator="lessThan">
      <formula>0</formula>
    </cfRule>
  </conditionalFormatting>
  <conditionalFormatting sqref="I710:N710 P708:Q711">
    <cfRule type="cellIs" dxfId="7007" priority="459" operator="lessThan">
      <formula>0</formula>
    </cfRule>
  </conditionalFormatting>
  <conditionalFormatting sqref="P636:P637 P641:P645">
    <cfRule type="cellIs" dxfId="7006" priority="464" operator="lessThan">
      <formula>0</formula>
    </cfRule>
  </conditionalFormatting>
  <conditionalFormatting sqref="P648">
    <cfRule type="cellIs" dxfId="7005" priority="463" operator="lessThan">
      <formula>0</formula>
    </cfRule>
  </conditionalFormatting>
  <conditionalFormatting sqref="P649">
    <cfRule type="cellIs" dxfId="7004" priority="462" operator="lessThan">
      <formula>0</formula>
    </cfRule>
  </conditionalFormatting>
  <conditionalFormatting sqref="P651">
    <cfRule type="cellIs" dxfId="7003" priority="461" operator="lessThan">
      <formula>0</formula>
    </cfRule>
  </conditionalFormatting>
  <conditionalFormatting sqref="P652">
    <cfRule type="cellIs" dxfId="7002" priority="460" operator="lessThan">
      <formula>0</formula>
    </cfRule>
  </conditionalFormatting>
  <conditionalFormatting sqref="D654:N654 D651:N651 D648:N649 D632:N634">
    <cfRule type="expression" dxfId="7001" priority="432">
      <formula>D632/C632&gt;1</formula>
    </cfRule>
    <cfRule type="expression" dxfId="7000" priority="433">
      <formula>D632/C632&lt;1</formula>
    </cfRule>
  </conditionalFormatting>
  <conditionalFormatting sqref="C507:C510">
    <cfRule type="cellIs" dxfId="6999" priority="458" operator="lessThan">
      <formula>0</formula>
    </cfRule>
  </conditionalFormatting>
  <conditionalFormatting sqref="C507:C510">
    <cfRule type="expression" dxfId="6998" priority="456">
      <formula>C507/B507&gt;1</formula>
    </cfRule>
    <cfRule type="expression" dxfId="6997" priority="457">
      <formula>C507/B507&lt;1</formula>
    </cfRule>
  </conditionalFormatting>
  <conditionalFormatting sqref="D507:N510">
    <cfRule type="cellIs" dxfId="6996" priority="455" operator="lessThan">
      <formula>0</formula>
    </cfRule>
  </conditionalFormatting>
  <conditionalFormatting sqref="D507:N510">
    <cfRule type="expression" dxfId="6995" priority="453">
      <formula>D507/C507&gt;1</formula>
    </cfRule>
    <cfRule type="expression" dxfId="6994" priority="454">
      <formula>D507/C507&lt;1</formula>
    </cfRule>
  </conditionalFormatting>
  <conditionalFormatting sqref="B507:B510">
    <cfRule type="cellIs" dxfId="6993" priority="452" operator="lessThan">
      <formula>0</formula>
    </cfRule>
  </conditionalFormatting>
  <conditionalFormatting sqref="B507:B510">
    <cfRule type="expression" dxfId="6992" priority="450">
      <formula>B507/#REF!&gt;1</formula>
    </cfRule>
    <cfRule type="expression" dxfId="6991" priority="451">
      <formula>B507/#REF!&lt;1</formula>
    </cfRule>
  </conditionalFormatting>
  <conditionalFormatting sqref="J588:N588 J574:N574 J559:N559 J551:N551">
    <cfRule type="cellIs" dxfId="6990" priority="449" operator="lessThan">
      <formula>0</formula>
    </cfRule>
  </conditionalFormatting>
  <conditionalFormatting sqref="C588:I588 C584:C587 C574:I574 C570:C573 C559:I559 C555:C558 C551:I551 C547:C550">
    <cfRule type="cellIs" dxfId="6989" priority="448" operator="lessThan">
      <formula>0</formula>
    </cfRule>
  </conditionalFormatting>
  <conditionalFormatting sqref="C588:M588 C574:M574 C559:M559 C551:M551">
    <cfRule type="cellIs" dxfId="6988" priority="447" operator="lessThan">
      <formula>0</formula>
    </cfRule>
  </conditionalFormatting>
  <conditionalFormatting sqref="C584:C587 C570:C573 C555:C558 C547:C550">
    <cfRule type="expression" dxfId="6987" priority="445">
      <formula>C547/B547&gt;1</formula>
    </cfRule>
    <cfRule type="expression" dxfId="6986" priority="446">
      <formula>C547/B547&lt;1</formula>
    </cfRule>
  </conditionalFormatting>
  <conditionalFormatting sqref="D584:N587 D570:N573 D555:N558 D547:N550">
    <cfRule type="cellIs" dxfId="6985" priority="444" operator="lessThan">
      <formula>0</formula>
    </cfRule>
  </conditionalFormatting>
  <conditionalFormatting sqref="D584:N587 D570:N573 D555:N558 D547:N550">
    <cfRule type="expression" dxfId="6984" priority="442">
      <formula>D547/C547&gt;1</formula>
    </cfRule>
    <cfRule type="expression" dxfId="6983" priority="443">
      <formula>D547/C547&lt;1</formula>
    </cfRule>
  </conditionalFormatting>
  <conditionalFormatting sqref="C588:N588 C574:N574 C559:N559 C551:N551">
    <cfRule type="cellIs" dxfId="6982" priority="441" operator="lessThan">
      <formula>0</formula>
    </cfRule>
  </conditionalFormatting>
  <conditionalFormatting sqref="C588:N588 C574:N574 C559:N559 C551:N551">
    <cfRule type="expression" dxfId="6981" priority="439">
      <formula>C551/B551&gt;1</formula>
    </cfRule>
    <cfRule type="expression" dxfId="6980" priority="440">
      <formula>C551/B551&lt;1</formula>
    </cfRule>
  </conditionalFormatting>
  <conditionalFormatting sqref="B654 B651 B648:B649 B632:B634 B641:B645">
    <cfRule type="cellIs" dxfId="6979" priority="438" operator="lessThan">
      <formula>0</formula>
    </cfRule>
  </conditionalFormatting>
  <conditionalFormatting sqref="C654 C651 C648:C649 C632:C634">
    <cfRule type="cellIs" dxfId="6978" priority="437" operator="lessThan">
      <formula>0</formula>
    </cfRule>
  </conditionalFormatting>
  <conditionalFormatting sqref="C654 C651 C648:C649 C632:C634">
    <cfRule type="expression" dxfId="6977" priority="435">
      <formula>C632/B632&gt;1</formula>
    </cfRule>
    <cfRule type="expression" dxfId="6976" priority="436">
      <formula>C632/B632&lt;1</formula>
    </cfRule>
  </conditionalFormatting>
  <conditionalFormatting sqref="D654:N654 D651:N651 D648:N649 D632:N634">
    <cfRule type="cellIs" dxfId="6975" priority="434" operator="lessThan">
      <formula>0</formula>
    </cfRule>
  </conditionalFormatting>
  <conditionalFormatting sqref="B504:N504 B537 B568 B597">
    <cfRule type="expression" dxfId="6974" priority="1194">
      <formula>B504/#REF!&gt;1</formula>
    </cfRule>
    <cfRule type="expression" dxfId="6973" priority="1195">
      <formula>B504/#REF!&lt;1</formula>
    </cfRule>
  </conditionalFormatting>
  <conditionalFormatting sqref="C465">
    <cfRule type="cellIs" dxfId="6972" priority="431" operator="lessThan">
      <formula>0</formula>
    </cfRule>
  </conditionalFormatting>
  <conditionalFormatting sqref="C465">
    <cfRule type="expression" dxfId="6971" priority="429">
      <formula>C465/B465&gt;1</formula>
    </cfRule>
    <cfRule type="expression" dxfId="6970" priority="430">
      <formula>C465/B465&lt;1</formula>
    </cfRule>
  </conditionalFormatting>
  <conditionalFormatting sqref="D465:N465">
    <cfRule type="cellIs" dxfId="6969" priority="428" operator="lessThan">
      <formula>0</formula>
    </cfRule>
  </conditionalFormatting>
  <conditionalFormatting sqref="D465:N465">
    <cfRule type="expression" dxfId="6968" priority="426">
      <formula>D465/C465&gt;1</formula>
    </cfRule>
    <cfRule type="expression" dxfId="6967" priority="427">
      <formula>D465/C465&lt;1</formula>
    </cfRule>
  </conditionalFormatting>
  <conditionalFormatting sqref="B465">
    <cfRule type="cellIs" dxfId="6966" priority="425" operator="lessThan">
      <formula>0</formula>
    </cfRule>
  </conditionalFormatting>
  <conditionalFormatting sqref="B465">
    <cfRule type="expression" dxfId="6965" priority="423">
      <formula>B465/#REF!&gt;1</formula>
    </cfRule>
    <cfRule type="expression" dxfId="6964" priority="424">
      <formula>B465/#REF!&lt;1</formula>
    </cfRule>
  </conditionalFormatting>
  <conditionalFormatting sqref="C511">
    <cfRule type="cellIs" dxfId="6963" priority="422" operator="lessThan">
      <formula>0</formula>
    </cfRule>
  </conditionalFormatting>
  <conditionalFormatting sqref="D511:N511">
    <cfRule type="cellIs" dxfId="6962" priority="419" operator="lessThan">
      <formula>0</formula>
    </cfRule>
  </conditionalFormatting>
  <conditionalFormatting sqref="C511">
    <cfRule type="expression" dxfId="6961" priority="420">
      <formula>C511/B511&gt;1</formula>
    </cfRule>
    <cfRule type="expression" dxfId="6960" priority="421">
      <formula>C511/B511&lt;1</formula>
    </cfRule>
  </conditionalFormatting>
  <conditionalFormatting sqref="D511:N511">
    <cfRule type="expression" dxfId="6959" priority="417">
      <formula>D511/C511&gt;1</formula>
    </cfRule>
    <cfRule type="expression" dxfId="6958" priority="418">
      <formula>D511/C511&lt;1</formula>
    </cfRule>
  </conditionalFormatting>
  <conditionalFormatting sqref="B511">
    <cfRule type="cellIs" dxfId="6957" priority="416" operator="lessThan">
      <formula>0</formula>
    </cfRule>
  </conditionalFormatting>
  <conditionalFormatting sqref="B511">
    <cfRule type="expression" dxfId="6956" priority="414">
      <formula>B511/#REF!&gt;1</formula>
    </cfRule>
    <cfRule type="expression" dxfId="6955" priority="415">
      <formula>B511/#REF!&lt;1</formula>
    </cfRule>
  </conditionalFormatting>
  <conditionalFormatting sqref="B529 B521">
    <cfRule type="cellIs" dxfId="6954" priority="413" operator="lessThan">
      <formula>0</formula>
    </cfRule>
  </conditionalFormatting>
  <conditionalFormatting sqref="B529 B521">
    <cfRule type="expression" dxfId="6953" priority="411">
      <formula>B521/#REF!&gt;1</formula>
    </cfRule>
    <cfRule type="expression" dxfId="6952" priority="412">
      <formula>B521/#REF!&lt;1</formula>
    </cfRule>
  </conditionalFormatting>
  <conditionalFormatting sqref="C521">
    <cfRule type="cellIs" dxfId="6951" priority="410" operator="lessThan">
      <formula>0</formula>
    </cfRule>
  </conditionalFormatting>
  <conditionalFormatting sqref="C521 B636:O637">
    <cfRule type="expression" dxfId="6950" priority="408">
      <formula>B521/A521&gt;1</formula>
    </cfRule>
    <cfRule type="expression" dxfId="6949" priority="409">
      <formula>B521/A521&lt;1</formula>
    </cfRule>
  </conditionalFormatting>
  <conditionalFormatting sqref="C603:N603">
    <cfRule type="expression" dxfId="6948" priority="369">
      <formula>C603/B603&gt;1</formula>
    </cfRule>
    <cfRule type="expression" dxfId="6947" priority="370">
      <formula>C603/B603&lt;1</formula>
    </cfRule>
  </conditionalFormatting>
  <conditionalFormatting sqref="I552:N552">
    <cfRule type="expression" dxfId="6946" priority="393">
      <formula>I552/H552&gt;1</formula>
    </cfRule>
    <cfRule type="expression" dxfId="6945" priority="394">
      <formula>I552/H552&lt;1</formula>
    </cfRule>
  </conditionalFormatting>
  <conditionalFormatting sqref="I560:N560">
    <cfRule type="expression" dxfId="6944" priority="390">
      <formula>I560/H560&gt;1</formula>
    </cfRule>
    <cfRule type="expression" dxfId="6943" priority="391">
      <formula>I560/H560&lt;1</formula>
    </cfRule>
  </conditionalFormatting>
  <conditionalFormatting sqref="B575:N575">
    <cfRule type="cellIs" dxfId="6942" priority="389" operator="lessThan">
      <formula>0</formula>
    </cfRule>
  </conditionalFormatting>
  <conditionalFormatting sqref="B575:N575">
    <cfRule type="expression" dxfId="6941" priority="387">
      <formula>B575/A575&gt;1</formula>
    </cfRule>
    <cfRule type="expression" dxfId="6940" priority="388">
      <formula>B575/A575&lt;1</formula>
    </cfRule>
  </conditionalFormatting>
  <conditionalFormatting sqref="B589:N589">
    <cfRule type="cellIs" dxfId="6939" priority="386" operator="lessThan">
      <formula>0</formula>
    </cfRule>
  </conditionalFormatting>
  <conditionalFormatting sqref="B589:N589">
    <cfRule type="expression" dxfId="6938" priority="384">
      <formula>B589/A589&gt;1</formula>
    </cfRule>
    <cfRule type="expression" dxfId="6937" priority="385">
      <formula>B589/A589&lt;1</formula>
    </cfRule>
  </conditionalFormatting>
  <conditionalFormatting sqref="N608">
    <cfRule type="cellIs" dxfId="6936" priority="362" operator="lessThan">
      <formula>0</formula>
    </cfRule>
  </conditionalFormatting>
  <conditionalFormatting sqref="D521:N521">
    <cfRule type="cellIs" dxfId="6935" priority="407" operator="lessThan">
      <formula>0</formula>
    </cfRule>
  </conditionalFormatting>
  <conditionalFormatting sqref="D521:N521">
    <cfRule type="expression" dxfId="6934" priority="405">
      <formula>D521/C521&gt;1</formula>
    </cfRule>
    <cfRule type="expression" dxfId="6933" priority="406">
      <formula>D521/C521&lt;1</formula>
    </cfRule>
  </conditionalFormatting>
  <conditionalFormatting sqref="C529:N529">
    <cfRule type="cellIs" dxfId="6932" priority="404" operator="lessThan">
      <formula>0</formula>
    </cfRule>
  </conditionalFormatting>
  <conditionalFormatting sqref="C529:N529">
    <cfRule type="expression" dxfId="6931" priority="402">
      <formula>C529/B529&gt;1</formula>
    </cfRule>
    <cfRule type="expression" dxfId="6930" priority="403">
      <formula>C529/B529&lt;1</formula>
    </cfRule>
  </conditionalFormatting>
  <conditionalFormatting sqref="C582:N582">
    <cfRule type="expression" dxfId="6929" priority="378">
      <formula>C582/B582&gt;1</formula>
    </cfRule>
    <cfRule type="expression" dxfId="6928" priority="379">
      <formula>C582/B582&lt;1</formula>
    </cfRule>
  </conditionalFormatting>
  <conditionalFormatting sqref="C537:N537">
    <cfRule type="expression" dxfId="6927" priority="399">
      <formula>C537/B537&gt;1</formula>
    </cfRule>
    <cfRule type="expression" dxfId="6926" priority="400">
      <formula>C537/B537&lt;1</formula>
    </cfRule>
  </conditionalFormatting>
  <conditionalFormatting sqref="C568:N568">
    <cfRule type="expression" dxfId="6925" priority="396">
      <formula>C568/B568&gt;1</formula>
    </cfRule>
    <cfRule type="expression" dxfId="6924" priority="397">
      <formula>C568/B568&lt;1</formula>
    </cfRule>
  </conditionalFormatting>
  <conditionalFormatting sqref="C608:M608">
    <cfRule type="expression" dxfId="6923" priority="364">
      <formula>C608/B608&gt;1</formula>
    </cfRule>
    <cfRule type="expression" dxfId="6922" priority="365">
      <formula>C608/B608&lt;1</formula>
    </cfRule>
  </conditionalFormatting>
  <conditionalFormatting sqref="N608">
    <cfRule type="expression" dxfId="6921" priority="359">
      <formula>N608/M608&gt;1</formula>
    </cfRule>
    <cfRule type="expression" dxfId="6920" priority="360">
      <formula>N608/M608&lt;1</formula>
    </cfRule>
  </conditionalFormatting>
  <conditionalFormatting sqref="C608:M608">
    <cfRule type="cellIs" dxfId="6919" priority="368" operator="lessThan">
      <formula>0</formula>
    </cfRule>
  </conditionalFormatting>
  <conditionalFormatting sqref="C608:M608">
    <cfRule type="cellIs" dxfId="6918" priority="367" operator="lessThan">
      <formula>0</formula>
    </cfRule>
  </conditionalFormatting>
  <conditionalFormatting sqref="B582">
    <cfRule type="cellIs" dxfId="6917" priority="381" operator="lessThan">
      <formula>0</formula>
    </cfRule>
  </conditionalFormatting>
  <conditionalFormatting sqref="B582">
    <cfRule type="expression" dxfId="6916" priority="382">
      <formula>B582/#REF!&gt;1</formula>
    </cfRule>
    <cfRule type="expression" dxfId="6915" priority="383">
      <formula>B582/#REF!&lt;1</formula>
    </cfRule>
  </conditionalFormatting>
  <conditionalFormatting sqref="C582:N582">
    <cfRule type="cellIs" dxfId="6914" priority="380" operator="lessThan">
      <formula>0</formula>
    </cfRule>
  </conditionalFormatting>
  <conditionalFormatting sqref="C597:N597">
    <cfRule type="expression" dxfId="6913" priority="374">
      <formula>C597/B597&gt;1</formula>
    </cfRule>
    <cfRule type="expression" dxfId="6912" priority="375">
      <formula>C597/B597&lt;1</formula>
    </cfRule>
  </conditionalFormatting>
  <conditionalFormatting sqref="N608">
    <cfRule type="cellIs" dxfId="6911" priority="363" operator="lessThan">
      <formula>0</formula>
    </cfRule>
  </conditionalFormatting>
  <conditionalFormatting sqref="C608:M608">
    <cfRule type="cellIs" dxfId="6910" priority="366" operator="lessThan">
      <formula>0</formula>
    </cfRule>
  </conditionalFormatting>
  <conditionalFormatting sqref="N608">
    <cfRule type="cellIs" dxfId="6909" priority="361" operator="lessThan">
      <formula>0</formula>
    </cfRule>
  </conditionalFormatting>
  <conditionalFormatting sqref="B676:N679">
    <cfRule type="cellIs" dxfId="6908" priority="358" operator="lessThan">
      <formula>0</formula>
    </cfRule>
  </conditionalFormatting>
  <conditionalFormatting sqref="I678:N678 P676:Q679">
    <cfRule type="cellIs" dxfId="6907" priority="357" operator="lessThan">
      <formula>0</formula>
    </cfRule>
  </conditionalFormatting>
  <conditionalFormatting sqref="B680:N683">
    <cfRule type="cellIs" dxfId="6906" priority="356" operator="lessThan">
      <formula>0</formula>
    </cfRule>
  </conditionalFormatting>
  <conditionalFormatting sqref="I682:N682 P680:Q683">
    <cfRule type="cellIs" dxfId="6905" priority="355" operator="lessThan">
      <formula>0</formula>
    </cfRule>
  </conditionalFormatting>
  <conditionalFormatting sqref="B684:N687">
    <cfRule type="cellIs" dxfId="6904" priority="354" operator="lessThan">
      <formula>0</formula>
    </cfRule>
  </conditionalFormatting>
  <conditionalFormatting sqref="I686:N686 P684:Q687">
    <cfRule type="cellIs" dxfId="6903" priority="353" operator="lessThan">
      <formula>0</formula>
    </cfRule>
  </conditionalFormatting>
  <conditionalFormatting sqref="B688:N691">
    <cfRule type="cellIs" dxfId="6902" priority="352" operator="lessThan">
      <formula>0</formula>
    </cfRule>
  </conditionalFormatting>
  <conditionalFormatting sqref="I690:N690 P688:Q691">
    <cfRule type="cellIs" dxfId="6901" priority="351" operator="lessThan">
      <formula>0</formula>
    </cfRule>
  </conditionalFormatting>
  <conditionalFormatting sqref="B692:N695 O694">
    <cfRule type="cellIs" dxfId="6900" priority="350" operator="lessThan">
      <formula>0</formula>
    </cfRule>
  </conditionalFormatting>
  <conditionalFormatting sqref="P692:Q695 I694:O694">
    <cfRule type="cellIs" dxfId="6899" priority="349" operator="lessThan">
      <formula>0</formula>
    </cfRule>
  </conditionalFormatting>
  <conditionalFormatting sqref="B696:N699">
    <cfRule type="cellIs" dxfId="6898" priority="348" operator="lessThan">
      <formula>0</formula>
    </cfRule>
  </conditionalFormatting>
  <conditionalFormatting sqref="I698:N698 P696:Q699">
    <cfRule type="cellIs" dxfId="6897" priority="347" operator="lessThan">
      <formula>0</formula>
    </cfRule>
  </conditionalFormatting>
  <conditionalFormatting sqref="B700:N703">
    <cfRule type="cellIs" dxfId="6896" priority="346" operator="lessThan">
      <formula>0</formula>
    </cfRule>
  </conditionalFormatting>
  <conditionalFormatting sqref="I702:N702 P700:Q703">
    <cfRule type="cellIs" dxfId="6895" priority="345" operator="lessThan">
      <formula>0</formula>
    </cfRule>
  </conditionalFormatting>
  <conditionalFormatting sqref="B704:N707">
    <cfRule type="cellIs" dxfId="6894" priority="344" operator="lessThan">
      <formula>0</formula>
    </cfRule>
  </conditionalFormatting>
  <conditionalFormatting sqref="I706:N706 P704:Q707">
    <cfRule type="cellIs" dxfId="6893" priority="343" operator="lessThan">
      <formula>0</formula>
    </cfRule>
  </conditionalFormatting>
  <conditionalFormatting sqref="B712:N715">
    <cfRule type="cellIs" dxfId="6892" priority="342" operator="lessThan">
      <formula>0</formula>
    </cfRule>
  </conditionalFormatting>
  <conditionalFormatting sqref="I714:N714 P712:Q715">
    <cfRule type="cellIs" dxfId="6891" priority="341" operator="lessThan">
      <formula>0</formula>
    </cfRule>
  </conditionalFormatting>
  <conditionalFormatting sqref="B716:N719">
    <cfRule type="cellIs" dxfId="6890" priority="340" operator="lessThan">
      <formula>0</formula>
    </cfRule>
  </conditionalFormatting>
  <conditionalFormatting sqref="I718:N718 P716:Q719">
    <cfRule type="cellIs" dxfId="6889" priority="339" operator="lessThan">
      <formula>0</formula>
    </cfRule>
  </conditionalFormatting>
  <conditionalFormatting sqref="P654">
    <cfRule type="cellIs" dxfId="6888" priority="338" operator="lessThan">
      <formula>0</formula>
    </cfRule>
  </conditionalFormatting>
  <conditionalFormatting sqref="Q466">
    <cfRule type="cellIs" dxfId="6887" priority="337" operator="lessThan">
      <formula>0</formula>
    </cfRule>
  </conditionalFormatting>
  <conditionalFormatting sqref="B466:N466">
    <cfRule type="cellIs" dxfId="6886" priority="335" operator="lessThan">
      <formula>0</formula>
    </cfRule>
  </conditionalFormatting>
  <conditionalFormatting sqref="B505:N505">
    <cfRule type="cellIs" dxfId="6885" priority="332" operator="lessThan">
      <formula>0</formula>
    </cfRule>
  </conditionalFormatting>
  <conditionalFormatting sqref="B513:N513">
    <cfRule type="cellIs" dxfId="6884" priority="329" operator="lessThan">
      <formula>0</formula>
    </cfRule>
  </conditionalFormatting>
  <conditionalFormatting sqref="B522:N522">
    <cfRule type="cellIs" dxfId="6883" priority="326" operator="lessThan">
      <formula>0</formula>
    </cfRule>
  </conditionalFormatting>
  <conditionalFormatting sqref="B530:N530">
    <cfRule type="cellIs" dxfId="6882" priority="323" operator="lessThan">
      <formula>0</formula>
    </cfRule>
  </conditionalFormatting>
  <conditionalFormatting sqref="B538:N538">
    <cfRule type="cellIs" dxfId="6881" priority="320" operator="lessThan">
      <formula>0</formula>
    </cfRule>
  </conditionalFormatting>
  <conditionalFormatting sqref="B553:N553">
    <cfRule type="cellIs" dxfId="6880" priority="317" operator="lessThan">
      <formula>0</formula>
    </cfRule>
  </conditionalFormatting>
  <conditionalFormatting sqref="B561:N561">
    <cfRule type="cellIs" dxfId="6879" priority="314" operator="lessThan">
      <formula>0</formula>
    </cfRule>
  </conditionalFormatting>
  <conditionalFormatting sqref="B590:N590">
    <cfRule type="cellIs" dxfId="6878" priority="311" operator="lessThan">
      <formula>0</formula>
    </cfRule>
  </conditionalFormatting>
  <conditionalFormatting sqref="O608">
    <cfRule type="cellIs" dxfId="6877" priority="52" operator="lessThan">
      <formula>0</formula>
    </cfRule>
  </conditionalFormatting>
  <conditionalFormatting sqref="O608">
    <cfRule type="cellIs" dxfId="6876" priority="53" operator="lessThan">
      <formula>0</formula>
    </cfRule>
  </conditionalFormatting>
  <conditionalFormatting sqref="O603">
    <cfRule type="cellIs" dxfId="6875" priority="56" operator="lessThan">
      <formula>0</formula>
    </cfRule>
  </conditionalFormatting>
  <conditionalFormatting sqref="O603">
    <cfRule type="cellIs" dxfId="6874" priority="57" operator="lessThan">
      <formula>0</formula>
    </cfRule>
  </conditionalFormatting>
  <conditionalFormatting sqref="O603">
    <cfRule type="cellIs" dxfId="6873" priority="58" operator="lessThan">
      <formula>0</formula>
    </cfRule>
  </conditionalFormatting>
  <conditionalFormatting sqref="O608">
    <cfRule type="cellIs" dxfId="6872" priority="51" operator="lessThan">
      <formula>0</formula>
    </cfRule>
  </conditionalFormatting>
  <conditionalFormatting sqref="P491:Q491">
    <cfRule type="cellIs" dxfId="6871" priority="310" operator="lessThan">
      <formula>0</formula>
    </cfRule>
  </conditionalFormatting>
  <conditionalFormatting sqref="Q492:Q496">
    <cfRule type="cellIs" dxfId="6870" priority="309" operator="lessThan">
      <formula>0</formula>
    </cfRule>
  </conditionalFormatting>
  <conditionalFormatting sqref="P492:P495">
    <cfRule type="cellIs" dxfId="6869" priority="308" operator="lessThan">
      <formula>0</formula>
    </cfRule>
  </conditionalFormatting>
  <conditionalFormatting sqref="P496">
    <cfRule type="cellIs" dxfId="6868" priority="307" operator="lessThan">
      <formula>0</formula>
    </cfRule>
  </conditionalFormatting>
  <conditionalFormatting sqref="P473:Q473 B473">
    <cfRule type="cellIs" dxfId="6867" priority="306" operator="lessThan">
      <formula>0</formula>
    </cfRule>
  </conditionalFormatting>
  <conditionalFormatting sqref="Q474:Q478">
    <cfRule type="cellIs" dxfId="6866" priority="305" operator="lessThan">
      <formula>0</formula>
    </cfRule>
  </conditionalFormatting>
  <conditionalFormatting sqref="P474:P477">
    <cfRule type="cellIs" dxfId="6865" priority="304" operator="lessThan">
      <formula>0</formula>
    </cfRule>
  </conditionalFormatting>
  <conditionalFormatting sqref="P478">
    <cfRule type="cellIs" dxfId="6864" priority="303" operator="lessThan">
      <formula>0</formula>
    </cfRule>
  </conditionalFormatting>
  <conditionalFormatting sqref="P479:Q479 B479">
    <cfRule type="cellIs" dxfId="6863" priority="302" operator="lessThan">
      <formula>0</formula>
    </cfRule>
  </conditionalFormatting>
  <conditionalFormatting sqref="Q480:Q484">
    <cfRule type="cellIs" dxfId="6862" priority="301" operator="lessThan">
      <formula>0</formula>
    </cfRule>
  </conditionalFormatting>
  <conditionalFormatting sqref="P480:P483">
    <cfRule type="cellIs" dxfId="6861" priority="300" operator="lessThan">
      <formula>0</formula>
    </cfRule>
  </conditionalFormatting>
  <conditionalFormatting sqref="P484">
    <cfRule type="cellIs" dxfId="6860" priority="299" operator="lessThan">
      <formula>0</formula>
    </cfRule>
  </conditionalFormatting>
  <conditionalFormatting sqref="P485:Q485 B485">
    <cfRule type="cellIs" dxfId="6859" priority="298" operator="lessThan">
      <formula>0</formula>
    </cfRule>
  </conditionalFormatting>
  <conditionalFormatting sqref="Q486:Q490">
    <cfRule type="cellIs" dxfId="6858" priority="297" operator="lessThan">
      <formula>0</formula>
    </cfRule>
  </conditionalFormatting>
  <conditionalFormatting sqref="P486:P489">
    <cfRule type="cellIs" dxfId="6857" priority="296" operator="lessThan">
      <formula>0</formula>
    </cfRule>
  </conditionalFormatting>
  <conditionalFormatting sqref="P490">
    <cfRule type="cellIs" dxfId="6856" priority="295"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855" priority="292" operator="lessThan">
      <formula>0</formula>
    </cfRule>
  </conditionalFormatting>
  <conditionalFormatting sqref="O351:O354">
    <cfRule type="cellIs" dxfId="6854" priority="289" operator="lessThan">
      <formula>0</formula>
    </cfRule>
  </conditionalFormatting>
  <conditionalFormatting sqref="O363:O364">
    <cfRule type="cellIs" dxfId="6853" priority="288" operator="lessThan">
      <formula>0</formula>
    </cfRule>
  </conditionalFormatting>
  <conditionalFormatting sqref="O369:O370">
    <cfRule type="cellIs" dxfId="6852" priority="287" operator="lessThan">
      <formula>0</formula>
    </cfRule>
  </conditionalFormatting>
  <conditionalFormatting sqref="O375:O376">
    <cfRule type="cellIs" dxfId="6851" priority="286" operator="lessThan">
      <formula>0</formula>
    </cfRule>
  </conditionalFormatting>
  <conditionalFormatting sqref="O381:O383">
    <cfRule type="cellIs" dxfId="6850" priority="285" operator="lessThan">
      <formula>0</formula>
    </cfRule>
  </conditionalFormatting>
  <conditionalFormatting sqref="O355">
    <cfRule type="cellIs" dxfId="6849" priority="284" operator="lessThan">
      <formula>0</formula>
    </cfRule>
  </conditionalFormatting>
  <conditionalFormatting sqref="O593:O595">
    <cfRule type="cellIs" dxfId="6848" priority="282" operator="lessThan">
      <formula>0</formula>
    </cfRule>
  </conditionalFormatting>
  <conditionalFormatting sqref="O593:O595">
    <cfRule type="cellIs" dxfId="6847" priority="283" operator="lessThan">
      <formula>0</formula>
    </cfRule>
  </conditionalFormatting>
  <conditionalFormatting sqref="O601:O602 O599">
    <cfRule type="cellIs" dxfId="6846" priority="281" operator="lessThan">
      <formula>0</formula>
    </cfRule>
  </conditionalFormatting>
  <conditionalFormatting sqref="O621:O624">
    <cfRule type="cellIs" dxfId="6845" priority="276" operator="lessThan">
      <formula>0</formula>
    </cfRule>
  </conditionalFormatting>
  <conditionalFormatting sqref="O621:O624">
    <cfRule type="cellIs" dxfId="6844" priority="277" operator="lessThan">
      <formula>0</formula>
    </cfRule>
  </conditionalFormatting>
  <conditionalFormatting sqref="O626:O629">
    <cfRule type="cellIs" dxfId="6843" priority="275" operator="lessThan">
      <formula>0</formula>
    </cfRule>
  </conditionalFormatting>
  <conditionalFormatting sqref="O611:O614">
    <cfRule type="cellIs" dxfId="6842" priority="270" operator="lessThan">
      <formula>0</formula>
    </cfRule>
  </conditionalFormatting>
  <conditionalFormatting sqref="O611:O614">
    <cfRule type="cellIs" dxfId="6841" priority="271" operator="lessThan">
      <formula>0</formula>
    </cfRule>
  </conditionalFormatting>
  <conditionalFormatting sqref="O650 O663 O655:O661 O642:O645 O652:O653 O672:O675 O708:O711 O665:O670">
    <cfRule type="cellIs" dxfId="6840" priority="269" operator="lessThan">
      <formula>0</formula>
    </cfRule>
  </conditionalFormatting>
  <conditionalFormatting sqref="O674">
    <cfRule type="cellIs" dxfId="6839" priority="268" operator="lessThan">
      <formula>0</formula>
    </cfRule>
  </conditionalFormatting>
  <conditionalFormatting sqref="O647">
    <cfRule type="cellIs" dxfId="6838" priority="267" operator="lessThan">
      <formula>0</formula>
    </cfRule>
  </conditionalFormatting>
  <conditionalFormatting sqref="O393">
    <cfRule type="cellIs" dxfId="6837" priority="246" operator="lessThan">
      <formula>0</formula>
    </cfRule>
  </conditionalFormatting>
  <conditionalFormatting sqref="O390">
    <cfRule type="cellIs" dxfId="6836" priority="251" operator="lessThan">
      <formula>0</formula>
    </cfRule>
  </conditionalFormatting>
  <conditionalFormatting sqref="O393">
    <cfRule type="cellIs" dxfId="6835" priority="249" operator="lessThan">
      <formula>0</formula>
    </cfRule>
  </conditionalFormatting>
  <conditionalFormatting sqref="O378">
    <cfRule type="cellIs" dxfId="6834" priority="261" operator="lessThan">
      <formula>0</formula>
    </cfRule>
  </conditionalFormatting>
  <conditionalFormatting sqref="O372">
    <cfRule type="cellIs" dxfId="6833" priority="262" operator="lessThan">
      <formula>0</formula>
    </cfRule>
  </conditionalFormatting>
  <conditionalFormatting sqref="O384">
    <cfRule type="cellIs" dxfId="6832" priority="260" operator="lessThan">
      <formula>0</formula>
    </cfRule>
  </conditionalFormatting>
  <conditionalFormatting sqref="O387">
    <cfRule type="cellIs" dxfId="6831" priority="255" operator="lessThan">
      <formula>0</formula>
    </cfRule>
  </conditionalFormatting>
  <conditionalFormatting sqref="O387">
    <cfRule type="cellIs" dxfId="6830" priority="254" operator="lessThan">
      <formula>0</formula>
    </cfRule>
  </conditionalFormatting>
  <conditionalFormatting sqref="O387">
    <cfRule type="cellIs" dxfId="6829" priority="253" operator="lessThan">
      <formula>0</formula>
    </cfRule>
  </conditionalFormatting>
  <conditionalFormatting sqref="O387">
    <cfRule type="cellIs" dxfId="6828" priority="252" operator="lessThan">
      <formula>0</formula>
    </cfRule>
  </conditionalFormatting>
  <conditionalFormatting sqref="O393">
    <cfRule type="cellIs" dxfId="6827" priority="247" operator="lessThan">
      <formula>0</formula>
    </cfRule>
  </conditionalFormatting>
  <conditionalFormatting sqref="O393">
    <cfRule type="cellIs" dxfId="6826" priority="250" operator="lessThan">
      <formula>0</formula>
    </cfRule>
  </conditionalFormatting>
  <conditionalFormatting sqref="O393">
    <cfRule type="cellIs" dxfId="6825" priority="245" operator="lessThan">
      <formula>0</formula>
    </cfRule>
  </conditionalFormatting>
  <conditionalFormatting sqref="O393">
    <cfRule type="cellIs" dxfId="6824" priority="248" operator="lessThan">
      <formula>0</formula>
    </cfRule>
  </conditionalFormatting>
  <conditionalFormatting sqref="O393">
    <cfRule type="cellIs" dxfId="6823" priority="243" operator="lessThan">
      <formula>0</formula>
    </cfRule>
  </conditionalFormatting>
  <conditionalFormatting sqref="O393">
    <cfRule type="cellIs" dxfId="6822" priority="244" operator="lessThan">
      <formula>0</formula>
    </cfRule>
  </conditionalFormatting>
  <conditionalFormatting sqref="O399">
    <cfRule type="cellIs" dxfId="6821" priority="241" operator="lessThan">
      <formula>0</formula>
    </cfRule>
  </conditionalFormatting>
  <conditionalFormatting sqref="O396">
    <cfRule type="cellIs" dxfId="6820" priority="242" operator="lessThan">
      <formula>0</formula>
    </cfRule>
  </conditionalFormatting>
  <conditionalFormatting sqref="O399">
    <cfRule type="cellIs" dxfId="6819" priority="240" operator="lessThan">
      <formula>0</formula>
    </cfRule>
  </conditionalFormatting>
  <conditionalFormatting sqref="O399">
    <cfRule type="cellIs" dxfId="6818" priority="239" operator="lessThan">
      <formula>0</formula>
    </cfRule>
  </conditionalFormatting>
  <conditionalFormatting sqref="O399">
    <cfRule type="cellIs" dxfId="6817" priority="238" operator="lessThan">
      <formula>0</formula>
    </cfRule>
  </conditionalFormatting>
  <conditionalFormatting sqref="O399">
    <cfRule type="cellIs" dxfId="6816" priority="237" operator="lessThan">
      <formula>0</formula>
    </cfRule>
  </conditionalFormatting>
  <conditionalFormatting sqref="O399">
    <cfRule type="cellIs" dxfId="6815" priority="236" operator="lessThan">
      <formula>0</formula>
    </cfRule>
  </conditionalFormatting>
  <conditionalFormatting sqref="O399">
    <cfRule type="cellIs" dxfId="6814" priority="235" operator="lessThan">
      <formula>0</formula>
    </cfRule>
  </conditionalFormatting>
  <conditionalFormatting sqref="O399">
    <cfRule type="cellIs" dxfId="6813" priority="234" operator="lessThan">
      <formula>0</formula>
    </cfRule>
  </conditionalFormatting>
  <conditionalFormatting sqref="O402">
    <cfRule type="cellIs" dxfId="6812" priority="233" operator="lessThan">
      <formula>0</formula>
    </cfRule>
  </conditionalFormatting>
  <conditionalFormatting sqref="O355">
    <cfRule type="cellIs" dxfId="6811" priority="232" operator="lessThan">
      <formula>0</formula>
    </cfRule>
  </conditionalFormatting>
  <conditionalFormatting sqref="O361">
    <cfRule type="cellIs" dxfId="6810" priority="231" operator="lessThan">
      <formula>0</formula>
    </cfRule>
  </conditionalFormatting>
  <conditionalFormatting sqref="O361">
    <cfRule type="cellIs" dxfId="6809" priority="230" operator="lessThan">
      <formula>0</formula>
    </cfRule>
  </conditionalFormatting>
  <conditionalFormatting sqref="O367">
    <cfRule type="cellIs" dxfId="6808" priority="229" operator="lessThan">
      <formula>0</formula>
    </cfRule>
  </conditionalFormatting>
  <conditionalFormatting sqref="O367">
    <cfRule type="cellIs" dxfId="6807" priority="228" operator="lessThan">
      <formula>0</formula>
    </cfRule>
  </conditionalFormatting>
  <conditionalFormatting sqref="O373">
    <cfRule type="cellIs" dxfId="6806" priority="227" operator="lessThan">
      <formula>0</formula>
    </cfRule>
  </conditionalFormatting>
  <conditionalFormatting sqref="O373">
    <cfRule type="cellIs" dxfId="6805" priority="226" operator="lessThan">
      <formula>0</formula>
    </cfRule>
  </conditionalFormatting>
  <conditionalFormatting sqref="O379">
    <cfRule type="cellIs" dxfId="6804" priority="225" operator="lessThan">
      <formula>0</formula>
    </cfRule>
  </conditionalFormatting>
  <conditionalFormatting sqref="O379">
    <cfRule type="cellIs" dxfId="6803" priority="224" operator="lessThan">
      <formula>0</formula>
    </cfRule>
  </conditionalFormatting>
  <conditionalFormatting sqref="O385">
    <cfRule type="cellIs" dxfId="6802" priority="223" operator="lessThan">
      <formula>0</formula>
    </cfRule>
  </conditionalFormatting>
  <conditionalFormatting sqref="O385">
    <cfRule type="cellIs" dxfId="6801" priority="222" operator="lessThan">
      <formula>0</formula>
    </cfRule>
  </conditionalFormatting>
  <conditionalFormatting sqref="O391">
    <cfRule type="cellIs" dxfId="6800" priority="221" operator="lessThan">
      <formula>0</formula>
    </cfRule>
  </conditionalFormatting>
  <conditionalFormatting sqref="O391">
    <cfRule type="cellIs" dxfId="6799" priority="220" operator="lessThan">
      <formula>0</formula>
    </cfRule>
  </conditionalFormatting>
  <conditionalFormatting sqref="O397">
    <cfRule type="cellIs" dxfId="6798" priority="219" operator="lessThan">
      <formula>0</formula>
    </cfRule>
  </conditionalFormatting>
  <conditionalFormatting sqref="O397">
    <cfRule type="cellIs" dxfId="6797" priority="218" operator="lessThan">
      <formula>0</formula>
    </cfRule>
  </conditionalFormatting>
  <conditionalFormatting sqref="O405">
    <cfRule type="cellIs" dxfId="6796" priority="217" operator="lessThan">
      <formula>0</formula>
    </cfRule>
  </conditionalFormatting>
  <conditionalFormatting sqref="O405">
    <cfRule type="cellIs" dxfId="6795" priority="215" operator="lessThan">
      <formula>0</formula>
    </cfRule>
  </conditionalFormatting>
  <conditionalFormatting sqref="O405">
    <cfRule type="cellIs" dxfId="6794" priority="214" operator="lessThan">
      <formula>0</formula>
    </cfRule>
  </conditionalFormatting>
  <conditionalFormatting sqref="O405">
    <cfRule type="cellIs" dxfId="6793" priority="213" operator="lessThan">
      <formula>0</formula>
    </cfRule>
  </conditionalFormatting>
  <conditionalFormatting sqref="O405">
    <cfRule type="cellIs" dxfId="6792" priority="212" operator="lessThan">
      <formula>0</formula>
    </cfRule>
  </conditionalFormatting>
  <conditionalFormatting sqref="O405">
    <cfRule type="cellIs" dxfId="6791" priority="211" operator="lessThan">
      <formula>0</formula>
    </cfRule>
  </conditionalFormatting>
  <conditionalFormatting sqref="O405">
    <cfRule type="cellIs" dxfId="6790" priority="210" operator="lessThan">
      <formula>0</formula>
    </cfRule>
  </conditionalFormatting>
  <conditionalFormatting sqref="O408">
    <cfRule type="cellIs" dxfId="6789" priority="209" operator="lessThan">
      <formula>0</formula>
    </cfRule>
  </conditionalFormatting>
  <conditionalFormatting sqref="O409">
    <cfRule type="cellIs" dxfId="6788" priority="208" operator="lessThan">
      <formula>0</formula>
    </cfRule>
  </conditionalFormatting>
  <conditionalFormatting sqref="O409">
    <cfRule type="cellIs" dxfId="6787" priority="207" operator="lessThan">
      <formula>0</formula>
    </cfRule>
  </conditionalFormatting>
  <conditionalFormatting sqref="O411">
    <cfRule type="cellIs" dxfId="6786" priority="206" operator="lessThan">
      <formula>0</formula>
    </cfRule>
  </conditionalFormatting>
  <conditionalFormatting sqref="O411">
    <cfRule type="cellIs" dxfId="6785" priority="205" operator="lessThan">
      <formula>0</formula>
    </cfRule>
  </conditionalFormatting>
  <conditionalFormatting sqref="O411">
    <cfRule type="cellIs" dxfId="6784" priority="204" operator="lessThan">
      <formula>0</formula>
    </cfRule>
  </conditionalFormatting>
  <conditionalFormatting sqref="O411">
    <cfRule type="cellIs" dxfId="6783" priority="203" operator="lessThan">
      <formula>0</formula>
    </cfRule>
  </conditionalFormatting>
  <conditionalFormatting sqref="O411">
    <cfRule type="cellIs" dxfId="6782" priority="202" operator="lessThan">
      <formula>0</formula>
    </cfRule>
  </conditionalFormatting>
  <conditionalFormatting sqref="O411">
    <cfRule type="cellIs" dxfId="6781" priority="201" operator="lessThan">
      <formula>0</formula>
    </cfRule>
  </conditionalFormatting>
  <conditionalFormatting sqref="O411">
    <cfRule type="cellIs" dxfId="6780" priority="200" operator="lessThan">
      <formula>0</formula>
    </cfRule>
  </conditionalFormatting>
  <conditionalFormatting sqref="O411">
    <cfRule type="cellIs" dxfId="6779" priority="199" operator="lessThan">
      <formula>0</formula>
    </cfRule>
  </conditionalFormatting>
  <conditionalFormatting sqref="O414">
    <cfRule type="cellIs" dxfId="6778" priority="198" operator="lessThan">
      <formula>0</formula>
    </cfRule>
  </conditionalFormatting>
  <conditionalFormatting sqref="O415">
    <cfRule type="cellIs" dxfId="6777" priority="197" operator="lessThan">
      <formula>0</formula>
    </cfRule>
  </conditionalFormatting>
  <conditionalFormatting sqref="O415">
    <cfRule type="cellIs" dxfId="6776" priority="196" operator="lessThan">
      <formula>0</formula>
    </cfRule>
  </conditionalFormatting>
  <conditionalFormatting sqref="O417">
    <cfRule type="cellIs" dxfId="6775" priority="195" operator="lessThan">
      <formula>0</formula>
    </cfRule>
  </conditionalFormatting>
  <conditionalFormatting sqref="O417">
    <cfRule type="cellIs" dxfId="6774" priority="194" operator="lessThan">
      <formula>0</formula>
    </cfRule>
  </conditionalFormatting>
  <conditionalFormatting sqref="O417">
    <cfRule type="cellIs" dxfId="6773" priority="193" operator="lessThan">
      <formula>0</formula>
    </cfRule>
  </conditionalFormatting>
  <conditionalFormatting sqref="O417">
    <cfRule type="cellIs" dxfId="6772" priority="192" operator="lessThan">
      <formula>0</formula>
    </cfRule>
  </conditionalFormatting>
  <conditionalFormatting sqref="O417">
    <cfRule type="cellIs" dxfId="6771" priority="191" operator="lessThan">
      <formula>0</formula>
    </cfRule>
  </conditionalFormatting>
  <conditionalFormatting sqref="O417">
    <cfRule type="cellIs" dxfId="6770" priority="190" operator="lessThan">
      <formula>0</formula>
    </cfRule>
  </conditionalFormatting>
  <conditionalFormatting sqref="O417">
    <cfRule type="cellIs" dxfId="6769" priority="189" operator="lessThan">
      <formula>0</formula>
    </cfRule>
  </conditionalFormatting>
  <conditionalFormatting sqref="O417">
    <cfRule type="cellIs" dxfId="6768" priority="188" operator="lessThan">
      <formula>0</formula>
    </cfRule>
  </conditionalFormatting>
  <conditionalFormatting sqref="O420">
    <cfRule type="cellIs" dxfId="6767" priority="187" operator="lessThan">
      <formula>0</formula>
    </cfRule>
  </conditionalFormatting>
  <conditionalFormatting sqref="O421">
    <cfRule type="cellIs" dxfId="6766" priority="186" operator="lessThan">
      <formula>0</formula>
    </cfRule>
  </conditionalFormatting>
  <conditionalFormatting sqref="O421">
    <cfRule type="cellIs" dxfId="6765" priority="185" operator="lessThan">
      <formula>0</formula>
    </cfRule>
  </conditionalFormatting>
  <conditionalFormatting sqref="O423">
    <cfRule type="cellIs" dxfId="6764" priority="184" operator="lessThan">
      <formula>0</formula>
    </cfRule>
  </conditionalFormatting>
  <conditionalFormatting sqref="O423">
    <cfRule type="cellIs" dxfId="6763" priority="183" operator="lessThan">
      <formula>0</formula>
    </cfRule>
  </conditionalFormatting>
  <conditionalFormatting sqref="O423">
    <cfRule type="cellIs" dxfId="6762" priority="182" operator="lessThan">
      <formula>0</formula>
    </cfRule>
  </conditionalFormatting>
  <conditionalFormatting sqref="O423">
    <cfRule type="cellIs" dxfId="6761" priority="181" operator="lessThan">
      <formula>0</formula>
    </cfRule>
  </conditionalFormatting>
  <conditionalFormatting sqref="O423">
    <cfRule type="cellIs" dxfId="6760" priority="180" operator="lessThan">
      <formula>0</formula>
    </cfRule>
  </conditionalFormatting>
  <conditionalFormatting sqref="O423">
    <cfRule type="cellIs" dxfId="6759" priority="179" operator="lessThan">
      <formula>0</formula>
    </cfRule>
  </conditionalFormatting>
  <conditionalFormatting sqref="O423">
    <cfRule type="cellIs" dxfId="6758" priority="178" operator="lessThan">
      <formula>0</formula>
    </cfRule>
  </conditionalFormatting>
  <conditionalFormatting sqref="O423">
    <cfRule type="cellIs" dxfId="6757" priority="177" operator="lessThan">
      <formula>0</formula>
    </cfRule>
  </conditionalFormatting>
  <conditionalFormatting sqref="O426">
    <cfRule type="cellIs" dxfId="6756" priority="176" operator="lessThan">
      <formula>0</formula>
    </cfRule>
  </conditionalFormatting>
  <conditionalFormatting sqref="O427">
    <cfRule type="cellIs" dxfId="6755" priority="175" operator="lessThan">
      <formula>0</formula>
    </cfRule>
  </conditionalFormatting>
  <conditionalFormatting sqref="O427">
    <cfRule type="cellIs" dxfId="6754" priority="174" operator="lessThan">
      <formula>0</formula>
    </cfRule>
  </conditionalFormatting>
  <conditionalFormatting sqref="O429">
    <cfRule type="cellIs" dxfId="6753" priority="173" operator="lessThan">
      <formula>0</formula>
    </cfRule>
  </conditionalFormatting>
  <conditionalFormatting sqref="O429">
    <cfRule type="cellIs" dxfId="6752" priority="172" operator="lessThan">
      <formula>0</formula>
    </cfRule>
  </conditionalFormatting>
  <conditionalFormatting sqref="O429">
    <cfRule type="cellIs" dxfId="6751" priority="171" operator="lessThan">
      <formula>0</formula>
    </cfRule>
  </conditionalFormatting>
  <conditionalFormatting sqref="O429">
    <cfRule type="cellIs" dxfId="6750" priority="170" operator="lessThan">
      <formula>0</formula>
    </cfRule>
  </conditionalFormatting>
  <conditionalFormatting sqref="O429">
    <cfRule type="cellIs" dxfId="6749" priority="169" operator="lessThan">
      <formula>0</formula>
    </cfRule>
  </conditionalFormatting>
  <conditionalFormatting sqref="O429">
    <cfRule type="cellIs" dxfId="6748" priority="168" operator="lessThan">
      <formula>0</formula>
    </cfRule>
  </conditionalFormatting>
  <conditionalFormatting sqref="O429">
    <cfRule type="cellIs" dxfId="6747" priority="167" operator="lessThan">
      <formula>0</formula>
    </cfRule>
  </conditionalFormatting>
  <conditionalFormatting sqref="O429">
    <cfRule type="cellIs" dxfId="6746" priority="166" operator="lessThan">
      <formula>0</formula>
    </cfRule>
  </conditionalFormatting>
  <conditionalFormatting sqref="O432">
    <cfRule type="cellIs" dxfId="6745" priority="165" operator="lessThan">
      <formula>0</formula>
    </cfRule>
  </conditionalFormatting>
  <conditionalFormatting sqref="O435">
    <cfRule type="cellIs" dxfId="6744" priority="164" operator="lessThan">
      <formula>0</formula>
    </cfRule>
  </conditionalFormatting>
  <conditionalFormatting sqref="O435">
    <cfRule type="cellIs" dxfId="6743" priority="163" operator="lessThan">
      <formula>0</formula>
    </cfRule>
  </conditionalFormatting>
  <conditionalFormatting sqref="O435">
    <cfRule type="cellIs" dxfId="6742" priority="162" operator="lessThan">
      <formula>0</formula>
    </cfRule>
  </conditionalFormatting>
  <conditionalFormatting sqref="O435">
    <cfRule type="cellIs" dxfId="6741" priority="161" operator="lessThan">
      <formula>0</formula>
    </cfRule>
  </conditionalFormatting>
  <conditionalFormatting sqref="O435">
    <cfRule type="cellIs" dxfId="6740" priority="160" operator="lessThan">
      <formula>0</formula>
    </cfRule>
  </conditionalFormatting>
  <conditionalFormatting sqref="O435">
    <cfRule type="cellIs" dxfId="6739" priority="159" operator="lessThan">
      <formula>0</formula>
    </cfRule>
  </conditionalFormatting>
  <conditionalFormatting sqref="O435">
    <cfRule type="cellIs" dxfId="6738" priority="158" operator="lessThan">
      <formula>0</formula>
    </cfRule>
  </conditionalFormatting>
  <conditionalFormatting sqref="O435">
    <cfRule type="cellIs" dxfId="6737" priority="157" operator="lessThan">
      <formula>0</formula>
    </cfRule>
  </conditionalFormatting>
  <conditionalFormatting sqref="O438">
    <cfRule type="cellIs" dxfId="6736" priority="156" operator="lessThan">
      <formula>0</formula>
    </cfRule>
  </conditionalFormatting>
  <conditionalFormatting sqref="O439">
    <cfRule type="cellIs" dxfId="6735" priority="155" operator="lessThan">
      <formula>0</formula>
    </cfRule>
  </conditionalFormatting>
  <conditionalFormatting sqref="O439">
    <cfRule type="cellIs" dxfId="6734" priority="154" operator="lessThan">
      <formula>0</formula>
    </cfRule>
  </conditionalFormatting>
  <conditionalFormatting sqref="O441">
    <cfRule type="cellIs" dxfId="6733" priority="153" operator="lessThan">
      <formula>0</formula>
    </cfRule>
  </conditionalFormatting>
  <conditionalFormatting sqref="O441">
    <cfRule type="cellIs" dxfId="6732" priority="152" operator="lessThan">
      <formula>0</formula>
    </cfRule>
  </conditionalFormatting>
  <conditionalFormatting sqref="O441">
    <cfRule type="cellIs" dxfId="6731" priority="151" operator="lessThan">
      <formula>0</formula>
    </cfRule>
  </conditionalFormatting>
  <conditionalFormatting sqref="O441">
    <cfRule type="cellIs" dxfId="6730" priority="150" operator="lessThan">
      <formula>0</formula>
    </cfRule>
  </conditionalFormatting>
  <conditionalFormatting sqref="O441">
    <cfRule type="cellIs" dxfId="6729" priority="149" operator="lessThan">
      <formula>0</formula>
    </cfRule>
  </conditionalFormatting>
  <conditionalFormatting sqref="O441">
    <cfRule type="cellIs" dxfId="6728" priority="148" operator="lessThan">
      <formula>0</formula>
    </cfRule>
  </conditionalFormatting>
  <conditionalFormatting sqref="O441">
    <cfRule type="cellIs" dxfId="6727" priority="147" operator="lessThan">
      <formula>0</formula>
    </cfRule>
  </conditionalFormatting>
  <conditionalFormatting sqref="O441">
    <cfRule type="cellIs" dxfId="6726" priority="146" operator="lessThan">
      <formula>0</formula>
    </cfRule>
  </conditionalFormatting>
  <conditionalFormatting sqref="O444">
    <cfRule type="cellIs" dxfId="6725" priority="145" operator="lessThan">
      <formula>0</formula>
    </cfRule>
  </conditionalFormatting>
  <conditionalFormatting sqref="O445">
    <cfRule type="cellIs" dxfId="6724" priority="144" operator="lessThan">
      <formula>0</formula>
    </cfRule>
  </conditionalFormatting>
  <conditionalFormatting sqref="O445">
    <cfRule type="cellIs" dxfId="6723" priority="143" operator="lessThan">
      <formula>0</formula>
    </cfRule>
  </conditionalFormatting>
  <conditionalFormatting sqref="O448">
    <cfRule type="cellIs" dxfId="6722" priority="142" operator="lessThan">
      <formula>0</formula>
    </cfRule>
  </conditionalFormatting>
  <conditionalFormatting sqref="O448">
    <cfRule type="cellIs" dxfId="6721" priority="141" operator="lessThan">
      <formula>0</formula>
    </cfRule>
  </conditionalFormatting>
  <conditionalFormatting sqref="O448">
    <cfRule type="cellIs" dxfId="6720" priority="140" operator="lessThan">
      <formula>0</formula>
    </cfRule>
  </conditionalFormatting>
  <conditionalFormatting sqref="O448">
    <cfRule type="cellIs" dxfId="6719" priority="139" operator="lessThan">
      <formula>0</formula>
    </cfRule>
  </conditionalFormatting>
  <conditionalFormatting sqref="O448">
    <cfRule type="cellIs" dxfId="6718" priority="138" operator="lessThan">
      <formula>0</formula>
    </cfRule>
  </conditionalFormatting>
  <conditionalFormatting sqref="O448">
    <cfRule type="cellIs" dxfId="6717" priority="137" operator="lessThan">
      <formula>0</formula>
    </cfRule>
  </conditionalFormatting>
  <conditionalFormatting sqref="O448">
    <cfRule type="cellIs" dxfId="6716" priority="136" operator="lessThan">
      <formula>0</formula>
    </cfRule>
  </conditionalFormatting>
  <conditionalFormatting sqref="O448">
    <cfRule type="cellIs" dxfId="6715" priority="135" operator="lessThan">
      <formula>0</formula>
    </cfRule>
  </conditionalFormatting>
  <conditionalFormatting sqref="O451">
    <cfRule type="cellIs" dxfId="6714" priority="134" operator="lessThan">
      <formula>0</formula>
    </cfRule>
  </conditionalFormatting>
  <conditionalFormatting sqref="O452">
    <cfRule type="cellIs" dxfId="6713" priority="133" operator="lessThan">
      <formula>0</formula>
    </cfRule>
  </conditionalFormatting>
  <conditionalFormatting sqref="O452">
    <cfRule type="cellIs" dxfId="6712" priority="132" operator="lessThan">
      <formula>0</formula>
    </cfRule>
  </conditionalFormatting>
  <conditionalFormatting sqref="O454">
    <cfRule type="cellIs" dxfId="6711" priority="131" operator="lessThan">
      <formula>0</formula>
    </cfRule>
  </conditionalFormatting>
  <conditionalFormatting sqref="O454">
    <cfRule type="cellIs" dxfId="6710" priority="130" operator="lessThan">
      <formula>0</formula>
    </cfRule>
  </conditionalFormatting>
  <conditionalFormatting sqref="O454">
    <cfRule type="cellIs" dxfId="6709" priority="129" operator="lessThan">
      <formula>0</formula>
    </cfRule>
  </conditionalFormatting>
  <conditionalFormatting sqref="O454">
    <cfRule type="cellIs" dxfId="6708" priority="128" operator="lessThan">
      <formula>0</formula>
    </cfRule>
  </conditionalFormatting>
  <conditionalFormatting sqref="O454">
    <cfRule type="cellIs" dxfId="6707" priority="127" operator="lessThan">
      <formula>0</formula>
    </cfRule>
  </conditionalFormatting>
  <conditionalFormatting sqref="O454">
    <cfRule type="cellIs" dxfId="6706" priority="126" operator="lessThan">
      <formula>0</formula>
    </cfRule>
  </conditionalFormatting>
  <conditionalFormatting sqref="O454">
    <cfRule type="cellIs" dxfId="6705" priority="125" operator="lessThan">
      <formula>0</formula>
    </cfRule>
  </conditionalFormatting>
  <conditionalFormatting sqref="O454">
    <cfRule type="cellIs" dxfId="6704" priority="124" operator="lessThan">
      <formula>0</formula>
    </cfRule>
  </conditionalFormatting>
  <conditionalFormatting sqref="O457">
    <cfRule type="cellIs" dxfId="6703" priority="123" operator="lessThan">
      <formula>0</formula>
    </cfRule>
  </conditionalFormatting>
  <conditionalFormatting sqref="O458">
    <cfRule type="cellIs" dxfId="6702" priority="122" operator="lessThan">
      <formula>0</formula>
    </cfRule>
  </conditionalFormatting>
  <conditionalFormatting sqref="O458">
    <cfRule type="cellIs" dxfId="6701" priority="121" operator="lessThan">
      <formula>0</formula>
    </cfRule>
  </conditionalFormatting>
  <conditionalFormatting sqref="O461:O464">
    <cfRule type="cellIs" dxfId="6700" priority="120" operator="lessThan">
      <formula>0</formula>
    </cfRule>
  </conditionalFormatting>
  <conditionalFormatting sqref="O461:O464">
    <cfRule type="expression" dxfId="6699" priority="118">
      <formula>O461/N461&gt;1</formula>
    </cfRule>
    <cfRule type="expression" dxfId="6698" priority="119">
      <formula>O461/N461&lt;1</formula>
    </cfRule>
  </conditionalFormatting>
  <conditionalFormatting sqref="O552 O560 O575 O589">
    <cfRule type="expression" dxfId="6697" priority="116">
      <formula>O552/#REF!&gt;1</formula>
    </cfRule>
    <cfRule type="expression" dxfId="6696" priority="117">
      <formula>O552/#REF!&lt;1</formula>
    </cfRule>
  </conditionalFormatting>
  <conditionalFormatting sqref="O512">
    <cfRule type="cellIs" dxfId="6695" priority="115" operator="lessThan">
      <formula>0</formula>
    </cfRule>
  </conditionalFormatting>
  <conditionalFormatting sqref="O512">
    <cfRule type="expression" dxfId="6694" priority="113">
      <formula>O512/N512&gt;1</formula>
    </cfRule>
    <cfRule type="expression" dxfId="6693" priority="114">
      <formula>O512/N512&lt;1</formula>
    </cfRule>
  </conditionalFormatting>
  <conditionalFormatting sqref="O596">
    <cfRule type="cellIs" dxfId="6692" priority="112" operator="lessThan">
      <formula>0</formula>
    </cfRule>
  </conditionalFormatting>
  <conditionalFormatting sqref="O600">
    <cfRule type="cellIs" dxfId="6691" priority="111" operator="lessThan">
      <formula>0</formula>
    </cfRule>
  </conditionalFormatting>
  <conditionalFormatting sqref="O600">
    <cfRule type="cellIs" dxfId="6690" priority="110" operator="lessThan">
      <formula>0</formula>
    </cfRule>
  </conditionalFormatting>
  <conditionalFormatting sqref="O710">
    <cfRule type="cellIs" dxfId="6689" priority="109" operator="lessThan">
      <formula>0</formula>
    </cfRule>
  </conditionalFormatting>
  <conditionalFormatting sqref="O654 O651 O648:O649 O632:O634">
    <cfRule type="expression" dxfId="6688" priority="96">
      <formula>O632/N632&gt;1</formula>
    </cfRule>
    <cfRule type="expression" dxfId="6687" priority="97">
      <formula>O632/N632&lt;1</formula>
    </cfRule>
  </conditionalFormatting>
  <conditionalFormatting sqref="O507:O510">
    <cfRule type="cellIs" dxfId="6686" priority="108" operator="lessThan">
      <formula>0</formula>
    </cfRule>
  </conditionalFormatting>
  <conditionalFormatting sqref="O507:O510">
    <cfRule type="expression" dxfId="6685" priority="106">
      <formula>O507/N507&gt;1</formula>
    </cfRule>
    <cfRule type="expression" dxfId="6684" priority="107">
      <formula>O507/N507&lt;1</formula>
    </cfRule>
  </conditionalFormatting>
  <conditionalFormatting sqref="O588 O574 O559 O551">
    <cfRule type="cellIs" dxfId="6683" priority="105" operator="lessThan">
      <formula>0</formula>
    </cfRule>
  </conditionalFormatting>
  <conditionalFormatting sqref="O584:O587 O570:O573 O555:O558 O547:O550">
    <cfRule type="cellIs" dxfId="6682" priority="104" operator="lessThan">
      <formula>0</formula>
    </cfRule>
  </conditionalFormatting>
  <conditionalFormatting sqref="O584:O587 O570:O573 O555:O558 O547:O550">
    <cfRule type="expression" dxfId="6681" priority="102">
      <formula>O547/N547&gt;1</formula>
    </cfRule>
    <cfRule type="expression" dxfId="6680" priority="103">
      <formula>O547/N547&lt;1</formula>
    </cfRule>
  </conditionalFormatting>
  <conditionalFormatting sqref="O588 O574 O559 O551">
    <cfRule type="cellIs" dxfId="6679" priority="101" operator="lessThan">
      <formula>0</formula>
    </cfRule>
  </conditionalFormatting>
  <conditionalFormatting sqref="O588 O574 O559 O551">
    <cfRule type="expression" dxfId="6678" priority="99">
      <formula>O551/N551&gt;1</formula>
    </cfRule>
    <cfRule type="expression" dxfId="6677" priority="100">
      <formula>O551/N551&lt;1</formula>
    </cfRule>
  </conditionalFormatting>
  <conditionalFormatting sqref="O654 O651 O648:O649 O632:O634">
    <cfRule type="cellIs" dxfId="6676" priority="98" operator="lessThan">
      <formula>0</formula>
    </cfRule>
  </conditionalFormatting>
  <conditionalFormatting sqref="O504">
    <cfRule type="expression" dxfId="6675" priority="293">
      <formula>O504/#REF!&gt;1</formula>
    </cfRule>
    <cfRule type="expression" dxfId="6674" priority="294">
      <formula>O504/#REF!&lt;1</formula>
    </cfRule>
  </conditionalFormatting>
  <conditionalFormatting sqref="O465">
    <cfRule type="cellIs" dxfId="6673" priority="95" operator="lessThan">
      <formula>0</formula>
    </cfRule>
  </conditionalFormatting>
  <conditionalFormatting sqref="O465">
    <cfRule type="expression" dxfId="6672" priority="93">
      <formula>O465/N465&gt;1</formula>
    </cfRule>
    <cfRule type="expression" dxfId="6671" priority="94">
      <formula>O465/N465&lt;1</formula>
    </cfRule>
  </conditionalFormatting>
  <conditionalFormatting sqref="O511">
    <cfRule type="cellIs" dxfId="6670" priority="92" operator="lessThan">
      <formula>0</formula>
    </cfRule>
  </conditionalFormatting>
  <conditionalFormatting sqref="O511">
    <cfRule type="expression" dxfId="6669" priority="90">
      <formula>O511/N511&gt;1</formula>
    </cfRule>
    <cfRule type="expression" dxfId="6668" priority="91">
      <formula>O511/N511&lt;1</formula>
    </cfRule>
  </conditionalFormatting>
  <conditionalFormatting sqref="O568">
    <cfRule type="cellIs" dxfId="6667" priority="80" operator="lessThan">
      <formula>0</formula>
    </cfRule>
  </conditionalFormatting>
  <conditionalFormatting sqref="O603">
    <cfRule type="expression" dxfId="6666" priority="54">
      <formula>O603/N603&gt;1</formula>
    </cfRule>
    <cfRule type="expression" dxfId="6665" priority="55">
      <formula>O603/N603&lt;1</formula>
    </cfRule>
  </conditionalFormatting>
  <conditionalFormatting sqref="O552">
    <cfRule type="cellIs" dxfId="6664" priority="77" operator="lessThan">
      <formula>0</formula>
    </cfRule>
  </conditionalFormatting>
  <conditionalFormatting sqref="O552">
    <cfRule type="expression" dxfId="6663" priority="75">
      <formula>O552/N552&gt;1</formula>
    </cfRule>
    <cfRule type="expression" dxfId="6662" priority="76">
      <formula>O552/N552&lt;1</formula>
    </cfRule>
  </conditionalFormatting>
  <conditionalFormatting sqref="O560">
    <cfRule type="cellIs" dxfId="6661" priority="74" operator="lessThan">
      <formula>0</formula>
    </cfRule>
  </conditionalFormatting>
  <conditionalFormatting sqref="O560">
    <cfRule type="expression" dxfId="6660" priority="72">
      <formula>O560/N560&gt;1</formula>
    </cfRule>
    <cfRule type="expression" dxfId="6659" priority="73">
      <formula>O560/N560&lt;1</formula>
    </cfRule>
  </conditionalFormatting>
  <conditionalFormatting sqref="O575">
    <cfRule type="cellIs" dxfId="6658" priority="71" operator="lessThan">
      <formula>0</formula>
    </cfRule>
  </conditionalFormatting>
  <conditionalFormatting sqref="O575">
    <cfRule type="expression" dxfId="6657" priority="69">
      <formula>O575/N575&gt;1</formula>
    </cfRule>
    <cfRule type="expression" dxfId="6656" priority="70">
      <formula>O575/N575&lt;1</formula>
    </cfRule>
  </conditionalFormatting>
  <conditionalFormatting sqref="O589">
    <cfRule type="cellIs" dxfId="6655" priority="68" operator="lessThan">
      <formula>0</formula>
    </cfRule>
  </conditionalFormatting>
  <conditionalFormatting sqref="O589">
    <cfRule type="expression" dxfId="6654" priority="66">
      <formula>O589/N589&gt;1</formula>
    </cfRule>
    <cfRule type="expression" dxfId="6653" priority="67">
      <formula>O589/N589&lt;1</formula>
    </cfRule>
  </conditionalFormatting>
  <conditionalFormatting sqref="O521">
    <cfRule type="cellIs" dxfId="6652" priority="89" operator="lessThan">
      <formula>0</formula>
    </cfRule>
  </conditionalFormatting>
  <conditionalFormatting sqref="O521">
    <cfRule type="expression" dxfId="6651" priority="87">
      <formula>O521/N521&gt;1</formula>
    </cfRule>
    <cfRule type="expression" dxfId="6650" priority="88">
      <formula>O521/N521&lt;1</formula>
    </cfRule>
  </conditionalFormatting>
  <conditionalFormatting sqref="O529">
    <cfRule type="cellIs" dxfId="6649" priority="86" operator="lessThan">
      <formula>0</formula>
    </cfRule>
  </conditionalFormatting>
  <conditionalFormatting sqref="O529">
    <cfRule type="expression" dxfId="6648" priority="84">
      <formula>O529/N529&gt;1</formula>
    </cfRule>
    <cfRule type="expression" dxfId="6647" priority="85">
      <formula>O529/N529&lt;1</formula>
    </cfRule>
  </conditionalFormatting>
  <conditionalFormatting sqref="O582">
    <cfRule type="expression" dxfId="6646" priority="63">
      <formula>O582/N582&gt;1</formula>
    </cfRule>
    <cfRule type="expression" dxfId="6645" priority="64">
      <formula>O582/N582&lt;1</formula>
    </cfRule>
  </conditionalFormatting>
  <conditionalFormatting sqref="O537">
    <cfRule type="cellIs" dxfId="6644" priority="83" operator="lessThan">
      <formula>0</formula>
    </cfRule>
  </conditionalFormatting>
  <conditionalFormatting sqref="O537">
    <cfRule type="expression" dxfId="6643" priority="81">
      <formula>O537/N537&gt;1</formula>
    </cfRule>
    <cfRule type="expression" dxfId="6642" priority="82">
      <formula>O537/N537&lt;1</formula>
    </cfRule>
  </conditionalFormatting>
  <conditionalFormatting sqref="O641:O645 B636:O637">
    <cfRule type="cellIs" dxfId="6641" priority="62" operator="lessThan">
      <formula>0</formula>
    </cfRule>
  </conditionalFormatting>
  <conditionalFormatting sqref="O568">
    <cfRule type="expression" dxfId="6640" priority="78">
      <formula>O568/N568&gt;1</formula>
    </cfRule>
    <cfRule type="expression" dxfId="6639" priority="79">
      <formula>O568/N568&lt;1</formula>
    </cfRule>
  </conditionalFormatting>
  <conditionalFormatting sqref="O597">
    <cfRule type="cellIs" dxfId="6638" priority="61" operator="lessThan">
      <formula>0</formula>
    </cfRule>
  </conditionalFormatting>
  <conditionalFormatting sqref="O608">
    <cfRule type="expression" dxfId="6637" priority="49">
      <formula>O608/N608&gt;1</formula>
    </cfRule>
    <cfRule type="expression" dxfId="6636" priority="50">
      <formula>O608/N608&lt;1</formula>
    </cfRule>
  </conditionalFormatting>
  <conditionalFormatting sqref="O582">
    <cfRule type="cellIs" dxfId="6635" priority="65" operator="lessThan">
      <formula>0</formula>
    </cfRule>
  </conditionalFormatting>
  <conditionalFormatting sqref="O597">
    <cfRule type="expression" dxfId="6634" priority="59">
      <formula>O597/N597&gt;1</formula>
    </cfRule>
    <cfRule type="expression" dxfId="6633" priority="60">
      <formula>O597/N597&lt;1</formula>
    </cfRule>
  </conditionalFormatting>
  <conditionalFormatting sqref="O676:O679">
    <cfRule type="cellIs" dxfId="6632" priority="48" operator="lessThan">
      <formula>0</formula>
    </cfRule>
  </conditionalFormatting>
  <conditionalFormatting sqref="O678">
    <cfRule type="cellIs" dxfId="6631" priority="47" operator="lessThan">
      <formula>0</formula>
    </cfRule>
  </conditionalFormatting>
  <conditionalFormatting sqref="O680:O683">
    <cfRule type="cellIs" dxfId="6630" priority="46" operator="lessThan">
      <formula>0</formula>
    </cfRule>
  </conditionalFormatting>
  <conditionalFormatting sqref="O682">
    <cfRule type="cellIs" dxfId="6629" priority="45" operator="lessThan">
      <formula>0</formula>
    </cfRule>
  </conditionalFormatting>
  <conditionalFormatting sqref="O684:O687">
    <cfRule type="cellIs" dxfId="6628" priority="44" operator="lessThan">
      <formula>0</formula>
    </cfRule>
  </conditionalFormatting>
  <conditionalFormatting sqref="O686">
    <cfRule type="cellIs" dxfId="6627" priority="43" operator="lessThan">
      <formula>0</formula>
    </cfRule>
  </conditionalFormatting>
  <conditionalFormatting sqref="O688:O691">
    <cfRule type="cellIs" dxfId="6626" priority="42" operator="lessThan">
      <formula>0</formula>
    </cfRule>
  </conditionalFormatting>
  <conditionalFormatting sqref="O690">
    <cfRule type="cellIs" dxfId="6625" priority="41" operator="lessThan">
      <formula>0</formula>
    </cfRule>
  </conditionalFormatting>
  <conditionalFormatting sqref="O692:O693 O695">
    <cfRule type="cellIs" dxfId="6624" priority="40" operator="lessThan">
      <formula>0</formula>
    </cfRule>
  </conditionalFormatting>
  <conditionalFormatting sqref="O696:O699">
    <cfRule type="cellIs" dxfId="6623" priority="39" operator="lessThan">
      <formula>0</formula>
    </cfRule>
  </conditionalFormatting>
  <conditionalFormatting sqref="O698">
    <cfRule type="cellIs" dxfId="6622" priority="38" operator="lessThan">
      <formula>0</formula>
    </cfRule>
  </conditionalFormatting>
  <conditionalFormatting sqref="O700:O703">
    <cfRule type="cellIs" dxfId="6621" priority="37" operator="lessThan">
      <formula>0</formula>
    </cfRule>
  </conditionalFormatting>
  <conditionalFormatting sqref="O702">
    <cfRule type="cellIs" dxfId="6620" priority="36" operator="lessThan">
      <formula>0</formula>
    </cfRule>
  </conditionalFormatting>
  <conditionalFormatting sqref="O704:O707">
    <cfRule type="cellIs" dxfId="6619" priority="35" operator="lessThan">
      <formula>0</formula>
    </cfRule>
  </conditionalFormatting>
  <conditionalFormatting sqref="O706">
    <cfRule type="cellIs" dxfId="6618" priority="34" operator="lessThan">
      <formula>0</formula>
    </cfRule>
  </conditionalFormatting>
  <conditionalFormatting sqref="O712:O715">
    <cfRule type="cellIs" dxfId="6617" priority="33" operator="lessThan">
      <formula>0</formula>
    </cfRule>
  </conditionalFormatting>
  <conditionalFormatting sqref="O714">
    <cfRule type="cellIs" dxfId="6616" priority="32" operator="lessThan">
      <formula>0</formula>
    </cfRule>
  </conditionalFormatting>
  <conditionalFormatting sqref="O716:O719">
    <cfRule type="cellIs" dxfId="6615" priority="31" operator="lessThan">
      <formula>0</formula>
    </cfRule>
  </conditionalFormatting>
  <conditionalFormatting sqref="O718">
    <cfRule type="cellIs" dxfId="6614" priority="30" operator="lessThan">
      <formula>0</formula>
    </cfRule>
  </conditionalFormatting>
  <conditionalFormatting sqref="O466">
    <cfRule type="cellIs" dxfId="6613" priority="29" operator="lessThan">
      <formula>0</formula>
    </cfRule>
  </conditionalFormatting>
  <conditionalFormatting sqref="O505">
    <cfRule type="cellIs" dxfId="6612" priority="28" operator="lessThan">
      <formula>0</formula>
    </cfRule>
  </conditionalFormatting>
  <conditionalFormatting sqref="O513">
    <cfRule type="cellIs" dxfId="6611" priority="27" operator="lessThan">
      <formula>0</formula>
    </cfRule>
  </conditionalFormatting>
  <conditionalFormatting sqref="O522">
    <cfRule type="cellIs" dxfId="6610" priority="26" operator="lessThan">
      <formula>0</formula>
    </cfRule>
  </conditionalFormatting>
  <conditionalFormatting sqref="O530">
    <cfRule type="cellIs" dxfId="6609" priority="25" operator="lessThan">
      <formula>0</formula>
    </cfRule>
  </conditionalFormatting>
  <conditionalFormatting sqref="O538">
    <cfRule type="cellIs" dxfId="6608" priority="24" operator="lessThan">
      <formula>0</formula>
    </cfRule>
  </conditionalFormatting>
  <conditionalFormatting sqref="O553">
    <cfRule type="cellIs" dxfId="6607" priority="23" operator="lessThan">
      <formula>0</formula>
    </cfRule>
  </conditionalFormatting>
  <conditionalFormatting sqref="O561">
    <cfRule type="cellIs" dxfId="6606" priority="22" operator="lessThan">
      <formula>0</formula>
    </cfRule>
  </conditionalFormatting>
  <conditionalFormatting sqref="O590">
    <cfRule type="cellIs" dxfId="6605" priority="21" operator="lessThan">
      <formula>0</formula>
    </cfRule>
  </conditionalFormatting>
  <conditionalFormatting sqref="B720:N723">
    <cfRule type="cellIs" dxfId="6604" priority="20" operator="lessThan">
      <formula>0</formula>
    </cfRule>
  </conditionalFormatting>
  <conditionalFormatting sqref="I722:N722 P720:Q723">
    <cfRule type="cellIs" dxfId="6603" priority="19" operator="lessThan">
      <formula>0</formula>
    </cfRule>
  </conditionalFormatting>
  <conditionalFormatting sqref="O720:O723">
    <cfRule type="cellIs" dxfId="6602" priority="18" operator="lessThan">
      <formula>0</formula>
    </cfRule>
  </conditionalFormatting>
  <conditionalFormatting sqref="O722">
    <cfRule type="cellIs" dxfId="6601" priority="17" operator="lessThan">
      <formula>0</formula>
    </cfRule>
  </conditionalFormatting>
  <conditionalFormatting sqref="P655:P658">
    <cfRule type="cellIs" dxfId="6600" priority="16" operator="lessThan">
      <formula>0</formula>
    </cfRule>
  </conditionalFormatting>
  <conditionalFormatting sqref="P638:Q638 Q639:Q640">
    <cfRule type="cellIs" dxfId="6599" priority="15" operator="lessThan">
      <formula>0</formula>
    </cfRule>
  </conditionalFormatting>
  <conditionalFormatting sqref="B638">
    <cfRule type="cellIs" dxfId="6598" priority="14" operator="lessThan">
      <formula>0</formula>
    </cfRule>
  </conditionalFormatting>
  <conditionalFormatting sqref="P639:P640">
    <cfRule type="cellIs" dxfId="6597" priority="13" operator="lessThan">
      <formula>0</formula>
    </cfRule>
  </conditionalFormatting>
  <conditionalFormatting sqref="B639:O640">
    <cfRule type="expression" dxfId="6596" priority="11">
      <formula>B639/A639&gt;1</formula>
    </cfRule>
    <cfRule type="expression" dxfId="6595" priority="12">
      <formula>B639/A639&lt;1</formula>
    </cfRule>
  </conditionalFormatting>
  <conditionalFormatting sqref="B639:O640">
    <cfRule type="cellIs" dxfId="6594" priority="10" operator="lessThan">
      <formula>0</formula>
    </cfRule>
  </conditionalFormatting>
  <conditionalFormatting sqref="B491">
    <cfRule type="cellIs" dxfId="6593" priority="9" operator="lessThan">
      <formula>0</formula>
    </cfRule>
  </conditionalFormatting>
  <conditionalFormatting sqref="B492:N496">
    <cfRule type="cellIs" dxfId="6592" priority="8" operator="lessThan">
      <formula>0</formula>
    </cfRule>
  </conditionalFormatting>
  <conditionalFormatting sqref="B492:N496">
    <cfRule type="expression" dxfId="6591" priority="6">
      <formula>B492/A492&gt;1</formula>
    </cfRule>
    <cfRule type="expression" dxfId="6590" priority="7">
      <formula>B492/A492&lt;1</formula>
    </cfRule>
  </conditionalFormatting>
  <conditionalFormatting sqref="O492:O496">
    <cfRule type="cellIs" dxfId="6589" priority="5" operator="lessThan">
      <formula>0</formula>
    </cfRule>
  </conditionalFormatting>
  <conditionalFormatting sqref="O492:O496">
    <cfRule type="expression" dxfId="6588" priority="3">
      <formula>O492/N492&gt;1</formula>
    </cfRule>
    <cfRule type="expression" dxfId="6587" priority="4">
      <formula>O492/N492&lt;1</formula>
    </cfRule>
  </conditionalFormatting>
  <conditionalFormatting sqref="B357:O360">
    <cfRule type="cellIs" dxfId="6586" priority="2" operator="lessThan">
      <formula>0</formula>
    </cfRule>
  </conditionalFormatting>
  <conditionalFormatting sqref="R656:V672">
    <cfRule type="cellIs" dxfId="6585" priority="1" operator="less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4CF18-BAAF-48E3-9BFA-CA19D10A3168}">
  <dimension ref="A1:L1200"/>
  <sheetViews>
    <sheetView topLeftCell="A1116" zoomScaleNormal="100" workbookViewId="0">
      <selection activeCell="F1137" sqref="F1137"/>
    </sheetView>
  </sheetViews>
  <sheetFormatPr defaultColWidth="11" defaultRowHeight="14"/>
  <cols>
    <col min="1" max="1" width="11" style="208"/>
    <col min="2" max="2" width="19.33203125" style="208" bestFit="1" customWidth="1"/>
    <col min="3" max="3" width="10" style="208" bestFit="1" customWidth="1"/>
    <col min="4" max="4" width="10.33203125" style="208" bestFit="1" customWidth="1"/>
    <col min="5" max="5" width="7.5" style="208" bestFit="1" customWidth="1"/>
    <col min="6" max="7" width="7.08203125" style="208" bestFit="1" customWidth="1"/>
    <col min="8" max="8" width="8.83203125" style="208" bestFit="1" customWidth="1"/>
    <col min="9" max="9" width="8.5" style="208" bestFit="1" customWidth="1"/>
    <col min="10" max="10" width="5.25" style="208" bestFit="1" customWidth="1"/>
    <col min="11" max="11" width="9.75" style="208" bestFit="1" customWidth="1"/>
    <col min="12" max="12" width="10.25" style="208" bestFit="1" customWidth="1"/>
    <col min="13" max="16384" width="11" style="208"/>
  </cols>
  <sheetData>
    <row r="1" spans="2:12">
      <c r="B1" s="282" t="s">
        <v>3439</v>
      </c>
      <c r="C1" s="283"/>
      <c r="D1" s="283"/>
      <c r="E1" s="283"/>
      <c r="F1" s="283"/>
      <c r="G1" s="283"/>
      <c r="H1" s="283"/>
      <c r="I1" s="283"/>
      <c r="J1"/>
      <c r="K1"/>
      <c r="L1"/>
    </row>
    <row r="2" spans="2:12" ht="15">
      <c r="B2" s="284" t="s">
        <v>2046</v>
      </c>
      <c r="C2" s="283"/>
      <c r="D2" s="283"/>
      <c r="E2" s="283"/>
      <c r="F2" s="283"/>
      <c r="G2" s="283"/>
      <c r="H2" s="283"/>
      <c r="I2" s="283"/>
      <c r="J2"/>
      <c r="K2"/>
      <c r="L2"/>
    </row>
    <row r="3" spans="2:12" ht="25.5" customHeight="1">
      <c r="B3" s="281"/>
      <c r="C3" s="281" t="s">
        <v>2047</v>
      </c>
      <c r="D3" s="219" t="s">
        <v>2048</v>
      </c>
      <c r="E3" s="219" t="s">
        <v>2049</v>
      </c>
      <c r="F3" s="281" t="s">
        <v>2050</v>
      </c>
      <c r="G3" s="281" t="s">
        <v>2051</v>
      </c>
      <c r="H3" s="219" t="s">
        <v>2052</v>
      </c>
      <c r="I3" s="219" t="s">
        <v>2053</v>
      </c>
      <c r="J3"/>
      <c r="K3"/>
      <c r="L3"/>
    </row>
    <row r="4" spans="2:12" ht="25">
      <c r="B4" s="281"/>
      <c r="C4" s="281"/>
      <c r="D4" s="219" t="s">
        <v>2054</v>
      </c>
      <c r="E4" s="219" t="s">
        <v>2054</v>
      </c>
      <c r="F4" s="281"/>
      <c r="G4" s="281"/>
      <c r="H4" s="219" t="s">
        <v>2055</v>
      </c>
      <c r="I4" s="219" t="s">
        <v>2056</v>
      </c>
      <c r="J4"/>
      <c r="K4"/>
      <c r="L4"/>
    </row>
    <row r="5" spans="2:12" ht="14.5" thickBot="1">
      <c r="B5" s="209" t="s">
        <v>2057</v>
      </c>
      <c r="C5" s="210">
        <v>1625.74</v>
      </c>
      <c r="D5" s="214">
        <v>19.760000000000002</v>
      </c>
      <c r="E5" s="214">
        <v>1.23</v>
      </c>
      <c r="F5" s="210">
        <v>1625.95</v>
      </c>
      <c r="G5" s="210">
        <v>1616.46</v>
      </c>
      <c r="H5" s="212">
        <v>19669552</v>
      </c>
      <c r="I5" s="210">
        <v>57480.82</v>
      </c>
      <c r="J5"/>
      <c r="K5"/>
      <c r="L5"/>
    </row>
    <row r="6" spans="2:12" ht="15" thickTop="1" thickBot="1">
      <c r="B6" s="209" t="s">
        <v>2058</v>
      </c>
      <c r="C6" s="213">
        <v>979.57</v>
      </c>
      <c r="D6" s="214">
        <v>12.73</v>
      </c>
      <c r="E6" s="214">
        <v>1.32</v>
      </c>
      <c r="F6" s="213">
        <v>979.73</v>
      </c>
      <c r="G6" s="213">
        <v>973.07</v>
      </c>
      <c r="H6" s="212">
        <v>1060267</v>
      </c>
      <c r="I6" s="210">
        <v>28321.8</v>
      </c>
      <c r="J6"/>
      <c r="K6"/>
      <c r="L6"/>
    </row>
    <row r="7" spans="2:12" ht="15" thickTop="1" thickBot="1">
      <c r="B7" s="209" t="s">
        <v>2059</v>
      </c>
      <c r="C7" s="210">
        <v>2226.5300000000002</v>
      </c>
      <c r="D7" s="214">
        <v>29.28</v>
      </c>
      <c r="E7" s="214">
        <v>1.33</v>
      </c>
      <c r="F7" s="210">
        <v>2226.9699999999998</v>
      </c>
      <c r="G7" s="210">
        <v>2212.35</v>
      </c>
      <c r="H7" s="212">
        <v>1754417</v>
      </c>
      <c r="I7" s="210">
        <v>36523.32</v>
      </c>
      <c r="J7"/>
      <c r="K7"/>
      <c r="L7"/>
    </row>
    <row r="8" spans="2:12" ht="15" thickTop="1" thickBot="1">
      <c r="B8" s="209" t="s">
        <v>2060</v>
      </c>
      <c r="C8" s="210">
        <v>1069.56</v>
      </c>
      <c r="D8" s="214">
        <v>4.96</v>
      </c>
      <c r="E8" s="214">
        <v>0.47</v>
      </c>
      <c r="F8" s="210">
        <v>1072.55</v>
      </c>
      <c r="G8" s="210">
        <v>1065.93</v>
      </c>
      <c r="H8" s="212">
        <v>671782</v>
      </c>
      <c r="I8" s="210">
        <v>2952.18</v>
      </c>
      <c r="J8"/>
      <c r="K8"/>
      <c r="L8"/>
    </row>
    <row r="9" spans="2:12" ht="15" thickTop="1" thickBot="1">
      <c r="B9" s="209" t="s">
        <v>2061</v>
      </c>
      <c r="C9" s="210">
        <v>1022.09</v>
      </c>
      <c r="D9" s="214">
        <v>14.08</v>
      </c>
      <c r="E9" s="214">
        <v>1.4</v>
      </c>
      <c r="F9" s="210">
        <v>1022.88</v>
      </c>
      <c r="G9" s="210">
        <v>1015.35</v>
      </c>
      <c r="H9" s="212">
        <v>849461</v>
      </c>
      <c r="I9" s="210">
        <v>20146.310000000001</v>
      </c>
      <c r="J9"/>
      <c r="K9"/>
      <c r="L9"/>
    </row>
    <row r="10" spans="2:12" ht="15" thickTop="1" thickBot="1">
      <c r="B10" s="209" t="s">
        <v>2062</v>
      </c>
      <c r="C10" s="210">
        <v>1166.6600000000001</v>
      </c>
      <c r="D10" s="214">
        <v>9.52</v>
      </c>
      <c r="E10" s="214">
        <v>0.82</v>
      </c>
      <c r="F10" s="210">
        <v>1168.6099999999999</v>
      </c>
      <c r="G10" s="210">
        <v>1162.72</v>
      </c>
      <c r="H10" s="212">
        <v>454138</v>
      </c>
      <c r="I10" s="210">
        <v>7638.06</v>
      </c>
      <c r="J10"/>
      <c r="K10"/>
      <c r="L10"/>
    </row>
    <row r="11" spans="2:12" ht="15" thickTop="1" thickBot="1">
      <c r="B11" s="209" t="s">
        <v>2063</v>
      </c>
      <c r="C11" s="210">
        <v>1025.58</v>
      </c>
      <c r="D11" s="214">
        <v>12.11</v>
      </c>
      <c r="E11" s="214">
        <v>1.19</v>
      </c>
      <c r="F11" s="210">
        <v>1026.04</v>
      </c>
      <c r="G11" s="210">
        <v>1019.44</v>
      </c>
      <c r="H11" s="212">
        <v>1352517</v>
      </c>
      <c r="I11" s="210">
        <v>29075.72</v>
      </c>
      <c r="J11"/>
      <c r="K11"/>
      <c r="L11"/>
    </row>
    <row r="12" spans="2:12" ht="15" thickTop="1" thickBot="1">
      <c r="B12" s="209" t="s">
        <v>2064</v>
      </c>
      <c r="C12" s="210">
        <v>1002.69</v>
      </c>
      <c r="D12" s="214">
        <v>10.31</v>
      </c>
      <c r="E12" s="214">
        <v>1.04</v>
      </c>
      <c r="F12" s="210">
        <v>1005.11</v>
      </c>
      <c r="G12" s="213">
        <v>996.35</v>
      </c>
      <c r="H12" s="212">
        <v>590960</v>
      </c>
      <c r="I12" s="210">
        <v>14465.99</v>
      </c>
      <c r="J12"/>
      <c r="K12"/>
      <c r="L12"/>
    </row>
    <row r="13" spans="2:12" ht="15" thickTop="1" thickBot="1">
      <c r="B13" s="215" t="s">
        <v>2065</v>
      </c>
      <c r="C13" s="216">
        <v>627.99</v>
      </c>
      <c r="D13" s="214">
        <v>11.84</v>
      </c>
      <c r="E13" s="214">
        <v>1.92</v>
      </c>
      <c r="F13" s="216">
        <v>629.03</v>
      </c>
      <c r="G13" s="216">
        <v>621.54</v>
      </c>
      <c r="H13" s="217">
        <v>1778215</v>
      </c>
      <c r="I13" s="218">
        <v>5316.34</v>
      </c>
      <c r="J13"/>
      <c r="K13"/>
      <c r="L13"/>
    </row>
    <row r="14" spans="2:12" ht="14.5" thickTop="1">
      <c r="B14"/>
      <c r="C14"/>
      <c r="D14"/>
      <c r="E14"/>
      <c r="F14"/>
      <c r="G14"/>
      <c r="H14"/>
      <c r="I14"/>
      <c r="J14"/>
      <c r="K14"/>
      <c r="L14"/>
    </row>
    <row r="15" spans="2:12">
      <c r="B15" s="285"/>
      <c r="C15" s="283"/>
      <c r="D15" s="283"/>
      <c r="E15"/>
      <c r="F15"/>
      <c r="G15"/>
      <c r="H15"/>
      <c r="I15"/>
      <c r="J15"/>
      <c r="K15"/>
      <c r="L15"/>
    </row>
    <row r="16" spans="2:12" ht="15">
      <c r="B16" s="284" t="s">
        <v>2066</v>
      </c>
      <c r="C16" s="283"/>
      <c r="D16" s="283"/>
      <c r="E16"/>
      <c r="F16"/>
      <c r="G16"/>
      <c r="H16"/>
      <c r="I16"/>
      <c r="J16"/>
      <c r="K16"/>
      <c r="L16"/>
    </row>
    <row r="17" spans="1:12">
      <c r="B17" s="281"/>
      <c r="C17" s="281" t="s">
        <v>2067</v>
      </c>
      <c r="D17" s="219" t="s">
        <v>2068</v>
      </c>
      <c r="E17"/>
      <c r="F17"/>
      <c r="G17"/>
      <c r="H17"/>
      <c r="I17"/>
      <c r="J17"/>
      <c r="K17"/>
      <c r="L17"/>
    </row>
    <row r="18" spans="1:12">
      <c r="B18" s="281"/>
      <c r="C18" s="281"/>
      <c r="D18" s="219" t="s">
        <v>2055</v>
      </c>
      <c r="E18"/>
      <c r="F18"/>
      <c r="G18"/>
      <c r="H18"/>
      <c r="I18"/>
      <c r="J18"/>
      <c r="K18"/>
      <c r="L18"/>
    </row>
    <row r="19" spans="1:12" ht="26.25" customHeight="1" thickBot="1">
      <c r="B19" s="213" t="s">
        <v>2069</v>
      </c>
      <c r="C19" s="220">
        <v>1301</v>
      </c>
      <c r="D19" s="220">
        <v>12410474</v>
      </c>
      <c r="E19"/>
      <c r="F19"/>
      <c r="G19"/>
      <c r="H19"/>
      <c r="I19"/>
      <c r="J19"/>
      <c r="K19"/>
      <c r="L19"/>
    </row>
    <row r="20" spans="1:12" ht="14.5" thickTop="1">
      <c r="B20" s="213" t="s">
        <v>2070</v>
      </c>
      <c r="C20" s="213">
        <v>578</v>
      </c>
      <c r="D20" s="212">
        <v>1747138</v>
      </c>
      <c r="E20"/>
      <c r="F20"/>
      <c r="G20"/>
      <c r="H20"/>
      <c r="I20"/>
      <c r="J20"/>
      <c r="K20"/>
      <c r="L20"/>
    </row>
    <row r="21" spans="1:12" ht="26.25" customHeight="1" thickBot="1">
      <c r="B21" s="213" t="s">
        <v>2071</v>
      </c>
      <c r="C21" s="211">
        <v>592</v>
      </c>
      <c r="D21" s="221">
        <v>7210229</v>
      </c>
      <c r="E21"/>
      <c r="F21"/>
      <c r="G21"/>
      <c r="H21"/>
      <c r="I21"/>
      <c r="J21"/>
      <c r="K21"/>
      <c r="L21"/>
    </row>
    <row r="22" spans="1:12" ht="15" thickTop="1" thickBot="1">
      <c r="B22" s="216" t="s">
        <v>2072</v>
      </c>
      <c r="C22" s="286" t="s">
        <v>3120</v>
      </c>
      <c r="D22" s="286"/>
      <c r="E22"/>
      <c r="F22"/>
      <c r="G22"/>
      <c r="H22"/>
      <c r="I22"/>
      <c r="J22"/>
      <c r="K22"/>
      <c r="L22"/>
    </row>
    <row r="23" spans="1:12" ht="14.5" thickTop="1">
      <c r="B23"/>
      <c r="C23"/>
      <c r="D23"/>
      <c r="E23"/>
      <c r="F23"/>
      <c r="G23"/>
      <c r="H23"/>
      <c r="I23"/>
      <c r="J23"/>
      <c r="K23"/>
      <c r="L23"/>
    </row>
    <row r="24" spans="1:12" ht="19" customHeight="1">
      <c r="B24" s="281" t="s">
        <v>2073</v>
      </c>
      <c r="C24" s="281" t="s">
        <v>2074</v>
      </c>
      <c r="D24" s="281" t="s">
        <v>2050</v>
      </c>
      <c r="E24" s="281" t="s">
        <v>2051</v>
      </c>
      <c r="F24" s="281" t="s">
        <v>2047</v>
      </c>
      <c r="G24" s="219" t="s">
        <v>2048</v>
      </c>
      <c r="H24" s="219" t="s">
        <v>2049</v>
      </c>
      <c r="I24" s="219" t="s">
        <v>2075</v>
      </c>
      <c r="J24" s="219" t="s">
        <v>2075</v>
      </c>
      <c r="K24" s="219" t="s">
        <v>2052</v>
      </c>
      <c r="L24" s="219" t="s">
        <v>2053</v>
      </c>
    </row>
    <row r="25" spans="1:12">
      <c r="B25" s="281"/>
      <c r="C25" s="281"/>
      <c r="D25" s="281"/>
      <c r="E25" s="281"/>
      <c r="F25" s="281"/>
      <c r="G25" s="219" t="s">
        <v>2054</v>
      </c>
      <c r="H25" s="219" t="s">
        <v>2054</v>
      </c>
      <c r="I25" s="219" t="s">
        <v>2076</v>
      </c>
      <c r="J25" s="219" t="s">
        <v>2077</v>
      </c>
      <c r="K25" s="219" t="s">
        <v>2078</v>
      </c>
      <c r="L25" s="219" t="s">
        <v>2079</v>
      </c>
    </row>
    <row r="26" spans="1:12">
      <c r="A26" s="208" t="str">
        <f t="shared" ref="A26:A89" si="0">IFERROR(LEFT(B26,FIND("&lt;",B26)-2),TRIM(B26))</f>
        <v>EE</v>
      </c>
      <c r="B26" s="209" t="s">
        <v>2080</v>
      </c>
      <c r="C26" s="213">
        <v>0.85</v>
      </c>
      <c r="D26" s="213">
        <v>0.86</v>
      </c>
      <c r="E26" s="213">
        <v>0.84</v>
      </c>
      <c r="F26" s="213">
        <v>0.85</v>
      </c>
      <c r="G26" s="213">
        <v>0</v>
      </c>
      <c r="H26" s="213">
        <v>0</v>
      </c>
      <c r="I26" s="213">
        <v>0.84</v>
      </c>
      <c r="J26" s="213">
        <v>0.85</v>
      </c>
      <c r="K26" s="212">
        <v>4177181</v>
      </c>
      <c r="L26" s="210">
        <v>3547.6</v>
      </c>
    </row>
    <row r="27" spans="1:12" ht="14.5" thickBot="1">
      <c r="A27" s="208" t="str">
        <f t="shared" si="0"/>
        <v>GFPT</v>
      </c>
      <c r="B27" s="209" t="s">
        <v>2081</v>
      </c>
      <c r="C27" s="213">
        <v>16.399999999999999</v>
      </c>
      <c r="D27" s="213">
        <v>16.399999999999999</v>
      </c>
      <c r="E27" s="213">
        <v>16</v>
      </c>
      <c r="F27" s="213">
        <v>16.2</v>
      </c>
      <c r="G27" s="211">
        <v>-0.2</v>
      </c>
      <c r="H27" s="211">
        <v>-1.22</v>
      </c>
      <c r="I27" s="213">
        <v>16.100000000000001</v>
      </c>
      <c r="J27" s="213">
        <v>16.2</v>
      </c>
      <c r="K27" s="212">
        <v>4198348</v>
      </c>
      <c r="L27" s="210">
        <v>67913.759999999995</v>
      </c>
    </row>
    <row r="28" spans="1:12" ht="15" thickTop="1" thickBot="1">
      <c r="A28" s="208" t="str">
        <f t="shared" si="0"/>
        <v>LEE</v>
      </c>
      <c r="B28" s="209" t="s">
        <v>2082</v>
      </c>
      <c r="C28" s="213">
        <v>2.5</v>
      </c>
      <c r="D28" s="213">
        <v>2.54</v>
      </c>
      <c r="E28" s="213">
        <v>2.5</v>
      </c>
      <c r="F28" s="213">
        <v>2.54</v>
      </c>
      <c r="G28" s="214">
        <v>0.02</v>
      </c>
      <c r="H28" s="214">
        <v>0.79</v>
      </c>
      <c r="I28" s="213">
        <v>2.5</v>
      </c>
      <c r="J28" s="213">
        <v>2.54</v>
      </c>
      <c r="K28" s="212">
        <v>89400</v>
      </c>
      <c r="L28" s="213">
        <v>225.32</v>
      </c>
    </row>
    <row r="29" spans="1:12" ht="17.25" customHeight="1" thickTop="1">
      <c r="A29" s="208" t="str">
        <f t="shared" si="0"/>
        <v>MAX</v>
      </c>
      <c r="B29" s="209" t="s">
        <v>2083</v>
      </c>
      <c r="C29" s="213" t="s">
        <v>377</v>
      </c>
      <c r="D29" s="213" t="s">
        <v>377</v>
      </c>
      <c r="E29" s="213" t="s">
        <v>377</v>
      </c>
      <c r="F29" s="213" t="s">
        <v>377</v>
      </c>
      <c r="G29" s="213" t="s">
        <v>377</v>
      </c>
      <c r="H29" s="213" t="s">
        <v>377</v>
      </c>
      <c r="I29" s="213" t="s">
        <v>377</v>
      </c>
      <c r="J29" s="213" t="s">
        <v>377</v>
      </c>
      <c r="K29" s="213" t="s">
        <v>377</v>
      </c>
      <c r="L29" s="213" t="s">
        <v>377</v>
      </c>
    </row>
    <row r="30" spans="1:12">
      <c r="A30" s="208" t="str">
        <f t="shared" si="0"/>
        <v>NER</v>
      </c>
      <c r="B30" s="209" t="s">
        <v>2084</v>
      </c>
      <c r="C30" s="213">
        <v>6.6</v>
      </c>
      <c r="D30" s="213">
        <v>6.65</v>
      </c>
      <c r="E30" s="213">
        <v>6.6</v>
      </c>
      <c r="F30" s="213">
        <v>6.6</v>
      </c>
      <c r="G30" s="213">
        <v>0</v>
      </c>
      <c r="H30" s="213">
        <v>0</v>
      </c>
      <c r="I30" s="213">
        <v>6.6</v>
      </c>
      <c r="J30" s="213">
        <v>6.65</v>
      </c>
      <c r="K30" s="212">
        <v>3734865</v>
      </c>
      <c r="L30" s="210">
        <v>24739.42</v>
      </c>
    </row>
    <row r="31" spans="1:12" ht="18" customHeight="1" thickBot="1">
      <c r="A31" s="208" t="str">
        <f t="shared" si="0"/>
        <v>PPPM</v>
      </c>
      <c r="B31" s="209" t="s">
        <v>3416</v>
      </c>
      <c r="C31" s="213">
        <v>0.16</v>
      </c>
      <c r="D31" s="213">
        <v>0.19</v>
      </c>
      <c r="E31" s="213">
        <v>0.16</v>
      </c>
      <c r="F31" s="213">
        <v>0.19</v>
      </c>
      <c r="G31" s="211">
        <v>-0.1</v>
      </c>
      <c r="H31" s="211">
        <v>-34.479999999999997</v>
      </c>
      <c r="I31" s="213">
        <v>0.19</v>
      </c>
      <c r="J31" s="213" t="s">
        <v>377</v>
      </c>
      <c r="K31" s="212">
        <v>38227901</v>
      </c>
      <c r="L31" s="210">
        <v>7063.84</v>
      </c>
    </row>
    <row r="32" spans="1:12" ht="14.5" thickTop="1">
      <c r="A32" s="208" t="str">
        <f t="shared" si="0"/>
        <v>STA</v>
      </c>
      <c r="B32" s="209" t="s">
        <v>2085</v>
      </c>
      <c r="C32" s="213">
        <v>23.5</v>
      </c>
      <c r="D32" s="213">
        <v>23.8</v>
      </c>
      <c r="E32" s="213">
        <v>23.3</v>
      </c>
      <c r="F32" s="213">
        <v>23.8</v>
      </c>
      <c r="G32" s="213">
        <v>0</v>
      </c>
      <c r="H32" s="213">
        <v>0</v>
      </c>
      <c r="I32" s="213">
        <v>23.7</v>
      </c>
      <c r="J32" s="213">
        <v>23.8</v>
      </c>
      <c r="K32" s="212">
        <v>7229500</v>
      </c>
      <c r="L32" s="210">
        <v>170746.51</v>
      </c>
    </row>
    <row r="33" spans="1:12" ht="14.5" thickBot="1">
      <c r="A33" s="208" t="str">
        <f t="shared" si="0"/>
        <v>TFM</v>
      </c>
      <c r="B33" s="209" t="s">
        <v>2086</v>
      </c>
      <c r="C33" s="213">
        <v>10.8</v>
      </c>
      <c r="D33" s="213">
        <v>11</v>
      </c>
      <c r="E33" s="213">
        <v>10.8</v>
      </c>
      <c r="F33" s="213">
        <v>10.8</v>
      </c>
      <c r="G33" s="211">
        <v>-0.1</v>
      </c>
      <c r="H33" s="211">
        <v>-0.92</v>
      </c>
      <c r="I33" s="213">
        <v>10.8</v>
      </c>
      <c r="J33" s="213">
        <v>10.9</v>
      </c>
      <c r="K33" s="212">
        <v>150902</v>
      </c>
      <c r="L33" s="210">
        <v>1638.97</v>
      </c>
    </row>
    <row r="34" spans="1:12" ht="15" thickTop="1" thickBot="1">
      <c r="A34" s="208" t="str">
        <f t="shared" si="0"/>
        <v>TRUBB</v>
      </c>
      <c r="B34" s="209" t="s">
        <v>2087</v>
      </c>
      <c r="C34" s="213">
        <v>2.7</v>
      </c>
      <c r="D34" s="213">
        <v>2.72</v>
      </c>
      <c r="E34" s="213">
        <v>2.64</v>
      </c>
      <c r="F34" s="213">
        <v>2.68</v>
      </c>
      <c r="G34" s="214">
        <v>0.02</v>
      </c>
      <c r="H34" s="214">
        <v>0.75</v>
      </c>
      <c r="I34" s="213">
        <v>2.66</v>
      </c>
      <c r="J34" s="213">
        <v>2.68</v>
      </c>
      <c r="K34" s="212">
        <v>6687194</v>
      </c>
      <c r="L34" s="210">
        <v>17939.169999999998</v>
      </c>
    </row>
    <row r="35" spans="1:12" ht="15" thickTop="1" thickBot="1">
      <c r="A35" s="208" t="str">
        <f t="shared" si="0"/>
        <v>TWPC</v>
      </c>
      <c r="B35" s="209" t="s">
        <v>2088</v>
      </c>
      <c r="C35" s="213">
        <v>6.5</v>
      </c>
      <c r="D35" s="213">
        <v>6.5</v>
      </c>
      <c r="E35" s="213">
        <v>6.3</v>
      </c>
      <c r="F35" s="213">
        <v>6.35</v>
      </c>
      <c r="G35" s="211">
        <v>-0.1</v>
      </c>
      <c r="H35" s="211">
        <v>-1.55</v>
      </c>
      <c r="I35" s="213">
        <v>6.35</v>
      </c>
      <c r="J35" s="213">
        <v>6.4</v>
      </c>
      <c r="K35" s="212">
        <v>1246700</v>
      </c>
      <c r="L35" s="210">
        <v>7953.26</v>
      </c>
    </row>
    <row r="36" spans="1:12" ht="15" thickTop="1" thickBot="1">
      <c r="A36" s="208" t="str">
        <f t="shared" si="0"/>
        <v>UPOIC</v>
      </c>
      <c r="B36" s="209" t="s">
        <v>2089</v>
      </c>
      <c r="C36" s="213">
        <v>8.9</v>
      </c>
      <c r="D36" s="213">
        <v>9.0500000000000007</v>
      </c>
      <c r="E36" s="213">
        <v>8.65</v>
      </c>
      <c r="F36" s="213">
        <v>8.8000000000000007</v>
      </c>
      <c r="G36" s="211">
        <v>-0.3</v>
      </c>
      <c r="H36" s="211">
        <v>-3.3</v>
      </c>
      <c r="I36" s="213">
        <v>8.8000000000000007</v>
      </c>
      <c r="J36" s="213">
        <v>8.85</v>
      </c>
      <c r="K36" s="212">
        <v>663963</v>
      </c>
      <c r="L36" s="210">
        <v>5830.94</v>
      </c>
    </row>
    <row r="37" spans="1:12" ht="14.5" thickTop="1">
      <c r="A37" s="208" t="str">
        <f t="shared" si="0"/>
        <v>UVAN</v>
      </c>
      <c r="B37" s="209" t="s">
        <v>2090</v>
      </c>
      <c r="C37" s="213">
        <v>9</v>
      </c>
      <c r="D37" s="213">
        <v>9.1</v>
      </c>
      <c r="E37" s="213">
        <v>8.65</v>
      </c>
      <c r="F37" s="213">
        <v>9.0500000000000007</v>
      </c>
      <c r="G37" s="213">
        <v>0</v>
      </c>
      <c r="H37" s="213">
        <v>0</v>
      </c>
      <c r="I37" s="213">
        <v>9</v>
      </c>
      <c r="J37" s="213">
        <v>9.0500000000000007</v>
      </c>
      <c r="K37" s="212">
        <v>5258563</v>
      </c>
      <c r="L37" s="210">
        <v>46524.06</v>
      </c>
    </row>
    <row r="38" spans="1:12" ht="14.5" thickBot="1">
      <c r="A38" s="208" t="str">
        <f t="shared" si="0"/>
        <v>VPO</v>
      </c>
      <c r="B38" s="215" t="s">
        <v>2091</v>
      </c>
      <c r="C38" s="216">
        <v>1.76</v>
      </c>
      <c r="D38" s="216">
        <v>1.78</v>
      </c>
      <c r="E38" s="216">
        <v>1.75</v>
      </c>
      <c r="F38" s="216">
        <v>1.76</v>
      </c>
      <c r="G38" s="214">
        <v>0.01</v>
      </c>
      <c r="H38" s="214">
        <v>0.56999999999999995</v>
      </c>
      <c r="I38" s="216">
        <v>1.75</v>
      </c>
      <c r="J38" s="216">
        <v>1.76</v>
      </c>
      <c r="K38" s="217">
        <v>4039461</v>
      </c>
      <c r="L38" s="218">
        <v>7121.59</v>
      </c>
    </row>
    <row r="39" spans="1:12" ht="14.5" thickTop="1">
      <c r="A39" s="208" t="str">
        <f t="shared" si="0"/>
        <v/>
      </c>
      <c r="B39"/>
      <c r="C39"/>
      <c r="D39"/>
      <c r="E39"/>
      <c r="F39"/>
      <c r="G39"/>
      <c r="H39"/>
      <c r="I39"/>
      <c r="J39"/>
      <c r="K39"/>
      <c r="L39"/>
    </row>
    <row r="40" spans="1:12" ht="19" customHeight="1">
      <c r="A40" s="208" t="str">
        <f t="shared" si="0"/>
        <v>หลักทรัพย์</v>
      </c>
      <c r="B40" s="281" t="s">
        <v>2073</v>
      </c>
      <c r="C40" s="281" t="s">
        <v>2074</v>
      </c>
      <c r="D40" s="281" t="s">
        <v>2050</v>
      </c>
      <c r="E40" s="281" t="s">
        <v>2051</v>
      </c>
      <c r="F40" s="281" t="s">
        <v>2047</v>
      </c>
      <c r="G40" s="219" t="s">
        <v>2048</v>
      </c>
      <c r="H40" s="219" t="s">
        <v>2049</v>
      </c>
      <c r="I40" s="219" t="s">
        <v>2075</v>
      </c>
      <c r="J40" s="219" t="s">
        <v>2075</v>
      </c>
      <c r="K40" s="219" t="s">
        <v>2052</v>
      </c>
      <c r="L40" s="219" t="s">
        <v>2053</v>
      </c>
    </row>
    <row r="41" spans="1:12">
      <c r="A41" s="208" t="str">
        <f t="shared" si="0"/>
        <v/>
      </c>
      <c r="B41" s="281"/>
      <c r="C41" s="281"/>
      <c r="D41" s="281"/>
      <c r="E41" s="281"/>
      <c r="F41" s="281"/>
      <c r="G41" s="219" t="s">
        <v>2054</v>
      </c>
      <c r="H41" s="219" t="s">
        <v>2054</v>
      </c>
      <c r="I41" s="219" t="s">
        <v>2076</v>
      </c>
      <c r="J41" s="219" t="s">
        <v>2077</v>
      </c>
      <c r="K41" s="219" t="s">
        <v>2078</v>
      </c>
      <c r="L41" s="219" t="s">
        <v>2079</v>
      </c>
    </row>
    <row r="42" spans="1:12">
      <c r="A42" s="208" t="str">
        <f t="shared" si="0"/>
        <v>APURE</v>
      </c>
      <c r="B42" s="209" t="s">
        <v>2092</v>
      </c>
      <c r="C42" s="213">
        <v>5.5</v>
      </c>
      <c r="D42" s="213">
        <v>5.55</v>
      </c>
      <c r="E42" s="213">
        <v>5.45</v>
      </c>
      <c r="F42" s="213">
        <v>5.45</v>
      </c>
      <c r="G42" s="213">
        <v>0</v>
      </c>
      <c r="H42" s="213">
        <v>0</v>
      </c>
      <c r="I42" s="213">
        <v>5.45</v>
      </c>
      <c r="J42" s="213">
        <v>5.5</v>
      </c>
      <c r="K42" s="212">
        <v>328101</v>
      </c>
      <c r="L42" s="210">
        <v>1802.26</v>
      </c>
    </row>
    <row r="43" spans="1:12" ht="14.5" thickBot="1">
      <c r="A43" s="208" t="str">
        <f t="shared" si="0"/>
        <v>ASIAN</v>
      </c>
      <c r="B43" s="209" t="s">
        <v>2093</v>
      </c>
      <c r="C43" s="213">
        <v>16.7</v>
      </c>
      <c r="D43" s="213">
        <v>16.8</v>
      </c>
      <c r="E43" s="213">
        <v>16.100000000000001</v>
      </c>
      <c r="F43" s="213">
        <v>16.3</v>
      </c>
      <c r="G43" s="211">
        <v>-0.2</v>
      </c>
      <c r="H43" s="211">
        <v>-1.21</v>
      </c>
      <c r="I43" s="213">
        <v>16.2</v>
      </c>
      <c r="J43" s="213">
        <v>16.3</v>
      </c>
      <c r="K43" s="212">
        <v>11480616</v>
      </c>
      <c r="L43" s="210">
        <v>188232.61</v>
      </c>
    </row>
    <row r="44" spans="1:12" ht="15" thickTop="1" thickBot="1">
      <c r="A44" s="208" t="str">
        <f t="shared" si="0"/>
        <v>BR</v>
      </c>
      <c r="B44" s="209" t="s">
        <v>2094</v>
      </c>
      <c r="C44" s="213">
        <v>3.46</v>
      </c>
      <c r="D44" s="213">
        <v>3.54</v>
      </c>
      <c r="E44" s="213">
        <v>3.46</v>
      </c>
      <c r="F44" s="213">
        <v>3.52</v>
      </c>
      <c r="G44" s="214">
        <v>0.08</v>
      </c>
      <c r="H44" s="214">
        <v>2.33</v>
      </c>
      <c r="I44" s="213">
        <v>3.5</v>
      </c>
      <c r="J44" s="213">
        <v>3.52</v>
      </c>
      <c r="K44" s="212">
        <v>18687674</v>
      </c>
      <c r="L44" s="210">
        <v>65507.8</v>
      </c>
    </row>
    <row r="45" spans="1:12" ht="15" thickTop="1" thickBot="1">
      <c r="A45" s="208" t="str">
        <f t="shared" si="0"/>
        <v>BRR</v>
      </c>
      <c r="B45" s="209" t="s">
        <v>2095</v>
      </c>
      <c r="C45" s="213">
        <v>5.8</v>
      </c>
      <c r="D45" s="213">
        <v>5.85</v>
      </c>
      <c r="E45" s="213">
        <v>5.75</v>
      </c>
      <c r="F45" s="213">
        <v>5.8</v>
      </c>
      <c r="G45" s="211">
        <v>-0.05</v>
      </c>
      <c r="H45" s="211">
        <v>-0.85</v>
      </c>
      <c r="I45" s="213">
        <v>5.8</v>
      </c>
      <c r="J45" s="213">
        <v>5.85</v>
      </c>
      <c r="K45" s="212">
        <v>476642</v>
      </c>
      <c r="L45" s="210">
        <v>2767.85</v>
      </c>
    </row>
    <row r="46" spans="1:12" ht="15.75" customHeight="1" thickTop="1" thickBot="1">
      <c r="A46" s="208" t="str">
        <f t="shared" si="0"/>
        <v>CBG</v>
      </c>
      <c r="B46" s="209" t="s">
        <v>2096</v>
      </c>
      <c r="C46" s="213">
        <v>104</v>
      </c>
      <c r="D46" s="213">
        <v>108.5</v>
      </c>
      <c r="E46" s="213">
        <v>104</v>
      </c>
      <c r="F46" s="213">
        <v>108</v>
      </c>
      <c r="G46" s="214">
        <v>5.5</v>
      </c>
      <c r="H46" s="214">
        <v>5.37</v>
      </c>
      <c r="I46" s="213">
        <v>108</v>
      </c>
      <c r="J46" s="213">
        <v>108.5</v>
      </c>
      <c r="K46" s="212">
        <v>9793760</v>
      </c>
      <c r="L46" s="210">
        <v>1039299.82</v>
      </c>
    </row>
    <row r="47" spans="1:12" ht="15" thickTop="1" thickBot="1">
      <c r="A47" s="208" t="str">
        <f t="shared" si="0"/>
        <v>CFRESH</v>
      </c>
      <c r="B47" s="209" t="s">
        <v>2097</v>
      </c>
      <c r="C47" s="213">
        <v>3.66</v>
      </c>
      <c r="D47" s="213">
        <v>3.68</v>
      </c>
      <c r="E47" s="213">
        <v>3.44</v>
      </c>
      <c r="F47" s="213">
        <v>3.46</v>
      </c>
      <c r="G47" s="211">
        <v>-0.12</v>
      </c>
      <c r="H47" s="211">
        <v>-3.35</v>
      </c>
      <c r="I47" s="213">
        <v>3.46</v>
      </c>
      <c r="J47" s="213">
        <v>3.48</v>
      </c>
      <c r="K47" s="212">
        <v>18739556</v>
      </c>
      <c r="L47" s="210">
        <v>66217.350000000006</v>
      </c>
    </row>
    <row r="48" spans="1:12" ht="15" thickTop="1" thickBot="1">
      <c r="A48" s="208" t="str">
        <f t="shared" si="0"/>
        <v>CHOTI</v>
      </c>
      <c r="B48" s="209" t="s">
        <v>2098</v>
      </c>
      <c r="C48" s="213">
        <v>126.5</v>
      </c>
      <c r="D48" s="213">
        <v>126.5</v>
      </c>
      <c r="E48" s="213">
        <v>126.5</v>
      </c>
      <c r="F48" s="213">
        <v>126.5</v>
      </c>
      <c r="G48" s="211">
        <v>-1</v>
      </c>
      <c r="H48" s="211">
        <v>-0.78</v>
      </c>
      <c r="I48" s="213">
        <v>125.5</v>
      </c>
      <c r="J48" s="213">
        <v>128</v>
      </c>
      <c r="K48" s="213">
        <v>600</v>
      </c>
      <c r="L48" s="213">
        <v>75.900000000000006</v>
      </c>
    </row>
    <row r="49" spans="1:12" ht="15" thickTop="1" thickBot="1">
      <c r="A49" s="208" t="str">
        <f t="shared" si="0"/>
        <v>CM</v>
      </c>
      <c r="B49" s="209" t="s">
        <v>2099</v>
      </c>
      <c r="C49" s="213">
        <v>3.06</v>
      </c>
      <c r="D49" s="213">
        <v>3.08</v>
      </c>
      <c r="E49" s="213">
        <v>2.88</v>
      </c>
      <c r="F49" s="213">
        <v>2.92</v>
      </c>
      <c r="G49" s="211">
        <v>-0.08</v>
      </c>
      <c r="H49" s="211">
        <v>-2.67</v>
      </c>
      <c r="I49" s="213">
        <v>2.9</v>
      </c>
      <c r="J49" s="213">
        <v>2.92</v>
      </c>
      <c r="K49" s="212">
        <v>2332459</v>
      </c>
      <c r="L49" s="210">
        <v>6905.71</v>
      </c>
    </row>
    <row r="50" spans="1:12" ht="15" thickTop="1" thickBot="1">
      <c r="A50" s="208" t="str">
        <f t="shared" si="0"/>
        <v>CPF</v>
      </c>
      <c r="B50" s="209" t="s">
        <v>2100</v>
      </c>
      <c r="C50" s="213">
        <v>25.25</v>
      </c>
      <c r="D50" s="213">
        <v>25.5</v>
      </c>
      <c r="E50" s="213">
        <v>25</v>
      </c>
      <c r="F50" s="213">
        <v>25.25</v>
      </c>
      <c r="G50" s="214">
        <v>0.25</v>
      </c>
      <c r="H50" s="214">
        <v>1</v>
      </c>
      <c r="I50" s="213">
        <v>25</v>
      </c>
      <c r="J50" s="213">
        <v>25.25</v>
      </c>
      <c r="K50" s="212">
        <v>24019835</v>
      </c>
      <c r="L50" s="210">
        <v>605736.78</v>
      </c>
    </row>
    <row r="51" spans="1:12" ht="15" thickTop="1" thickBot="1">
      <c r="A51" s="208" t="str">
        <f t="shared" si="0"/>
        <v>CPI</v>
      </c>
      <c r="B51" s="209" t="s">
        <v>2101</v>
      </c>
      <c r="C51" s="213">
        <v>3.96</v>
      </c>
      <c r="D51" s="213">
        <v>3.96</v>
      </c>
      <c r="E51" s="213">
        <v>3.76</v>
      </c>
      <c r="F51" s="213">
        <v>3.9</v>
      </c>
      <c r="G51" s="211">
        <v>-0.12</v>
      </c>
      <c r="H51" s="211">
        <v>-2.99</v>
      </c>
      <c r="I51" s="213">
        <v>3.88</v>
      </c>
      <c r="J51" s="213">
        <v>3.9</v>
      </c>
      <c r="K51" s="212">
        <v>13466048</v>
      </c>
      <c r="L51" s="210">
        <v>52032.73</v>
      </c>
    </row>
    <row r="52" spans="1:12" ht="14.5" thickTop="1">
      <c r="A52" s="208" t="str">
        <f t="shared" si="0"/>
        <v>F&amp;D</v>
      </c>
      <c r="B52" s="209" t="s">
        <v>2102</v>
      </c>
      <c r="C52" s="213">
        <v>21.3</v>
      </c>
      <c r="D52" s="213">
        <v>21.3</v>
      </c>
      <c r="E52" s="213">
        <v>21.3</v>
      </c>
      <c r="F52" s="213">
        <v>21.3</v>
      </c>
      <c r="G52" s="213">
        <v>0</v>
      </c>
      <c r="H52" s="213">
        <v>0</v>
      </c>
      <c r="I52" s="213">
        <v>21.2</v>
      </c>
      <c r="J52" s="213">
        <v>22</v>
      </c>
      <c r="K52" s="213">
        <v>200</v>
      </c>
      <c r="L52" s="213">
        <v>4.26</v>
      </c>
    </row>
    <row r="53" spans="1:12" ht="14.5" thickBot="1">
      <c r="A53" s="208" t="str">
        <f t="shared" si="0"/>
        <v>GLOCON</v>
      </c>
      <c r="B53" s="209" t="s">
        <v>3417</v>
      </c>
      <c r="C53" s="213">
        <v>0.96</v>
      </c>
      <c r="D53" s="213">
        <v>0.97</v>
      </c>
      <c r="E53" s="213">
        <v>0.95</v>
      </c>
      <c r="F53" s="213">
        <v>0.96</v>
      </c>
      <c r="G53" s="214">
        <v>0.01</v>
      </c>
      <c r="H53" s="214">
        <v>1.05</v>
      </c>
      <c r="I53" s="213">
        <v>0.95</v>
      </c>
      <c r="J53" s="213">
        <v>0.96</v>
      </c>
      <c r="K53" s="212">
        <v>31556387</v>
      </c>
      <c r="L53" s="210">
        <v>30242.82</v>
      </c>
    </row>
    <row r="54" spans="1:12" ht="14.5" thickTop="1">
      <c r="A54" s="208" t="str">
        <f t="shared" si="0"/>
        <v>HTC</v>
      </c>
      <c r="B54" s="209" t="s">
        <v>2103</v>
      </c>
      <c r="C54" s="213">
        <v>29.75</v>
      </c>
      <c r="D54" s="213">
        <v>29.75</v>
      </c>
      <c r="E54" s="213">
        <v>29.25</v>
      </c>
      <c r="F54" s="213">
        <v>29.25</v>
      </c>
      <c r="G54" s="213">
        <v>0</v>
      </c>
      <c r="H54" s="213">
        <v>0</v>
      </c>
      <c r="I54" s="213">
        <v>29.25</v>
      </c>
      <c r="J54" s="213">
        <v>29.5</v>
      </c>
      <c r="K54" s="212">
        <v>119012</v>
      </c>
      <c r="L54" s="210">
        <v>3507.06</v>
      </c>
    </row>
    <row r="55" spans="1:12" ht="14.5" thickBot="1">
      <c r="A55" s="208" t="str">
        <f t="shared" si="0"/>
        <v>ICHI</v>
      </c>
      <c r="B55" s="209" t="s">
        <v>2104</v>
      </c>
      <c r="C55" s="213">
        <v>9.35</v>
      </c>
      <c r="D55" s="213">
        <v>9.4</v>
      </c>
      <c r="E55" s="213">
        <v>9.3000000000000007</v>
      </c>
      <c r="F55" s="213">
        <v>9.3000000000000007</v>
      </c>
      <c r="G55" s="211">
        <v>-0.1</v>
      </c>
      <c r="H55" s="211">
        <v>-1.06</v>
      </c>
      <c r="I55" s="213">
        <v>9.3000000000000007</v>
      </c>
      <c r="J55" s="213">
        <v>9.35</v>
      </c>
      <c r="K55" s="212">
        <v>3753899</v>
      </c>
      <c r="L55" s="210">
        <v>35116.07</v>
      </c>
    </row>
    <row r="56" spans="1:12" ht="15" thickTop="1" thickBot="1">
      <c r="A56" s="208" t="str">
        <f t="shared" si="0"/>
        <v>JDF</v>
      </c>
      <c r="B56" s="209" t="s">
        <v>2105</v>
      </c>
      <c r="C56" s="213">
        <v>3.96</v>
      </c>
      <c r="D56" s="213">
        <v>4.1399999999999997</v>
      </c>
      <c r="E56" s="213">
        <v>3.9</v>
      </c>
      <c r="F56" s="213">
        <v>3.92</v>
      </c>
      <c r="G56" s="214">
        <v>0.02</v>
      </c>
      <c r="H56" s="214">
        <v>0.51</v>
      </c>
      <c r="I56" s="213">
        <v>3.9</v>
      </c>
      <c r="J56" s="213">
        <v>3.92</v>
      </c>
      <c r="K56" s="212">
        <v>12366182</v>
      </c>
      <c r="L56" s="210">
        <v>49921.38</v>
      </c>
    </row>
    <row r="57" spans="1:12" ht="15" thickTop="1" thickBot="1">
      <c r="A57" s="208" t="str">
        <f t="shared" si="0"/>
        <v>KBS</v>
      </c>
      <c r="B57" s="209" t="s">
        <v>2106</v>
      </c>
      <c r="C57" s="213">
        <v>4.26</v>
      </c>
      <c r="D57" s="213">
        <v>4.28</v>
      </c>
      <c r="E57" s="213">
        <v>4.24</v>
      </c>
      <c r="F57" s="213">
        <v>4.24</v>
      </c>
      <c r="G57" s="211">
        <v>-0.02</v>
      </c>
      <c r="H57" s="211">
        <v>-0.47</v>
      </c>
      <c r="I57" s="213">
        <v>4.24</v>
      </c>
      <c r="J57" s="213">
        <v>4.26</v>
      </c>
      <c r="K57" s="212">
        <v>48580</v>
      </c>
      <c r="L57" s="213">
        <v>206.21</v>
      </c>
    </row>
    <row r="58" spans="1:12" ht="15" thickTop="1" thickBot="1">
      <c r="A58" s="208" t="str">
        <f t="shared" si="0"/>
        <v>KSL</v>
      </c>
      <c r="B58" s="209" t="s">
        <v>2107</v>
      </c>
      <c r="C58" s="213">
        <v>3.72</v>
      </c>
      <c r="D58" s="213">
        <v>3.8</v>
      </c>
      <c r="E58" s="213">
        <v>3.7</v>
      </c>
      <c r="F58" s="213">
        <v>3.8</v>
      </c>
      <c r="G58" s="214">
        <v>0.06</v>
      </c>
      <c r="H58" s="214">
        <v>1.6</v>
      </c>
      <c r="I58" s="213">
        <v>3.78</v>
      </c>
      <c r="J58" s="213">
        <v>3.8</v>
      </c>
      <c r="K58" s="212">
        <v>3090536</v>
      </c>
      <c r="L58" s="210">
        <v>11604.39</v>
      </c>
    </row>
    <row r="59" spans="1:12" ht="15" thickTop="1" thickBot="1">
      <c r="A59" s="208" t="str">
        <f t="shared" si="0"/>
        <v>KTIS</v>
      </c>
      <c r="B59" s="209" t="s">
        <v>2108</v>
      </c>
      <c r="C59" s="213">
        <v>4.78</v>
      </c>
      <c r="D59" s="213">
        <v>4.82</v>
      </c>
      <c r="E59" s="213">
        <v>4.76</v>
      </c>
      <c r="F59" s="213">
        <v>4.78</v>
      </c>
      <c r="G59" s="214">
        <v>0.02</v>
      </c>
      <c r="H59" s="214">
        <v>0.42</v>
      </c>
      <c r="I59" s="213">
        <v>4.78</v>
      </c>
      <c r="J59" s="213">
        <v>4.8</v>
      </c>
      <c r="K59" s="212">
        <v>83800</v>
      </c>
      <c r="L59" s="213">
        <v>401.58</v>
      </c>
    </row>
    <row r="60" spans="1:12" ht="15" thickTop="1" thickBot="1">
      <c r="A60" s="208" t="str">
        <f t="shared" si="0"/>
        <v>LST</v>
      </c>
      <c r="B60" s="209" t="s">
        <v>2109</v>
      </c>
      <c r="C60" s="213">
        <v>6</v>
      </c>
      <c r="D60" s="213">
        <v>6.1</v>
      </c>
      <c r="E60" s="213">
        <v>5.85</v>
      </c>
      <c r="F60" s="213">
        <v>5.95</v>
      </c>
      <c r="G60" s="211">
        <v>-0.1</v>
      </c>
      <c r="H60" s="211">
        <v>-1.65</v>
      </c>
      <c r="I60" s="213">
        <v>5.95</v>
      </c>
      <c r="J60" s="213">
        <v>6</v>
      </c>
      <c r="K60" s="212">
        <v>1261344</v>
      </c>
      <c r="L60" s="210">
        <v>7511.99</v>
      </c>
    </row>
    <row r="61" spans="1:12" ht="15" thickTop="1" thickBot="1">
      <c r="A61" s="208" t="str">
        <f t="shared" si="0"/>
        <v>M</v>
      </c>
      <c r="B61" s="209" t="s">
        <v>2110</v>
      </c>
      <c r="C61" s="213">
        <v>51.25</v>
      </c>
      <c r="D61" s="213">
        <v>51.5</v>
      </c>
      <c r="E61" s="213">
        <v>50.75</v>
      </c>
      <c r="F61" s="213">
        <v>51.25</v>
      </c>
      <c r="G61" s="214">
        <v>0.25</v>
      </c>
      <c r="H61" s="214">
        <v>0.49</v>
      </c>
      <c r="I61" s="213">
        <v>51.25</v>
      </c>
      <c r="J61" s="213">
        <v>51.5</v>
      </c>
      <c r="K61" s="212">
        <v>784644</v>
      </c>
      <c r="L61" s="210">
        <v>40146.51</v>
      </c>
    </row>
    <row r="62" spans="1:12" ht="14.5" thickTop="1">
      <c r="A62" s="208" t="str">
        <f t="shared" si="0"/>
        <v>MALEE</v>
      </c>
      <c r="B62" s="209" t="s">
        <v>2111</v>
      </c>
      <c r="C62" s="213">
        <v>5.25</v>
      </c>
      <c r="D62" s="213">
        <v>5.3</v>
      </c>
      <c r="E62" s="213">
        <v>5.2</v>
      </c>
      <c r="F62" s="213">
        <v>5.25</v>
      </c>
      <c r="G62" s="213">
        <v>0</v>
      </c>
      <c r="H62" s="213">
        <v>0</v>
      </c>
      <c r="I62" s="213">
        <v>5.25</v>
      </c>
      <c r="J62" s="213">
        <v>5.35</v>
      </c>
      <c r="K62" s="212">
        <v>49700</v>
      </c>
      <c r="L62" s="213">
        <v>261.66000000000003</v>
      </c>
    </row>
    <row r="63" spans="1:12" ht="14.5" thickBot="1">
      <c r="A63" s="208" t="str">
        <f t="shared" si="0"/>
        <v>MINT</v>
      </c>
      <c r="B63" s="209" t="s">
        <v>2112</v>
      </c>
      <c r="C63" s="213">
        <v>33.75</v>
      </c>
      <c r="D63" s="213">
        <v>34</v>
      </c>
      <c r="E63" s="213">
        <v>33.25</v>
      </c>
      <c r="F63" s="213">
        <v>33.75</v>
      </c>
      <c r="G63" s="214">
        <v>0.75</v>
      </c>
      <c r="H63" s="214">
        <v>2.27</v>
      </c>
      <c r="I63" s="213">
        <v>33.5</v>
      </c>
      <c r="J63" s="213">
        <v>34</v>
      </c>
      <c r="K63" s="212">
        <v>16022089</v>
      </c>
      <c r="L63" s="210">
        <v>539671.56000000006</v>
      </c>
    </row>
    <row r="64" spans="1:12" ht="14.5" thickTop="1">
      <c r="A64" s="208" t="str">
        <f t="shared" si="0"/>
        <v>NRF</v>
      </c>
      <c r="B64" s="209" t="s">
        <v>2113</v>
      </c>
      <c r="C64" s="213">
        <v>6.6</v>
      </c>
      <c r="D64" s="213">
        <v>6.7</v>
      </c>
      <c r="E64" s="213">
        <v>6.55</v>
      </c>
      <c r="F64" s="213">
        <v>6.55</v>
      </c>
      <c r="G64" s="213">
        <v>0</v>
      </c>
      <c r="H64" s="213">
        <v>0</v>
      </c>
      <c r="I64" s="213">
        <v>6.55</v>
      </c>
      <c r="J64" s="213">
        <v>6.6</v>
      </c>
      <c r="K64" s="212">
        <v>1215567</v>
      </c>
      <c r="L64" s="210">
        <v>8052.37</v>
      </c>
    </row>
    <row r="65" spans="1:12" ht="14.5" thickBot="1">
      <c r="A65" s="208" t="str">
        <f t="shared" si="0"/>
        <v>NSL</v>
      </c>
      <c r="B65" s="209" t="s">
        <v>2114</v>
      </c>
      <c r="C65" s="213">
        <v>16.600000000000001</v>
      </c>
      <c r="D65" s="213">
        <v>16.8</v>
      </c>
      <c r="E65" s="213">
        <v>16.600000000000001</v>
      </c>
      <c r="F65" s="213">
        <v>16.7</v>
      </c>
      <c r="G65" s="214">
        <v>0.1</v>
      </c>
      <c r="H65" s="214">
        <v>0.6</v>
      </c>
      <c r="I65" s="213">
        <v>16.7</v>
      </c>
      <c r="J65" s="213">
        <v>16.8</v>
      </c>
      <c r="K65" s="212">
        <v>157100</v>
      </c>
      <c r="L65" s="210">
        <v>2626.81</v>
      </c>
    </row>
    <row r="66" spans="1:12" ht="15" thickTop="1" thickBot="1">
      <c r="A66" s="208" t="str">
        <f t="shared" si="0"/>
        <v>OISHI</v>
      </c>
      <c r="B66" s="209" t="s">
        <v>2115</v>
      </c>
      <c r="C66" s="213">
        <v>47.5</v>
      </c>
      <c r="D66" s="213">
        <v>47.5</v>
      </c>
      <c r="E66" s="213">
        <v>46.75</v>
      </c>
      <c r="F66" s="213">
        <v>46.75</v>
      </c>
      <c r="G66" s="211">
        <v>-0.25</v>
      </c>
      <c r="H66" s="211">
        <v>-0.53</v>
      </c>
      <c r="I66" s="213">
        <v>46.75</v>
      </c>
      <c r="J66" s="213">
        <v>47.5</v>
      </c>
      <c r="K66" s="212">
        <v>2528</v>
      </c>
      <c r="L66" s="213">
        <v>119.86</v>
      </c>
    </row>
    <row r="67" spans="1:12" ht="15" thickTop="1" thickBot="1">
      <c r="A67" s="208" t="str">
        <f t="shared" si="0"/>
        <v>OSP</v>
      </c>
      <c r="B67" s="209" t="s">
        <v>2116</v>
      </c>
      <c r="C67" s="213">
        <v>35</v>
      </c>
      <c r="D67" s="213">
        <v>35.25</v>
      </c>
      <c r="E67" s="213">
        <v>34.5</v>
      </c>
      <c r="F67" s="213">
        <v>35.25</v>
      </c>
      <c r="G67" s="214">
        <v>0.5</v>
      </c>
      <c r="H67" s="214">
        <v>1.44</v>
      </c>
      <c r="I67" s="213">
        <v>35</v>
      </c>
      <c r="J67" s="213">
        <v>35.25</v>
      </c>
      <c r="K67" s="212">
        <v>6491584</v>
      </c>
      <c r="L67" s="210">
        <v>226969.51</v>
      </c>
    </row>
    <row r="68" spans="1:12" ht="14.5" thickTop="1">
      <c r="A68" s="208" t="str">
        <f t="shared" si="0"/>
        <v>PB</v>
      </c>
      <c r="B68" s="209" t="s">
        <v>2117</v>
      </c>
      <c r="C68" s="213">
        <v>68.75</v>
      </c>
      <c r="D68" s="213">
        <v>69.5</v>
      </c>
      <c r="E68" s="213">
        <v>68.25</v>
      </c>
      <c r="F68" s="213">
        <v>69.5</v>
      </c>
      <c r="G68" s="213">
        <v>0</v>
      </c>
      <c r="H68" s="213">
        <v>0</v>
      </c>
      <c r="I68" s="213">
        <v>68</v>
      </c>
      <c r="J68" s="213">
        <v>69.75</v>
      </c>
      <c r="K68" s="212">
        <v>3350</v>
      </c>
      <c r="L68" s="213">
        <v>229.86</v>
      </c>
    </row>
    <row r="69" spans="1:12" ht="17.25" customHeight="1" thickBot="1">
      <c r="A69" s="208" t="str">
        <f t="shared" si="0"/>
        <v>PLUS</v>
      </c>
      <c r="B69" s="209" t="s">
        <v>3418</v>
      </c>
      <c r="C69" s="213">
        <v>8</v>
      </c>
      <c r="D69" s="213">
        <v>8.15</v>
      </c>
      <c r="E69" s="213">
        <v>5.2</v>
      </c>
      <c r="F69" s="213">
        <v>5.3</v>
      </c>
      <c r="G69" s="214">
        <v>0.8</v>
      </c>
      <c r="H69" s="214">
        <v>17.78</v>
      </c>
      <c r="I69" s="213">
        <v>5.3</v>
      </c>
      <c r="J69" s="213">
        <v>5.35</v>
      </c>
      <c r="K69" s="212">
        <v>636495319</v>
      </c>
      <c r="L69" s="210">
        <v>4148891.01</v>
      </c>
    </row>
    <row r="70" spans="1:12" ht="15" thickTop="1" thickBot="1">
      <c r="A70" s="208" t="str">
        <f t="shared" si="0"/>
        <v>PM</v>
      </c>
      <c r="B70" s="209" t="s">
        <v>2118</v>
      </c>
      <c r="C70" s="213">
        <v>9.15</v>
      </c>
      <c r="D70" s="213">
        <v>9.15</v>
      </c>
      <c r="E70" s="213">
        <v>9</v>
      </c>
      <c r="F70" s="213">
        <v>9.0500000000000007</v>
      </c>
      <c r="G70" s="214">
        <v>0.05</v>
      </c>
      <c r="H70" s="214">
        <v>0.56000000000000005</v>
      </c>
      <c r="I70" s="213">
        <v>9</v>
      </c>
      <c r="J70" s="213">
        <v>9.0500000000000007</v>
      </c>
      <c r="K70" s="212">
        <v>451054</v>
      </c>
      <c r="L70" s="210">
        <v>4072.15</v>
      </c>
    </row>
    <row r="71" spans="1:12" ht="15" thickTop="1" thickBot="1">
      <c r="A71" s="208" t="str">
        <f t="shared" si="0"/>
        <v>PRG</v>
      </c>
      <c r="B71" s="209" t="s">
        <v>2119</v>
      </c>
      <c r="C71" s="213">
        <v>10.8</v>
      </c>
      <c r="D71" s="213">
        <v>10.8</v>
      </c>
      <c r="E71" s="213">
        <v>10.8</v>
      </c>
      <c r="F71" s="213">
        <v>10.8</v>
      </c>
      <c r="G71" s="214">
        <v>0.1</v>
      </c>
      <c r="H71" s="214">
        <v>0.93</v>
      </c>
      <c r="I71" s="213">
        <v>10.7</v>
      </c>
      <c r="J71" s="213">
        <v>10.8</v>
      </c>
      <c r="K71" s="213">
        <v>900</v>
      </c>
      <c r="L71" s="213">
        <v>9.7200000000000006</v>
      </c>
    </row>
    <row r="72" spans="1:12" ht="15" thickTop="1" thickBot="1">
      <c r="A72" s="208" t="str">
        <f t="shared" si="0"/>
        <v>RBF</v>
      </c>
      <c r="B72" s="209" t="s">
        <v>2120</v>
      </c>
      <c r="C72" s="213">
        <v>14.9</v>
      </c>
      <c r="D72" s="213">
        <v>14.9</v>
      </c>
      <c r="E72" s="213">
        <v>14.6</v>
      </c>
      <c r="F72" s="213">
        <v>14.8</v>
      </c>
      <c r="G72" s="214">
        <v>0.2</v>
      </c>
      <c r="H72" s="214">
        <v>1.37</v>
      </c>
      <c r="I72" s="213">
        <v>14.7</v>
      </c>
      <c r="J72" s="213">
        <v>14.8</v>
      </c>
      <c r="K72" s="212">
        <v>3716894</v>
      </c>
      <c r="L72" s="210">
        <v>54687.22</v>
      </c>
    </row>
    <row r="73" spans="1:12" ht="15" thickTop="1" thickBot="1">
      <c r="A73" s="208" t="str">
        <f t="shared" si="0"/>
        <v>SAPPE</v>
      </c>
      <c r="B73" s="209" t="s">
        <v>2121</v>
      </c>
      <c r="C73" s="213">
        <v>33</v>
      </c>
      <c r="D73" s="213">
        <v>34</v>
      </c>
      <c r="E73" s="213">
        <v>32.5</v>
      </c>
      <c r="F73" s="213">
        <v>34</v>
      </c>
      <c r="G73" s="214">
        <v>1.5</v>
      </c>
      <c r="H73" s="214">
        <v>4.62</v>
      </c>
      <c r="I73" s="213">
        <v>33.75</v>
      </c>
      <c r="J73" s="213">
        <v>34</v>
      </c>
      <c r="K73" s="212">
        <v>2496574</v>
      </c>
      <c r="L73" s="210">
        <v>83259.199999999997</v>
      </c>
    </row>
    <row r="74" spans="1:12" ht="14.5" thickTop="1">
      <c r="A74" s="208" t="str">
        <f t="shared" si="0"/>
        <v>SAUCE</v>
      </c>
      <c r="B74" s="209" t="s">
        <v>2122</v>
      </c>
      <c r="C74" s="213">
        <v>29</v>
      </c>
      <c r="D74" s="213">
        <v>29.5</v>
      </c>
      <c r="E74" s="213">
        <v>29</v>
      </c>
      <c r="F74" s="213">
        <v>29.25</v>
      </c>
      <c r="G74" s="213">
        <v>0</v>
      </c>
      <c r="H74" s="213">
        <v>0</v>
      </c>
      <c r="I74" s="213">
        <v>29</v>
      </c>
      <c r="J74" s="213">
        <v>29.25</v>
      </c>
      <c r="K74" s="212">
        <v>96571</v>
      </c>
      <c r="L74" s="210">
        <v>2805.12</v>
      </c>
    </row>
    <row r="75" spans="1:12">
      <c r="A75" s="208" t="str">
        <f t="shared" si="0"/>
        <v>SFP</v>
      </c>
      <c r="B75" s="209" t="s">
        <v>2123</v>
      </c>
      <c r="C75" s="213">
        <v>117</v>
      </c>
      <c r="D75" s="213">
        <v>118</v>
      </c>
      <c r="E75" s="213">
        <v>117</v>
      </c>
      <c r="F75" s="213">
        <v>117</v>
      </c>
      <c r="G75" s="213">
        <v>0</v>
      </c>
      <c r="H75" s="213">
        <v>0</v>
      </c>
      <c r="I75" s="213">
        <v>111.5</v>
      </c>
      <c r="J75" s="213">
        <v>119.5</v>
      </c>
      <c r="K75" s="213">
        <v>800</v>
      </c>
      <c r="L75" s="213">
        <v>94.1</v>
      </c>
    </row>
    <row r="76" spans="1:12" ht="14.5" thickBot="1">
      <c r="A76" s="208" t="str">
        <f t="shared" si="0"/>
        <v>SNNP</v>
      </c>
      <c r="B76" s="209" t="s">
        <v>2124</v>
      </c>
      <c r="C76" s="213">
        <v>16.3</v>
      </c>
      <c r="D76" s="213">
        <v>16.7</v>
      </c>
      <c r="E76" s="213">
        <v>16.2</v>
      </c>
      <c r="F76" s="213">
        <v>16.600000000000001</v>
      </c>
      <c r="G76" s="214">
        <v>0.4</v>
      </c>
      <c r="H76" s="214">
        <v>2.4700000000000002</v>
      </c>
      <c r="I76" s="213">
        <v>16.5</v>
      </c>
      <c r="J76" s="213">
        <v>16.600000000000001</v>
      </c>
      <c r="K76" s="212">
        <v>3004051</v>
      </c>
      <c r="L76" s="210">
        <v>49376.89</v>
      </c>
    </row>
    <row r="77" spans="1:12" ht="14.5" thickTop="1">
      <c r="A77" s="208" t="str">
        <f t="shared" si="0"/>
        <v>SNP</v>
      </c>
      <c r="B77" s="209" t="s">
        <v>2125</v>
      </c>
      <c r="C77" s="213">
        <v>15.5</v>
      </c>
      <c r="D77" s="213">
        <v>15.5</v>
      </c>
      <c r="E77" s="213">
        <v>15.4</v>
      </c>
      <c r="F77" s="213">
        <v>15.4</v>
      </c>
      <c r="G77" s="213">
        <v>0</v>
      </c>
      <c r="H77" s="213">
        <v>0</v>
      </c>
      <c r="I77" s="213">
        <v>15.3</v>
      </c>
      <c r="J77" s="213">
        <v>15.4</v>
      </c>
      <c r="K77" s="212">
        <v>48401</v>
      </c>
      <c r="L77" s="213">
        <v>745.48</v>
      </c>
    </row>
    <row r="78" spans="1:12" ht="14.5" thickBot="1">
      <c r="A78" s="208" t="str">
        <f t="shared" si="0"/>
        <v>SORKON</v>
      </c>
      <c r="B78" s="209" t="s">
        <v>2126</v>
      </c>
      <c r="C78" s="213">
        <v>4.88</v>
      </c>
      <c r="D78" s="213">
        <v>4.9000000000000004</v>
      </c>
      <c r="E78" s="213">
        <v>4.8600000000000003</v>
      </c>
      <c r="F78" s="213">
        <v>4.9000000000000004</v>
      </c>
      <c r="G78" s="214">
        <v>0.06</v>
      </c>
      <c r="H78" s="214">
        <v>1.24</v>
      </c>
      <c r="I78" s="213">
        <v>4.8600000000000003</v>
      </c>
      <c r="J78" s="213">
        <v>4.9000000000000004</v>
      </c>
      <c r="K78" s="212">
        <v>238302</v>
      </c>
      <c r="L78" s="210">
        <v>1163.1400000000001</v>
      </c>
    </row>
    <row r="79" spans="1:12" ht="14.5" thickTop="1">
      <c r="A79" s="208" t="str">
        <f t="shared" si="0"/>
        <v>SSC</v>
      </c>
      <c r="B79" s="209" t="s">
        <v>2127</v>
      </c>
      <c r="C79" s="213">
        <v>29</v>
      </c>
      <c r="D79" s="213">
        <v>29</v>
      </c>
      <c r="E79" s="213">
        <v>28.75</v>
      </c>
      <c r="F79" s="213">
        <v>29</v>
      </c>
      <c r="G79" s="213">
        <v>0</v>
      </c>
      <c r="H79" s="213">
        <v>0</v>
      </c>
      <c r="I79" s="213">
        <v>29</v>
      </c>
      <c r="J79" s="213">
        <v>29.25</v>
      </c>
      <c r="K79" s="212">
        <v>5700</v>
      </c>
      <c r="L79" s="213">
        <v>165.18</v>
      </c>
    </row>
    <row r="80" spans="1:12" ht="14.5" thickBot="1">
      <c r="A80" s="208" t="str">
        <f t="shared" si="0"/>
        <v>SSF</v>
      </c>
      <c r="B80" s="209" t="s">
        <v>2128</v>
      </c>
      <c r="C80" s="213">
        <v>9.15</v>
      </c>
      <c r="D80" s="213">
        <v>9.6</v>
      </c>
      <c r="E80" s="213">
        <v>9.15</v>
      </c>
      <c r="F80" s="213">
        <v>9.5</v>
      </c>
      <c r="G80" s="214">
        <v>0.4</v>
      </c>
      <c r="H80" s="214">
        <v>4.4000000000000004</v>
      </c>
      <c r="I80" s="213">
        <v>9.35</v>
      </c>
      <c r="J80" s="213">
        <v>9.5</v>
      </c>
      <c r="K80" s="212">
        <v>126400</v>
      </c>
      <c r="L80" s="210">
        <v>1179.2</v>
      </c>
    </row>
    <row r="81" spans="1:12" ht="14.5" thickTop="1">
      <c r="A81" s="208" t="str">
        <f t="shared" si="0"/>
        <v>SST</v>
      </c>
      <c r="B81" s="209" t="s">
        <v>2129</v>
      </c>
      <c r="C81" s="213">
        <v>5.0999999999999996</v>
      </c>
      <c r="D81" s="213">
        <v>5.3</v>
      </c>
      <c r="E81" s="213">
        <v>5.0999999999999996</v>
      </c>
      <c r="F81" s="213">
        <v>5.25</v>
      </c>
      <c r="G81" s="213">
        <v>0</v>
      </c>
      <c r="H81" s="213">
        <v>0</v>
      </c>
      <c r="I81" s="213">
        <v>5.2</v>
      </c>
      <c r="J81" s="213">
        <v>5.25</v>
      </c>
      <c r="K81" s="212">
        <v>1700</v>
      </c>
      <c r="L81" s="213">
        <v>8.9</v>
      </c>
    </row>
    <row r="82" spans="1:12">
      <c r="A82" s="208" t="str">
        <f t="shared" si="0"/>
        <v>SUN</v>
      </c>
      <c r="B82" s="209" t="s">
        <v>2130</v>
      </c>
      <c r="C82" s="213">
        <v>5.35</v>
      </c>
      <c r="D82" s="213">
        <v>5.4</v>
      </c>
      <c r="E82" s="213">
        <v>5.3</v>
      </c>
      <c r="F82" s="213">
        <v>5.35</v>
      </c>
      <c r="G82" s="213">
        <v>0</v>
      </c>
      <c r="H82" s="213">
        <v>0</v>
      </c>
      <c r="I82" s="213">
        <v>5.35</v>
      </c>
      <c r="J82" s="213">
        <v>5.4</v>
      </c>
      <c r="K82" s="212">
        <v>703052</v>
      </c>
      <c r="L82" s="210">
        <v>3765.42</v>
      </c>
    </row>
    <row r="83" spans="1:12" ht="14.5" thickBot="1">
      <c r="A83" s="208" t="str">
        <f t="shared" si="0"/>
        <v>TC</v>
      </c>
      <c r="B83" s="209" t="s">
        <v>2131</v>
      </c>
      <c r="C83" s="213">
        <v>6.5</v>
      </c>
      <c r="D83" s="213">
        <v>6.55</v>
      </c>
      <c r="E83" s="213">
        <v>6.35</v>
      </c>
      <c r="F83" s="213">
        <v>6.5</v>
      </c>
      <c r="G83" s="214">
        <v>0.05</v>
      </c>
      <c r="H83" s="214">
        <v>0.78</v>
      </c>
      <c r="I83" s="213">
        <v>6.5</v>
      </c>
      <c r="J83" s="213">
        <v>6.55</v>
      </c>
      <c r="K83" s="212">
        <v>583500</v>
      </c>
      <c r="L83" s="210">
        <v>3761.44</v>
      </c>
    </row>
    <row r="84" spans="1:12" ht="15" thickTop="1" thickBot="1">
      <c r="A84" s="208" t="str">
        <f t="shared" si="0"/>
        <v>TFG</v>
      </c>
      <c r="B84" s="209" t="s">
        <v>2132</v>
      </c>
      <c r="C84" s="213">
        <v>4.82</v>
      </c>
      <c r="D84" s="213">
        <v>4.84</v>
      </c>
      <c r="E84" s="213">
        <v>4.6399999999999997</v>
      </c>
      <c r="F84" s="213">
        <v>4.72</v>
      </c>
      <c r="G84" s="211">
        <v>-0.06</v>
      </c>
      <c r="H84" s="211">
        <v>-1.26</v>
      </c>
      <c r="I84" s="213">
        <v>4.72</v>
      </c>
      <c r="J84" s="213">
        <v>4.74</v>
      </c>
      <c r="K84" s="212">
        <v>9931809</v>
      </c>
      <c r="L84" s="210">
        <v>46860.72</v>
      </c>
    </row>
    <row r="85" spans="1:12" ht="15" thickTop="1" thickBot="1">
      <c r="A85" s="208" t="str">
        <f t="shared" si="0"/>
        <v>TFMAMA</v>
      </c>
      <c r="B85" s="209" t="s">
        <v>2133</v>
      </c>
      <c r="C85" s="213">
        <v>202</v>
      </c>
      <c r="D85" s="213">
        <v>203</v>
      </c>
      <c r="E85" s="213">
        <v>202</v>
      </c>
      <c r="F85" s="213">
        <v>203</v>
      </c>
      <c r="G85" s="211">
        <v>-1</v>
      </c>
      <c r="H85" s="211">
        <v>-0.49</v>
      </c>
      <c r="I85" s="213">
        <v>201</v>
      </c>
      <c r="J85" s="213">
        <v>203</v>
      </c>
      <c r="K85" s="213">
        <v>218</v>
      </c>
      <c r="L85" s="213">
        <v>44.18</v>
      </c>
    </row>
    <row r="86" spans="1:12" ht="15" thickTop="1" thickBot="1">
      <c r="A86" s="208" t="str">
        <f t="shared" si="0"/>
        <v>TIPCO</v>
      </c>
      <c r="B86" s="209" t="s">
        <v>2134</v>
      </c>
      <c r="C86" s="213">
        <v>9.1</v>
      </c>
      <c r="D86" s="213">
        <v>9.1</v>
      </c>
      <c r="E86" s="213">
        <v>8.9499999999999993</v>
      </c>
      <c r="F86" s="213">
        <v>9</v>
      </c>
      <c r="G86" s="211">
        <v>-0.05</v>
      </c>
      <c r="H86" s="211">
        <v>-0.55000000000000004</v>
      </c>
      <c r="I86" s="213">
        <v>8.9499999999999993</v>
      </c>
      <c r="J86" s="213">
        <v>9</v>
      </c>
      <c r="K86" s="212">
        <v>1421351</v>
      </c>
      <c r="L86" s="210">
        <v>12822.15</v>
      </c>
    </row>
    <row r="87" spans="1:12" ht="15" thickTop="1" thickBot="1">
      <c r="A87" s="208" t="str">
        <f t="shared" si="0"/>
        <v>TKN</v>
      </c>
      <c r="B87" s="209" t="s">
        <v>2135</v>
      </c>
      <c r="C87" s="213">
        <v>7.65</v>
      </c>
      <c r="D87" s="213">
        <v>7.7</v>
      </c>
      <c r="E87" s="213">
        <v>7.6</v>
      </c>
      <c r="F87" s="213">
        <v>7.6</v>
      </c>
      <c r="G87" s="214">
        <v>0.05</v>
      </c>
      <c r="H87" s="214">
        <v>0.66</v>
      </c>
      <c r="I87" s="213">
        <v>7.55</v>
      </c>
      <c r="J87" s="213">
        <v>7.6</v>
      </c>
      <c r="K87" s="212">
        <v>927873</v>
      </c>
      <c r="L87" s="210">
        <v>7064.99</v>
      </c>
    </row>
    <row r="88" spans="1:12" ht="15" thickTop="1" thickBot="1">
      <c r="A88" s="208" t="str">
        <f t="shared" si="0"/>
        <v>TU</v>
      </c>
      <c r="B88" s="209" t="s">
        <v>2136</v>
      </c>
      <c r="C88" s="213">
        <v>16.600000000000001</v>
      </c>
      <c r="D88" s="213">
        <v>16.8</v>
      </c>
      <c r="E88" s="213">
        <v>16.600000000000001</v>
      </c>
      <c r="F88" s="213">
        <v>16.600000000000001</v>
      </c>
      <c r="G88" s="214">
        <v>0.1</v>
      </c>
      <c r="H88" s="214">
        <v>0.61</v>
      </c>
      <c r="I88" s="213">
        <v>16.600000000000001</v>
      </c>
      <c r="J88" s="213">
        <v>16.7</v>
      </c>
      <c r="K88" s="212">
        <v>10461274</v>
      </c>
      <c r="L88" s="210">
        <v>174091.58</v>
      </c>
    </row>
    <row r="89" spans="1:12" ht="15" thickTop="1" thickBot="1">
      <c r="A89" s="208" t="str">
        <f t="shared" si="0"/>
        <v>TVO</v>
      </c>
      <c r="B89" s="209" t="s">
        <v>2137</v>
      </c>
      <c r="C89" s="213">
        <v>31.75</v>
      </c>
      <c r="D89" s="213">
        <v>32.5</v>
      </c>
      <c r="E89" s="213">
        <v>31.5</v>
      </c>
      <c r="F89" s="213">
        <v>32.25</v>
      </c>
      <c r="G89" s="214">
        <v>0.75</v>
      </c>
      <c r="H89" s="214">
        <v>2.38</v>
      </c>
      <c r="I89" s="213">
        <v>32.25</v>
      </c>
      <c r="J89" s="213">
        <v>32.5</v>
      </c>
      <c r="K89" s="212">
        <v>2088408</v>
      </c>
      <c r="L89" s="210">
        <v>67053.31</v>
      </c>
    </row>
    <row r="90" spans="1:12" ht="15" thickTop="1" thickBot="1">
      <c r="A90" s="208" t="str">
        <f t="shared" ref="A90:A153" si="1">IFERROR(LEFT(B90,FIND("&lt;",B90)-2),TRIM(B90))</f>
        <v>W</v>
      </c>
      <c r="B90" s="209" t="s">
        <v>2138</v>
      </c>
      <c r="C90" s="213">
        <v>2.82</v>
      </c>
      <c r="D90" s="213">
        <v>2.88</v>
      </c>
      <c r="E90" s="213">
        <v>2.8</v>
      </c>
      <c r="F90" s="213">
        <v>2.86</v>
      </c>
      <c r="G90" s="214">
        <v>0.04</v>
      </c>
      <c r="H90" s="214">
        <v>1.42</v>
      </c>
      <c r="I90" s="213">
        <v>2.86</v>
      </c>
      <c r="J90" s="213">
        <v>2.88</v>
      </c>
      <c r="K90" s="212">
        <v>1589934</v>
      </c>
      <c r="L90" s="210">
        <v>4517.1099999999997</v>
      </c>
    </row>
    <row r="91" spans="1:12" ht="15" thickTop="1" thickBot="1">
      <c r="A91" s="208" t="str">
        <f t="shared" si="1"/>
        <v>ZEN</v>
      </c>
      <c r="B91" s="215" t="s">
        <v>2139</v>
      </c>
      <c r="C91" s="216">
        <v>11.3</v>
      </c>
      <c r="D91" s="216">
        <v>11.4</v>
      </c>
      <c r="E91" s="216">
        <v>11.3</v>
      </c>
      <c r="F91" s="216">
        <v>11.4</v>
      </c>
      <c r="G91" s="216">
        <v>0</v>
      </c>
      <c r="H91" s="216">
        <v>0</v>
      </c>
      <c r="I91" s="216">
        <v>11.4</v>
      </c>
      <c r="J91" s="216">
        <v>11.5</v>
      </c>
      <c r="K91" s="217">
        <v>39200</v>
      </c>
      <c r="L91" s="216">
        <v>446.77</v>
      </c>
    </row>
    <row r="92" spans="1:12" ht="19" customHeight="1" thickTop="1">
      <c r="A92" s="208" t="str">
        <f t="shared" si="1"/>
        <v/>
      </c>
      <c r="B92"/>
      <c r="C92"/>
      <c r="D92"/>
      <c r="E92"/>
      <c r="F92"/>
      <c r="G92"/>
      <c r="H92"/>
      <c r="I92"/>
      <c r="J92"/>
      <c r="K92"/>
      <c r="L92"/>
    </row>
    <row r="93" spans="1:12">
      <c r="A93" s="208" t="str">
        <f t="shared" si="1"/>
        <v>หลักทรัพย์</v>
      </c>
      <c r="B93" s="281" t="s">
        <v>2073</v>
      </c>
      <c r="C93" s="281" t="s">
        <v>2074</v>
      </c>
      <c r="D93" s="281" t="s">
        <v>2050</v>
      </c>
      <c r="E93" s="281" t="s">
        <v>2051</v>
      </c>
      <c r="F93" s="281" t="s">
        <v>2047</v>
      </c>
      <c r="G93" s="219" t="s">
        <v>2048</v>
      </c>
      <c r="H93" s="219" t="s">
        <v>2049</v>
      </c>
      <c r="I93" s="219" t="s">
        <v>2075</v>
      </c>
      <c r="J93" s="219" t="s">
        <v>2075</v>
      </c>
      <c r="K93" s="219" t="s">
        <v>2052</v>
      </c>
      <c r="L93" s="219" t="s">
        <v>2053</v>
      </c>
    </row>
    <row r="94" spans="1:12">
      <c r="A94" s="208" t="str">
        <f t="shared" si="1"/>
        <v/>
      </c>
      <c r="B94" s="281"/>
      <c r="C94" s="281"/>
      <c r="D94" s="281"/>
      <c r="E94" s="281"/>
      <c r="F94" s="281"/>
      <c r="G94" s="219" t="s">
        <v>2054</v>
      </c>
      <c r="H94" s="219" t="s">
        <v>2054</v>
      </c>
      <c r="I94" s="219" t="s">
        <v>2076</v>
      </c>
      <c r="J94" s="219" t="s">
        <v>2077</v>
      </c>
      <c r="K94" s="219" t="s">
        <v>2078</v>
      </c>
      <c r="L94" s="219" t="s">
        <v>2079</v>
      </c>
    </row>
    <row r="95" spans="1:12">
      <c r="A95" s="208" t="str">
        <f t="shared" si="1"/>
        <v>AFC</v>
      </c>
      <c r="B95" s="209" t="s">
        <v>2140</v>
      </c>
      <c r="C95" s="213">
        <v>9.5500000000000007</v>
      </c>
      <c r="D95" s="213">
        <v>9.8000000000000007</v>
      </c>
      <c r="E95" s="213">
        <v>9.0500000000000007</v>
      </c>
      <c r="F95" s="213">
        <v>9.1999999999999993</v>
      </c>
      <c r="G95" s="213">
        <v>0</v>
      </c>
      <c r="H95" s="213">
        <v>0</v>
      </c>
      <c r="I95" s="213">
        <v>9.15</v>
      </c>
      <c r="J95" s="213">
        <v>9.35</v>
      </c>
      <c r="K95" s="212">
        <v>7834</v>
      </c>
      <c r="L95" s="213">
        <v>73.510000000000005</v>
      </c>
    </row>
    <row r="96" spans="1:12">
      <c r="A96" s="208" t="str">
        <f t="shared" si="1"/>
        <v>BTNC</v>
      </c>
      <c r="B96" s="209" t="s">
        <v>2141</v>
      </c>
      <c r="C96" s="213">
        <v>10</v>
      </c>
      <c r="D96" s="213">
        <v>10</v>
      </c>
      <c r="E96" s="213">
        <v>10</v>
      </c>
      <c r="F96" s="213">
        <v>10</v>
      </c>
      <c r="G96" s="213">
        <v>0</v>
      </c>
      <c r="H96" s="213">
        <v>0</v>
      </c>
      <c r="I96" s="213">
        <v>9.6999999999999993</v>
      </c>
      <c r="J96" s="213">
        <v>10.4</v>
      </c>
      <c r="K96" s="212">
        <v>2000</v>
      </c>
      <c r="L96" s="213">
        <v>20</v>
      </c>
    </row>
    <row r="97" spans="1:12" ht="14.5" thickBot="1">
      <c r="A97" s="208" t="str">
        <f t="shared" si="1"/>
        <v>CPH</v>
      </c>
      <c r="B97" s="209" t="s">
        <v>2142</v>
      </c>
      <c r="C97" s="213">
        <v>14.4</v>
      </c>
      <c r="D97" s="213">
        <v>14.9</v>
      </c>
      <c r="E97" s="213">
        <v>13.3</v>
      </c>
      <c r="F97" s="213">
        <v>14.9</v>
      </c>
      <c r="G97" s="214">
        <v>3.4</v>
      </c>
      <c r="H97" s="214">
        <v>29.57</v>
      </c>
      <c r="I97" s="213">
        <v>14.9</v>
      </c>
      <c r="J97" s="213" t="s">
        <v>377</v>
      </c>
      <c r="K97" s="212">
        <v>4492668</v>
      </c>
      <c r="L97" s="210">
        <v>65745.34</v>
      </c>
    </row>
    <row r="98" spans="1:12" ht="15" thickTop="1" thickBot="1">
      <c r="A98" s="208" t="str">
        <f t="shared" si="1"/>
        <v>CPL</v>
      </c>
      <c r="B98" s="209" t="s">
        <v>2143</v>
      </c>
      <c r="C98" s="213">
        <v>1.71</v>
      </c>
      <c r="D98" s="213">
        <v>1.71</v>
      </c>
      <c r="E98" s="213">
        <v>1.69</v>
      </c>
      <c r="F98" s="213">
        <v>1.71</v>
      </c>
      <c r="G98" s="214">
        <v>0.01</v>
      </c>
      <c r="H98" s="214">
        <v>0.59</v>
      </c>
      <c r="I98" s="213">
        <v>1.71</v>
      </c>
      <c r="J98" s="213">
        <v>1.72</v>
      </c>
      <c r="K98" s="212">
        <v>98600</v>
      </c>
      <c r="L98" s="213">
        <v>168.48</v>
      </c>
    </row>
    <row r="99" spans="1:12" ht="14.5" thickTop="1">
      <c r="A99" s="208" t="str">
        <f t="shared" si="1"/>
        <v>ICC</v>
      </c>
      <c r="B99" s="209" t="s">
        <v>2144</v>
      </c>
      <c r="C99" s="213" t="s">
        <v>377</v>
      </c>
      <c r="D99" s="213" t="s">
        <v>377</v>
      </c>
      <c r="E99" s="213" t="s">
        <v>377</v>
      </c>
      <c r="F99" s="213" t="s">
        <v>377</v>
      </c>
      <c r="G99" s="213" t="s">
        <v>377</v>
      </c>
      <c r="H99" s="213" t="s">
        <v>377</v>
      </c>
      <c r="I99" s="213">
        <v>29.5</v>
      </c>
      <c r="J99" s="213">
        <v>30</v>
      </c>
      <c r="K99" s="213" t="s">
        <v>377</v>
      </c>
      <c r="L99" s="213" t="s">
        <v>377</v>
      </c>
    </row>
    <row r="100" spans="1:12" ht="14.5" thickBot="1">
      <c r="A100" s="208" t="str">
        <f t="shared" si="1"/>
        <v>NC</v>
      </c>
      <c r="B100" s="209" t="s">
        <v>2145</v>
      </c>
      <c r="C100" s="213">
        <v>8.5500000000000007</v>
      </c>
      <c r="D100" s="213">
        <v>8.6</v>
      </c>
      <c r="E100" s="213">
        <v>8.5500000000000007</v>
      </c>
      <c r="F100" s="213">
        <v>8.6</v>
      </c>
      <c r="G100" s="214">
        <v>0.05</v>
      </c>
      <c r="H100" s="214">
        <v>0.57999999999999996</v>
      </c>
      <c r="I100" s="213">
        <v>8.4</v>
      </c>
      <c r="J100" s="213">
        <v>8.9</v>
      </c>
      <c r="K100" s="213">
        <v>200</v>
      </c>
      <c r="L100" s="213">
        <v>1.72</v>
      </c>
    </row>
    <row r="101" spans="1:12" ht="14.5" thickTop="1">
      <c r="A101" s="208" t="str">
        <f t="shared" si="1"/>
        <v>PAF</v>
      </c>
      <c r="B101" s="209" t="s">
        <v>2146</v>
      </c>
      <c r="C101" s="213">
        <v>1.96</v>
      </c>
      <c r="D101" s="213">
        <v>1.96</v>
      </c>
      <c r="E101" s="213">
        <v>1.94</v>
      </c>
      <c r="F101" s="213">
        <v>1.94</v>
      </c>
      <c r="G101" s="213">
        <v>0</v>
      </c>
      <c r="H101" s="213">
        <v>0</v>
      </c>
      <c r="I101" s="213">
        <v>1.93</v>
      </c>
      <c r="J101" s="213">
        <v>1.94</v>
      </c>
      <c r="K101" s="212">
        <v>274702</v>
      </c>
      <c r="L101" s="213">
        <v>535.03</v>
      </c>
    </row>
    <row r="102" spans="1:12" ht="14.5" thickBot="1">
      <c r="A102" s="208" t="str">
        <f t="shared" si="1"/>
        <v>PDJ</v>
      </c>
      <c r="B102" s="209" t="s">
        <v>2147</v>
      </c>
      <c r="C102" s="213">
        <v>2.7</v>
      </c>
      <c r="D102" s="213">
        <v>2.7</v>
      </c>
      <c r="E102" s="213">
        <v>2.64</v>
      </c>
      <c r="F102" s="213">
        <v>2.68</v>
      </c>
      <c r="G102" s="214">
        <v>0.06</v>
      </c>
      <c r="H102" s="214">
        <v>2.29</v>
      </c>
      <c r="I102" s="213">
        <v>2.66</v>
      </c>
      <c r="J102" s="213">
        <v>2.7</v>
      </c>
      <c r="K102" s="212">
        <v>896800</v>
      </c>
      <c r="L102" s="210">
        <v>2385.39</v>
      </c>
    </row>
    <row r="103" spans="1:12" ht="15" thickTop="1" thickBot="1">
      <c r="A103" s="208" t="str">
        <f t="shared" si="1"/>
        <v>PG</v>
      </c>
      <c r="B103" s="209" t="s">
        <v>2148</v>
      </c>
      <c r="C103" s="213">
        <v>7.75</v>
      </c>
      <c r="D103" s="213">
        <v>8</v>
      </c>
      <c r="E103" s="213">
        <v>7.7</v>
      </c>
      <c r="F103" s="213">
        <v>7.8</v>
      </c>
      <c r="G103" s="214">
        <v>0.05</v>
      </c>
      <c r="H103" s="214">
        <v>0.65</v>
      </c>
      <c r="I103" s="213">
        <v>7.7</v>
      </c>
      <c r="J103" s="213">
        <v>7.85</v>
      </c>
      <c r="K103" s="212">
        <v>8710</v>
      </c>
      <c r="L103" s="213">
        <v>68.38</v>
      </c>
    </row>
    <row r="104" spans="1:12" ht="14.5" thickTop="1">
      <c r="A104" s="208" t="str">
        <f t="shared" si="1"/>
        <v>SABINA</v>
      </c>
      <c r="B104" s="209" t="s">
        <v>2149</v>
      </c>
      <c r="C104" s="213">
        <v>23.6</v>
      </c>
      <c r="D104" s="213">
        <v>24.2</v>
      </c>
      <c r="E104" s="213">
        <v>23.5</v>
      </c>
      <c r="F104" s="213">
        <v>23.5</v>
      </c>
      <c r="G104" s="213">
        <v>0</v>
      </c>
      <c r="H104" s="213">
        <v>0</v>
      </c>
      <c r="I104" s="213">
        <v>23.5</v>
      </c>
      <c r="J104" s="213">
        <v>23.6</v>
      </c>
      <c r="K104" s="212">
        <v>1408463</v>
      </c>
      <c r="L104" s="210">
        <v>33587.589999999997</v>
      </c>
    </row>
    <row r="105" spans="1:12">
      <c r="A105" s="208" t="str">
        <f t="shared" si="1"/>
        <v>SAWANG</v>
      </c>
      <c r="B105" s="209" t="s">
        <v>2150</v>
      </c>
      <c r="C105" s="213" t="s">
        <v>377</v>
      </c>
      <c r="D105" s="213" t="s">
        <v>377</v>
      </c>
      <c r="E105" s="213" t="s">
        <v>377</v>
      </c>
      <c r="F105" s="213" t="s">
        <v>377</v>
      </c>
      <c r="G105" s="213" t="s">
        <v>377</v>
      </c>
      <c r="H105" s="213" t="s">
        <v>377</v>
      </c>
      <c r="I105" s="213">
        <v>10</v>
      </c>
      <c r="J105" s="213">
        <v>11.1</v>
      </c>
      <c r="K105" s="213" t="s">
        <v>377</v>
      </c>
      <c r="L105" s="213" t="s">
        <v>377</v>
      </c>
    </row>
    <row r="106" spans="1:12" ht="14.5" thickBot="1">
      <c r="A106" s="208" t="str">
        <f t="shared" si="1"/>
        <v>SUC</v>
      </c>
      <c r="B106" s="209" t="s">
        <v>2151</v>
      </c>
      <c r="C106" s="213">
        <v>30</v>
      </c>
      <c r="D106" s="213">
        <v>30.75</v>
      </c>
      <c r="E106" s="213">
        <v>30</v>
      </c>
      <c r="F106" s="213">
        <v>30.75</v>
      </c>
      <c r="G106" s="214">
        <v>1</v>
      </c>
      <c r="H106" s="214">
        <v>3.36</v>
      </c>
      <c r="I106" s="213">
        <v>30.5</v>
      </c>
      <c r="J106" s="213">
        <v>30.75</v>
      </c>
      <c r="K106" s="212">
        <v>46800</v>
      </c>
      <c r="L106" s="210">
        <v>1423.1</v>
      </c>
    </row>
    <row r="107" spans="1:12" ht="14.5" thickTop="1">
      <c r="A107" s="208" t="str">
        <f t="shared" si="1"/>
        <v>TNL</v>
      </c>
      <c r="B107" s="209" t="s">
        <v>2152</v>
      </c>
      <c r="C107" s="213">
        <v>21</v>
      </c>
      <c r="D107" s="213">
        <v>21</v>
      </c>
      <c r="E107" s="213">
        <v>20.8</v>
      </c>
      <c r="F107" s="213">
        <v>21</v>
      </c>
      <c r="G107" s="213">
        <v>0</v>
      </c>
      <c r="H107" s="213">
        <v>0</v>
      </c>
      <c r="I107" s="213">
        <v>20.9</v>
      </c>
      <c r="J107" s="213">
        <v>21</v>
      </c>
      <c r="K107" s="212">
        <v>44005</v>
      </c>
      <c r="L107" s="213">
        <v>919.86</v>
      </c>
    </row>
    <row r="108" spans="1:12" ht="14.5" thickBot="1">
      <c r="A108" s="208" t="str">
        <f t="shared" si="1"/>
        <v>TR</v>
      </c>
      <c r="B108" s="209" t="s">
        <v>2153</v>
      </c>
      <c r="C108" s="213">
        <v>47.75</v>
      </c>
      <c r="D108" s="213">
        <v>49</v>
      </c>
      <c r="E108" s="213">
        <v>47.75</v>
      </c>
      <c r="F108" s="213">
        <v>48.25</v>
      </c>
      <c r="G108" s="214">
        <v>0.5</v>
      </c>
      <c r="H108" s="214">
        <v>1.05</v>
      </c>
      <c r="I108" s="213">
        <v>48.25</v>
      </c>
      <c r="J108" s="213">
        <v>48.5</v>
      </c>
      <c r="K108" s="212">
        <v>29710</v>
      </c>
      <c r="L108" s="210">
        <v>1434.75</v>
      </c>
    </row>
    <row r="109" spans="1:12" ht="15" thickTop="1" thickBot="1">
      <c r="A109" s="208" t="str">
        <f t="shared" si="1"/>
        <v>TTI</v>
      </c>
      <c r="B109" s="209" t="s">
        <v>2154</v>
      </c>
      <c r="C109" s="213">
        <v>26.5</v>
      </c>
      <c r="D109" s="213">
        <v>26.5</v>
      </c>
      <c r="E109" s="213">
        <v>26.5</v>
      </c>
      <c r="F109" s="213">
        <v>26.5</v>
      </c>
      <c r="G109" s="214">
        <v>0.5</v>
      </c>
      <c r="H109" s="214">
        <v>1.92</v>
      </c>
      <c r="I109" s="213">
        <v>26.5</v>
      </c>
      <c r="J109" s="213">
        <v>28.5</v>
      </c>
      <c r="K109" s="213">
        <v>300</v>
      </c>
      <c r="L109" s="213">
        <v>7.95</v>
      </c>
    </row>
    <row r="110" spans="1:12" ht="15" thickTop="1" thickBot="1">
      <c r="A110" s="208" t="str">
        <f t="shared" si="1"/>
        <v>TTT</v>
      </c>
      <c r="B110" s="209" t="s">
        <v>2155</v>
      </c>
      <c r="C110" s="213">
        <v>50.25</v>
      </c>
      <c r="D110" s="213">
        <v>50.5</v>
      </c>
      <c r="E110" s="213">
        <v>49.5</v>
      </c>
      <c r="F110" s="213">
        <v>49.5</v>
      </c>
      <c r="G110" s="211">
        <v>-0.5</v>
      </c>
      <c r="H110" s="211">
        <v>-1</v>
      </c>
      <c r="I110" s="213">
        <v>49.5</v>
      </c>
      <c r="J110" s="213">
        <v>50.25</v>
      </c>
      <c r="K110" s="212">
        <v>1700</v>
      </c>
      <c r="L110" s="213">
        <v>85.25</v>
      </c>
    </row>
    <row r="111" spans="1:12" ht="15" thickTop="1" thickBot="1">
      <c r="A111" s="208" t="str">
        <f t="shared" si="1"/>
        <v>UPF</v>
      </c>
      <c r="B111" s="209" t="s">
        <v>2156</v>
      </c>
      <c r="C111" s="213">
        <v>60</v>
      </c>
      <c r="D111" s="213">
        <v>60.75</v>
      </c>
      <c r="E111" s="213">
        <v>59</v>
      </c>
      <c r="F111" s="213">
        <v>60.75</v>
      </c>
      <c r="G111" s="214">
        <v>0.25</v>
      </c>
      <c r="H111" s="214">
        <v>0.41</v>
      </c>
      <c r="I111" s="213">
        <v>59.5</v>
      </c>
      <c r="J111" s="213">
        <v>60.5</v>
      </c>
      <c r="K111" s="212">
        <v>2102</v>
      </c>
      <c r="L111" s="213">
        <v>125.07</v>
      </c>
    </row>
    <row r="112" spans="1:12" ht="15" thickTop="1" thickBot="1">
      <c r="A112" s="208" t="str">
        <f t="shared" si="1"/>
        <v>WACOAL</v>
      </c>
      <c r="B112" s="209" t="s">
        <v>2157</v>
      </c>
      <c r="C112" s="213">
        <v>33.5</v>
      </c>
      <c r="D112" s="213">
        <v>34</v>
      </c>
      <c r="E112" s="213">
        <v>33.5</v>
      </c>
      <c r="F112" s="213">
        <v>34</v>
      </c>
      <c r="G112" s="211">
        <v>-0.5</v>
      </c>
      <c r="H112" s="211">
        <v>-1.45</v>
      </c>
      <c r="I112" s="213">
        <v>33.75</v>
      </c>
      <c r="J112" s="213">
        <v>34.25</v>
      </c>
      <c r="K112" s="213">
        <v>201</v>
      </c>
      <c r="L112" s="213">
        <v>6.79</v>
      </c>
    </row>
    <row r="113" spans="1:12" ht="15" thickTop="1" thickBot="1">
      <c r="A113" s="208" t="str">
        <f t="shared" si="1"/>
        <v>WFX</v>
      </c>
      <c r="B113" s="215" t="s">
        <v>2158</v>
      </c>
      <c r="C113" s="216">
        <v>7.8</v>
      </c>
      <c r="D113" s="216">
        <v>7.85</v>
      </c>
      <c r="E113" s="216">
        <v>7.75</v>
      </c>
      <c r="F113" s="216">
        <v>7.8</v>
      </c>
      <c r="G113" s="214">
        <v>0.05</v>
      </c>
      <c r="H113" s="214">
        <v>0.65</v>
      </c>
      <c r="I113" s="216">
        <v>7.8</v>
      </c>
      <c r="J113" s="216">
        <v>7.85</v>
      </c>
      <c r="K113" s="217">
        <v>688907</v>
      </c>
      <c r="L113" s="218">
        <v>5371.4</v>
      </c>
    </row>
    <row r="114" spans="1:12" ht="19" customHeight="1" thickTop="1">
      <c r="A114" s="208" t="str">
        <f t="shared" si="1"/>
        <v/>
      </c>
      <c r="B114"/>
      <c r="C114"/>
      <c r="D114"/>
      <c r="E114"/>
      <c r="F114"/>
      <c r="G114"/>
      <c r="H114"/>
      <c r="I114"/>
      <c r="J114"/>
      <c r="K114"/>
      <c r="L114"/>
    </row>
    <row r="115" spans="1:12">
      <c r="A115" s="208" t="str">
        <f t="shared" si="1"/>
        <v>หลักทรัพย์</v>
      </c>
      <c r="B115" s="281" t="s">
        <v>2073</v>
      </c>
      <c r="C115" s="281" t="s">
        <v>2074</v>
      </c>
      <c r="D115" s="281" t="s">
        <v>2050</v>
      </c>
      <c r="E115" s="281" t="s">
        <v>2051</v>
      </c>
      <c r="F115" s="281" t="s">
        <v>2047</v>
      </c>
      <c r="G115" s="219" t="s">
        <v>2048</v>
      </c>
      <c r="H115" s="219" t="s">
        <v>2049</v>
      </c>
      <c r="I115" s="219" t="s">
        <v>2075</v>
      </c>
      <c r="J115" s="219" t="s">
        <v>2075</v>
      </c>
      <c r="K115" s="219" t="s">
        <v>2052</v>
      </c>
      <c r="L115" s="219" t="s">
        <v>2053</v>
      </c>
    </row>
    <row r="116" spans="1:12">
      <c r="A116" s="208" t="str">
        <f t="shared" si="1"/>
        <v/>
      </c>
      <c r="B116" s="281"/>
      <c r="C116" s="281"/>
      <c r="D116" s="281"/>
      <c r="E116" s="281"/>
      <c r="F116" s="281"/>
      <c r="G116" s="219" t="s">
        <v>2054</v>
      </c>
      <c r="H116" s="219" t="s">
        <v>2054</v>
      </c>
      <c r="I116" s="219" t="s">
        <v>2076</v>
      </c>
      <c r="J116" s="219" t="s">
        <v>2077</v>
      </c>
      <c r="K116" s="219" t="s">
        <v>2078</v>
      </c>
      <c r="L116" s="219" t="s">
        <v>2079</v>
      </c>
    </row>
    <row r="117" spans="1:12" ht="14.5" thickBot="1">
      <c r="A117" s="208" t="str">
        <f t="shared" si="1"/>
        <v>AJA</v>
      </c>
      <c r="B117" s="209" t="s">
        <v>2159</v>
      </c>
      <c r="C117" s="213">
        <v>0.42</v>
      </c>
      <c r="D117" s="213">
        <v>0.43</v>
      </c>
      <c r="E117" s="213">
        <v>0.41</v>
      </c>
      <c r="F117" s="213">
        <v>0.42</v>
      </c>
      <c r="G117" s="214">
        <v>0.01</v>
      </c>
      <c r="H117" s="214">
        <v>2.44</v>
      </c>
      <c r="I117" s="213">
        <v>0.41</v>
      </c>
      <c r="J117" s="213">
        <v>0.42</v>
      </c>
      <c r="K117" s="212">
        <v>14495991</v>
      </c>
      <c r="L117" s="210">
        <v>6072.24</v>
      </c>
    </row>
    <row r="118" spans="1:12" ht="14.5" thickTop="1">
      <c r="A118" s="208" t="str">
        <f t="shared" si="1"/>
        <v>DTCI</v>
      </c>
      <c r="B118" s="209" t="s">
        <v>2160</v>
      </c>
      <c r="C118" s="213" t="s">
        <v>377</v>
      </c>
      <c r="D118" s="213" t="s">
        <v>377</v>
      </c>
      <c r="E118" s="213" t="s">
        <v>377</v>
      </c>
      <c r="F118" s="213" t="s">
        <v>377</v>
      </c>
      <c r="G118" s="213" t="s">
        <v>377</v>
      </c>
      <c r="H118" s="213" t="s">
        <v>377</v>
      </c>
      <c r="I118" s="213">
        <v>22.6</v>
      </c>
      <c r="J118" s="213">
        <v>39.5</v>
      </c>
      <c r="K118" s="213">
        <v>13</v>
      </c>
      <c r="L118" s="213">
        <v>0.31</v>
      </c>
    </row>
    <row r="119" spans="1:12" ht="14.5" thickBot="1">
      <c r="A119" s="208" t="str">
        <f t="shared" si="1"/>
        <v>FANCY</v>
      </c>
      <c r="B119" s="209" t="s">
        <v>2161</v>
      </c>
      <c r="C119" s="213">
        <v>0.92</v>
      </c>
      <c r="D119" s="213">
        <v>0.92</v>
      </c>
      <c r="E119" s="213">
        <v>0.88</v>
      </c>
      <c r="F119" s="213">
        <v>0.9</v>
      </c>
      <c r="G119" s="214">
        <v>0.01</v>
      </c>
      <c r="H119" s="214">
        <v>1.1200000000000001</v>
      </c>
      <c r="I119" s="213">
        <v>0.88</v>
      </c>
      <c r="J119" s="213">
        <v>0.9</v>
      </c>
      <c r="K119" s="212">
        <v>240401</v>
      </c>
      <c r="L119" s="213">
        <v>215.55</v>
      </c>
    </row>
    <row r="120" spans="1:12" ht="15" thickTop="1" thickBot="1">
      <c r="A120" s="208" t="str">
        <f t="shared" si="1"/>
        <v>FTI</v>
      </c>
      <c r="B120" s="209" t="s">
        <v>3419</v>
      </c>
      <c r="C120" s="213">
        <v>4</v>
      </c>
      <c r="D120" s="213">
        <v>4.08</v>
      </c>
      <c r="E120" s="213">
        <v>3.42</v>
      </c>
      <c r="F120" s="213">
        <v>3.42</v>
      </c>
      <c r="G120" s="211">
        <v>-0.42</v>
      </c>
      <c r="H120" s="211">
        <v>-10.94</v>
      </c>
      <c r="I120" s="213">
        <v>3.42</v>
      </c>
      <c r="J120" s="213">
        <v>3.44</v>
      </c>
      <c r="K120" s="212">
        <v>159236150</v>
      </c>
      <c r="L120" s="210">
        <v>620341.39</v>
      </c>
    </row>
    <row r="121" spans="1:12" ht="15" thickTop="1" thickBot="1">
      <c r="A121" s="208" t="str">
        <f t="shared" si="1"/>
        <v>KYE</v>
      </c>
      <c r="B121" s="209" t="s">
        <v>2162</v>
      </c>
      <c r="C121" s="213">
        <v>363</v>
      </c>
      <c r="D121" s="213">
        <v>363</v>
      </c>
      <c r="E121" s="213">
        <v>352</v>
      </c>
      <c r="F121" s="213">
        <v>356</v>
      </c>
      <c r="G121" s="211">
        <v>-8</v>
      </c>
      <c r="H121" s="211">
        <v>-2.2000000000000002</v>
      </c>
      <c r="I121" s="213">
        <v>355</v>
      </c>
      <c r="J121" s="213">
        <v>356</v>
      </c>
      <c r="K121" s="212">
        <v>20671</v>
      </c>
      <c r="L121" s="210">
        <v>7369.28</v>
      </c>
    </row>
    <row r="122" spans="1:12" ht="15" thickTop="1" thickBot="1">
      <c r="A122" s="208" t="str">
        <f t="shared" si="1"/>
        <v>L&amp;E</v>
      </c>
      <c r="B122" s="209" t="s">
        <v>2163</v>
      </c>
      <c r="C122" s="213">
        <v>2</v>
      </c>
      <c r="D122" s="213">
        <v>2</v>
      </c>
      <c r="E122" s="213">
        <v>1.96</v>
      </c>
      <c r="F122" s="213">
        <v>1.99</v>
      </c>
      <c r="G122" s="211">
        <v>-0.01</v>
      </c>
      <c r="H122" s="211">
        <v>-0.5</v>
      </c>
      <c r="I122" s="213">
        <v>1.97</v>
      </c>
      <c r="J122" s="213">
        <v>2</v>
      </c>
      <c r="K122" s="212">
        <v>102100</v>
      </c>
      <c r="L122" s="213">
        <v>203.15</v>
      </c>
    </row>
    <row r="123" spans="1:12" ht="15" thickTop="1" thickBot="1">
      <c r="A123" s="208" t="str">
        <f t="shared" si="1"/>
        <v>MODERN</v>
      </c>
      <c r="B123" s="209" t="s">
        <v>2164</v>
      </c>
      <c r="C123" s="213">
        <v>3.6</v>
      </c>
      <c r="D123" s="213">
        <v>3.62</v>
      </c>
      <c r="E123" s="213">
        <v>3.6</v>
      </c>
      <c r="F123" s="213">
        <v>3.62</v>
      </c>
      <c r="G123" s="214">
        <v>0.02</v>
      </c>
      <c r="H123" s="214">
        <v>0.56000000000000005</v>
      </c>
      <c r="I123" s="213">
        <v>3.6</v>
      </c>
      <c r="J123" s="213">
        <v>3.62</v>
      </c>
      <c r="K123" s="212">
        <v>28700</v>
      </c>
      <c r="L123" s="213">
        <v>103.83</v>
      </c>
    </row>
    <row r="124" spans="1:12" ht="14.5" thickTop="1">
      <c r="A124" s="208" t="str">
        <f t="shared" si="1"/>
        <v>OGC</v>
      </c>
      <c r="B124" s="209" t="s">
        <v>2165</v>
      </c>
      <c r="C124" s="213">
        <v>24</v>
      </c>
      <c r="D124" s="213">
        <v>24</v>
      </c>
      <c r="E124" s="213">
        <v>23.8</v>
      </c>
      <c r="F124" s="213">
        <v>24</v>
      </c>
      <c r="G124" s="213">
        <v>0</v>
      </c>
      <c r="H124" s="213">
        <v>0</v>
      </c>
      <c r="I124" s="213">
        <v>24</v>
      </c>
      <c r="J124" s="213">
        <v>24.2</v>
      </c>
      <c r="K124" s="212">
        <v>14100</v>
      </c>
      <c r="L124" s="213">
        <v>338.02</v>
      </c>
    </row>
    <row r="125" spans="1:12">
      <c r="A125" s="208" t="str">
        <f t="shared" si="1"/>
        <v>ROCK</v>
      </c>
      <c r="B125" s="209" t="s">
        <v>2166</v>
      </c>
      <c r="C125" s="213" t="s">
        <v>377</v>
      </c>
      <c r="D125" s="213" t="s">
        <v>377</v>
      </c>
      <c r="E125" s="213" t="s">
        <v>377</v>
      </c>
      <c r="F125" s="213" t="s">
        <v>377</v>
      </c>
      <c r="G125" s="213" t="s">
        <v>377</v>
      </c>
      <c r="H125" s="213" t="s">
        <v>377</v>
      </c>
      <c r="I125" s="213">
        <v>7.9</v>
      </c>
      <c r="J125" s="213">
        <v>10.199999999999999</v>
      </c>
      <c r="K125" s="213" t="s">
        <v>377</v>
      </c>
      <c r="L125" s="213" t="s">
        <v>377</v>
      </c>
    </row>
    <row r="126" spans="1:12" ht="14.5" thickBot="1">
      <c r="A126" s="208" t="str">
        <f t="shared" si="1"/>
        <v>SIAM</v>
      </c>
      <c r="B126" s="209" t="s">
        <v>2167</v>
      </c>
      <c r="C126" s="213">
        <v>1.75</v>
      </c>
      <c r="D126" s="213">
        <v>1.78</v>
      </c>
      <c r="E126" s="213">
        <v>1.73</v>
      </c>
      <c r="F126" s="213">
        <v>1.77</v>
      </c>
      <c r="G126" s="214">
        <v>0.01</v>
      </c>
      <c r="H126" s="214">
        <v>0.56999999999999995</v>
      </c>
      <c r="I126" s="213">
        <v>1.75</v>
      </c>
      <c r="J126" s="213">
        <v>1.77</v>
      </c>
      <c r="K126" s="212">
        <v>85210</v>
      </c>
      <c r="L126" s="213">
        <v>149.58000000000001</v>
      </c>
    </row>
    <row r="127" spans="1:12" ht="15" thickTop="1" thickBot="1">
      <c r="A127" s="208" t="str">
        <f t="shared" si="1"/>
        <v>TCMC</v>
      </c>
      <c r="B127" s="209" t="s">
        <v>2168</v>
      </c>
      <c r="C127" s="213">
        <v>1.7</v>
      </c>
      <c r="D127" s="213">
        <v>1.74</v>
      </c>
      <c r="E127" s="213">
        <v>1.65</v>
      </c>
      <c r="F127" s="213">
        <v>1.68</v>
      </c>
      <c r="G127" s="211">
        <v>-0.03</v>
      </c>
      <c r="H127" s="211">
        <v>-1.75</v>
      </c>
      <c r="I127" s="213">
        <v>1.66</v>
      </c>
      <c r="J127" s="213">
        <v>1.68</v>
      </c>
      <c r="K127" s="212">
        <v>6527292</v>
      </c>
      <c r="L127" s="210">
        <v>10991.26</v>
      </c>
    </row>
    <row r="128" spans="1:12" ht="19" customHeight="1" thickTop="1" thickBot="1">
      <c r="A128" s="208" t="str">
        <f t="shared" si="1"/>
        <v>TSR</v>
      </c>
      <c r="B128" s="215" t="s">
        <v>2169</v>
      </c>
      <c r="C128" s="216">
        <v>4.18</v>
      </c>
      <c r="D128" s="216">
        <v>4.38</v>
      </c>
      <c r="E128" s="216">
        <v>4.18</v>
      </c>
      <c r="F128" s="216">
        <v>4.3</v>
      </c>
      <c r="G128" s="214">
        <v>0.12</v>
      </c>
      <c r="H128" s="214">
        <v>2.87</v>
      </c>
      <c r="I128" s="216">
        <v>4.28</v>
      </c>
      <c r="J128" s="216">
        <v>4.32</v>
      </c>
      <c r="K128" s="217">
        <v>3106668</v>
      </c>
      <c r="L128" s="218">
        <v>13333.57</v>
      </c>
    </row>
    <row r="129" spans="1:12" ht="14.5" thickTop="1">
      <c r="A129" s="208" t="str">
        <f t="shared" si="1"/>
        <v/>
      </c>
      <c r="B129"/>
      <c r="C129"/>
      <c r="D129"/>
      <c r="E129"/>
      <c r="F129"/>
      <c r="G129"/>
      <c r="H129"/>
      <c r="I129"/>
      <c r="J129"/>
      <c r="K129"/>
      <c r="L129"/>
    </row>
    <row r="130" spans="1:12">
      <c r="A130" s="208" t="str">
        <f t="shared" si="1"/>
        <v>หลักทรัพย์</v>
      </c>
      <c r="B130" s="281" t="s">
        <v>2073</v>
      </c>
      <c r="C130" s="281" t="s">
        <v>2074</v>
      </c>
      <c r="D130" s="281" t="s">
        <v>2050</v>
      </c>
      <c r="E130" s="281" t="s">
        <v>2051</v>
      </c>
      <c r="F130" s="281" t="s">
        <v>2047</v>
      </c>
      <c r="G130" s="219" t="s">
        <v>2048</v>
      </c>
      <c r="H130" s="219" t="s">
        <v>2049</v>
      </c>
      <c r="I130" s="219" t="s">
        <v>2075</v>
      </c>
      <c r="J130" s="219" t="s">
        <v>2075</v>
      </c>
      <c r="K130" s="219" t="s">
        <v>2052</v>
      </c>
      <c r="L130" s="219" t="s">
        <v>2053</v>
      </c>
    </row>
    <row r="131" spans="1:12">
      <c r="A131" s="208" t="str">
        <f t="shared" si="1"/>
        <v/>
      </c>
      <c r="B131" s="281"/>
      <c r="C131" s="281"/>
      <c r="D131" s="281"/>
      <c r="E131" s="281"/>
      <c r="F131" s="281"/>
      <c r="G131" s="219" t="s">
        <v>2054</v>
      </c>
      <c r="H131" s="219" t="s">
        <v>2054</v>
      </c>
      <c r="I131" s="219" t="s">
        <v>2076</v>
      </c>
      <c r="J131" s="219" t="s">
        <v>2077</v>
      </c>
      <c r="K131" s="219" t="s">
        <v>2078</v>
      </c>
      <c r="L131" s="219" t="s">
        <v>2079</v>
      </c>
    </row>
    <row r="132" spans="1:12" ht="14.5" thickBot="1">
      <c r="A132" s="208" t="str">
        <f t="shared" si="1"/>
        <v>APCO</v>
      </c>
      <c r="B132" s="209" t="s">
        <v>2170</v>
      </c>
      <c r="C132" s="213">
        <v>4.8</v>
      </c>
      <c r="D132" s="213">
        <v>4.88</v>
      </c>
      <c r="E132" s="213">
        <v>4.8</v>
      </c>
      <c r="F132" s="213">
        <v>4.82</v>
      </c>
      <c r="G132" s="211">
        <v>-0.02</v>
      </c>
      <c r="H132" s="211">
        <v>-0.41</v>
      </c>
      <c r="I132" s="213">
        <v>4.82</v>
      </c>
      <c r="J132" s="213">
        <v>4.84</v>
      </c>
      <c r="K132" s="212">
        <v>97263</v>
      </c>
      <c r="L132" s="213">
        <v>469.13</v>
      </c>
    </row>
    <row r="133" spans="1:12" ht="15" thickTop="1" thickBot="1">
      <c r="A133" s="208" t="str">
        <f t="shared" si="1"/>
        <v>DDD</v>
      </c>
      <c r="B133" s="209" t="s">
        <v>2171</v>
      </c>
      <c r="C133" s="213">
        <v>14.9</v>
      </c>
      <c r="D133" s="213">
        <v>15.2</v>
      </c>
      <c r="E133" s="213">
        <v>14.9</v>
      </c>
      <c r="F133" s="213">
        <v>15</v>
      </c>
      <c r="G133" s="214">
        <v>0.1</v>
      </c>
      <c r="H133" s="214">
        <v>0.67</v>
      </c>
      <c r="I133" s="213">
        <v>14.9</v>
      </c>
      <c r="J133" s="213">
        <v>15</v>
      </c>
      <c r="K133" s="212">
        <v>177804</v>
      </c>
      <c r="L133" s="210">
        <v>2664.76</v>
      </c>
    </row>
    <row r="134" spans="1:12" ht="14.5" thickTop="1">
      <c r="A134" s="208" t="str">
        <f t="shared" si="1"/>
        <v>JCT</v>
      </c>
      <c r="B134" s="209" t="s">
        <v>2172</v>
      </c>
      <c r="C134" s="213" t="s">
        <v>377</v>
      </c>
      <c r="D134" s="213" t="s">
        <v>377</v>
      </c>
      <c r="E134" s="213" t="s">
        <v>377</v>
      </c>
      <c r="F134" s="213" t="s">
        <v>377</v>
      </c>
      <c r="G134" s="213" t="s">
        <v>377</v>
      </c>
      <c r="H134" s="213" t="s">
        <v>377</v>
      </c>
      <c r="I134" s="213">
        <v>78.5</v>
      </c>
      <c r="J134" s="213">
        <v>87.75</v>
      </c>
      <c r="K134" s="213" t="s">
        <v>377</v>
      </c>
      <c r="L134" s="213" t="s">
        <v>377</v>
      </c>
    </row>
    <row r="135" spans="1:12" ht="14.5" thickBot="1">
      <c r="A135" s="208" t="str">
        <f t="shared" si="1"/>
        <v>KISS</v>
      </c>
      <c r="B135" s="209" t="s">
        <v>2173</v>
      </c>
      <c r="C135" s="213">
        <v>7.45</v>
      </c>
      <c r="D135" s="213">
        <v>7.6</v>
      </c>
      <c r="E135" s="213">
        <v>7.35</v>
      </c>
      <c r="F135" s="213">
        <v>7.5</v>
      </c>
      <c r="G135" s="214">
        <v>0.15</v>
      </c>
      <c r="H135" s="214">
        <v>2.04</v>
      </c>
      <c r="I135" s="213">
        <v>7.5</v>
      </c>
      <c r="J135" s="213">
        <v>7.55</v>
      </c>
      <c r="K135" s="212">
        <v>1231597</v>
      </c>
      <c r="L135" s="210">
        <v>9182.7199999999993</v>
      </c>
    </row>
    <row r="136" spans="1:12" ht="15" thickTop="1" thickBot="1">
      <c r="A136" s="208" t="str">
        <f t="shared" si="1"/>
        <v>NV</v>
      </c>
      <c r="B136" s="209" t="s">
        <v>2174</v>
      </c>
      <c r="C136" s="213">
        <v>4.2</v>
      </c>
      <c r="D136" s="213">
        <v>4.22</v>
      </c>
      <c r="E136" s="213">
        <v>4.18</v>
      </c>
      <c r="F136" s="213">
        <v>4.2</v>
      </c>
      <c r="G136" s="214">
        <v>0.02</v>
      </c>
      <c r="H136" s="214">
        <v>0.48</v>
      </c>
      <c r="I136" s="213">
        <v>4.18</v>
      </c>
      <c r="J136" s="213">
        <v>4.2</v>
      </c>
      <c r="K136" s="212">
        <v>561624</v>
      </c>
      <c r="L136" s="210">
        <v>2357.9299999999998</v>
      </c>
    </row>
    <row r="137" spans="1:12" ht="15" thickTop="1" thickBot="1">
      <c r="A137" s="208" t="str">
        <f t="shared" si="1"/>
        <v>OCC</v>
      </c>
      <c r="B137" s="209" t="s">
        <v>2175</v>
      </c>
      <c r="C137" s="213">
        <v>10.5</v>
      </c>
      <c r="D137" s="213">
        <v>11.6</v>
      </c>
      <c r="E137" s="213">
        <v>10.5</v>
      </c>
      <c r="F137" s="213">
        <v>11.6</v>
      </c>
      <c r="G137" s="214">
        <v>0.2</v>
      </c>
      <c r="H137" s="214">
        <v>1.75</v>
      </c>
      <c r="I137" s="213">
        <v>10.7</v>
      </c>
      <c r="J137" s="213">
        <v>11.7</v>
      </c>
      <c r="K137" s="212">
        <v>1400</v>
      </c>
      <c r="L137" s="213">
        <v>16.07</v>
      </c>
    </row>
    <row r="138" spans="1:12" ht="15" customHeight="1" thickTop="1" thickBot="1">
      <c r="A138" s="208" t="str">
        <f t="shared" si="1"/>
        <v>S &amp; J</v>
      </c>
      <c r="B138" s="209" t="s">
        <v>2176</v>
      </c>
      <c r="C138" s="213">
        <v>30</v>
      </c>
      <c r="D138" s="213">
        <v>30</v>
      </c>
      <c r="E138" s="213">
        <v>30</v>
      </c>
      <c r="F138" s="213">
        <v>30</v>
      </c>
      <c r="G138" s="214">
        <v>0.5</v>
      </c>
      <c r="H138" s="214">
        <v>1.69</v>
      </c>
      <c r="I138" s="213">
        <v>29.5</v>
      </c>
      <c r="J138" s="213">
        <v>30</v>
      </c>
      <c r="K138" s="212">
        <v>2700</v>
      </c>
      <c r="L138" s="213">
        <v>81</v>
      </c>
    </row>
    <row r="139" spans="1:12" ht="15" thickTop="1" thickBot="1">
      <c r="A139" s="208" t="str">
        <f t="shared" si="1"/>
        <v>STGT</v>
      </c>
      <c r="B139" s="209" t="s">
        <v>2177</v>
      </c>
      <c r="C139" s="213">
        <v>19.3</v>
      </c>
      <c r="D139" s="213">
        <v>19.5</v>
      </c>
      <c r="E139" s="213">
        <v>18.899999999999999</v>
      </c>
      <c r="F139" s="213">
        <v>19.3</v>
      </c>
      <c r="G139" s="214">
        <v>0.2</v>
      </c>
      <c r="H139" s="214">
        <v>1.05</v>
      </c>
      <c r="I139" s="213">
        <v>19.2</v>
      </c>
      <c r="J139" s="213">
        <v>19.3</v>
      </c>
      <c r="K139" s="212">
        <v>8270890</v>
      </c>
      <c r="L139" s="210">
        <v>158704.92000000001</v>
      </c>
    </row>
    <row r="140" spans="1:12" ht="17.25" customHeight="1" thickTop="1">
      <c r="A140" s="208" t="str">
        <f t="shared" si="1"/>
        <v>STHAI</v>
      </c>
      <c r="B140" s="209" t="s">
        <v>2178</v>
      </c>
      <c r="C140" s="213" t="s">
        <v>377</v>
      </c>
      <c r="D140" s="213" t="s">
        <v>377</v>
      </c>
      <c r="E140" s="213" t="s">
        <v>377</v>
      </c>
      <c r="F140" s="213" t="s">
        <v>377</v>
      </c>
      <c r="G140" s="213" t="s">
        <v>377</v>
      </c>
      <c r="H140" s="213" t="s">
        <v>377</v>
      </c>
      <c r="I140" s="213" t="s">
        <v>377</v>
      </c>
      <c r="J140" s="213" t="s">
        <v>377</v>
      </c>
      <c r="K140" s="213" t="s">
        <v>377</v>
      </c>
      <c r="L140" s="213" t="s">
        <v>377</v>
      </c>
    </row>
    <row r="141" spans="1:12" ht="14.5" thickBot="1">
      <c r="A141" s="208" t="str">
        <f t="shared" si="1"/>
        <v>TNR</v>
      </c>
      <c r="B141" s="209" t="s">
        <v>2179</v>
      </c>
      <c r="C141" s="213">
        <v>7.9</v>
      </c>
      <c r="D141" s="213">
        <v>8.1999999999999993</v>
      </c>
      <c r="E141" s="213">
        <v>7.9</v>
      </c>
      <c r="F141" s="213">
        <v>8.1</v>
      </c>
      <c r="G141" s="214">
        <v>0.35</v>
      </c>
      <c r="H141" s="214">
        <v>4.5199999999999996</v>
      </c>
      <c r="I141" s="213">
        <v>8.1</v>
      </c>
      <c r="J141" s="213">
        <v>8.15</v>
      </c>
      <c r="K141" s="212">
        <v>116722</v>
      </c>
      <c r="L141" s="213">
        <v>942.93</v>
      </c>
    </row>
    <row r="142" spans="1:12" ht="19" customHeight="1" thickTop="1" thickBot="1">
      <c r="A142" s="208" t="str">
        <f t="shared" si="1"/>
        <v>TOG</v>
      </c>
      <c r="B142" s="215" t="s">
        <v>2180</v>
      </c>
      <c r="C142" s="216">
        <v>7.75</v>
      </c>
      <c r="D142" s="216">
        <v>7.8</v>
      </c>
      <c r="E142" s="216">
        <v>7.6</v>
      </c>
      <c r="F142" s="216">
        <v>7.75</v>
      </c>
      <c r="G142" s="214">
        <v>0.1</v>
      </c>
      <c r="H142" s="214">
        <v>1.31</v>
      </c>
      <c r="I142" s="216">
        <v>7.7</v>
      </c>
      <c r="J142" s="216">
        <v>7.8</v>
      </c>
      <c r="K142" s="217">
        <v>558208</v>
      </c>
      <c r="L142" s="218">
        <v>4287.8100000000004</v>
      </c>
    </row>
    <row r="143" spans="1:12" ht="14.5" thickTop="1">
      <c r="A143" s="208" t="str">
        <f t="shared" si="1"/>
        <v/>
      </c>
      <c r="B143"/>
      <c r="C143"/>
      <c r="D143"/>
      <c r="E143"/>
      <c r="F143"/>
      <c r="G143"/>
      <c r="H143"/>
      <c r="I143"/>
      <c r="J143"/>
      <c r="K143"/>
      <c r="L143"/>
    </row>
    <row r="144" spans="1:12">
      <c r="A144" s="208" t="str">
        <f t="shared" si="1"/>
        <v>หลักทรัพย์</v>
      </c>
      <c r="B144" s="281" t="s">
        <v>2073</v>
      </c>
      <c r="C144" s="281" t="s">
        <v>2074</v>
      </c>
      <c r="D144" s="281" t="s">
        <v>2050</v>
      </c>
      <c r="E144" s="281" t="s">
        <v>2051</v>
      </c>
      <c r="F144" s="281" t="s">
        <v>2047</v>
      </c>
      <c r="G144" s="219" t="s">
        <v>2048</v>
      </c>
      <c r="H144" s="219" t="s">
        <v>2049</v>
      </c>
      <c r="I144" s="219" t="s">
        <v>2075</v>
      </c>
      <c r="J144" s="219" t="s">
        <v>2075</v>
      </c>
      <c r="K144" s="219" t="s">
        <v>2052</v>
      </c>
      <c r="L144" s="219" t="s">
        <v>2053</v>
      </c>
    </row>
    <row r="145" spans="1:12" ht="15" customHeight="1">
      <c r="A145" s="208" t="str">
        <f t="shared" si="1"/>
        <v/>
      </c>
      <c r="B145" s="281"/>
      <c r="C145" s="281"/>
      <c r="D145" s="281"/>
      <c r="E145" s="281"/>
      <c r="F145" s="281"/>
      <c r="G145" s="219" t="s">
        <v>2054</v>
      </c>
      <c r="H145" s="219" t="s">
        <v>2054</v>
      </c>
      <c r="I145" s="219" t="s">
        <v>2076</v>
      </c>
      <c r="J145" s="219" t="s">
        <v>2077</v>
      </c>
      <c r="K145" s="219" t="s">
        <v>2078</v>
      </c>
      <c r="L145" s="219" t="s">
        <v>2079</v>
      </c>
    </row>
    <row r="146" spans="1:12" ht="14.5" thickBot="1">
      <c r="A146" s="208" t="str">
        <f t="shared" si="1"/>
        <v>BAY</v>
      </c>
      <c r="B146" s="209" t="s">
        <v>2181</v>
      </c>
      <c r="C146" s="213">
        <v>32.5</v>
      </c>
      <c r="D146" s="213">
        <v>33</v>
      </c>
      <c r="E146" s="213">
        <v>32.5</v>
      </c>
      <c r="F146" s="213">
        <v>32.75</v>
      </c>
      <c r="G146" s="214">
        <v>0.25</v>
      </c>
      <c r="H146" s="214">
        <v>0.77</v>
      </c>
      <c r="I146" s="213">
        <v>32.75</v>
      </c>
      <c r="J146" s="213">
        <v>33</v>
      </c>
      <c r="K146" s="212">
        <v>100664</v>
      </c>
      <c r="L146" s="210">
        <v>3296.68</v>
      </c>
    </row>
    <row r="147" spans="1:12" ht="15.75" customHeight="1" thickTop="1" thickBot="1">
      <c r="A147" s="208" t="str">
        <f t="shared" si="1"/>
        <v>BBL</v>
      </c>
      <c r="B147" s="209" t="s">
        <v>3104</v>
      </c>
      <c r="C147" s="213">
        <v>126</v>
      </c>
      <c r="D147" s="213">
        <v>127</v>
      </c>
      <c r="E147" s="213">
        <v>126</v>
      </c>
      <c r="F147" s="213">
        <v>126.5</v>
      </c>
      <c r="G147" s="214">
        <v>1.5</v>
      </c>
      <c r="H147" s="214">
        <v>1.2</v>
      </c>
      <c r="I147" s="213">
        <v>126.5</v>
      </c>
      <c r="J147" s="213">
        <v>127</v>
      </c>
      <c r="K147" s="212">
        <v>3070100</v>
      </c>
      <c r="L147" s="210">
        <v>388015.07</v>
      </c>
    </row>
    <row r="148" spans="1:12" ht="15" thickTop="1" thickBot="1">
      <c r="A148" s="208" t="str">
        <f t="shared" si="1"/>
        <v>CIMBT</v>
      </c>
      <c r="B148" s="209" t="s">
        <v>3105</v>
      </c>
      <c r="C148" s="213">
        <v>0.82</v>
      </c>
      <c r="D148" s="213">
        <v>0.83</v>
      </c>
      <c r="E148" s="213">
        <v>0.81</v>
      </c>
      <c r="F148" s="213">
        <v>0.83</v>
      </c>
      <c r="G148" s="214">
        <v>0.01</v>
      </c>
      <c r="H148" s="214">
        <v>1.22</v>
      </c>
      <c r="I148" s="213">
        <v>0.82</v>
      </c>
      <c r="J148" s="213">
        <v>0.83</v>
      </c>
      <c r="K148" s="212">
        <v>3955343</v>
      </c>
      <c r="L148" s="210">
        <v>3243.51</v>
      </c>
    </row>
    <row r="149" spans="1:12" ht="15.75" customHeight="1" thickTop="1" thickBot="1">
      <c r="A149" s="208" t="str">
        <f t="shared" si="1"/>
        <v>KBANK</v>
      </c>
      <c r="B149" s="209" t="s">
        <v>2182</v>
      </c>
      <c r="C149" s="213">
        <v>143.5</v>
      </c>
      <c r="D149" s="213">
        <v>144.5</v>
      </c>
      <c r="E149" s="213">
        <v>143</v>
      </c>
      <c r="F149" s="213">
        <v>144</v>
      </c>
      <c r="G149" s="214">
        <v>2</v>
      </c>
      <c r="H149" s="214">
        <v>1.41</v>
      </c>
      <c r="I149" s="213">
        <v>144</v>
      </c>
      <c r="J149" s="213">
        <v>144.5</v>
      </c>
      <c r="K149" s="212">
        <v>8022746</v>
      </c>
      <c r="L149" s="210">
        <v>1152729.48</v>
      </c>
    </row>
    <row r="150" spans="1:12" ht="15" thickTop="1" thickBot="1">
      <c r="A150" s="208" t="str">
        <f t="shared" si="1"/>
        <v>KKP</v>
      </c>
      <c r="B150" s="209" t="s">
        <v>2183</v>
      </c>
      <c r="C150" s="213">
        <v>71</v>
      </c>
      <c r="D150" s="213">
        <v>71</v>
      </c>
      <c r="E150" s="213">
        <v>69.75</v>
      </c>
      <c r="F150" s="213">
        <v>70.25</v>
      </c>
      <c r="G150" s="211">
        <v>-0.25</v>
      </c>
      <c r="H150" s="211">
        <v>-0.35</v>
      </c>
      <c r="I150" s="213">
        <v>70.25</v>
      </c>
      <c r="J150" s="213">
        <v>70.5</v>
      </c>
      <c r="K150" s="212">
        <v>2542011</v>
      </c>
      <c r="L150" s="210">
        <v>178720.52</v>
      </c>
    </row>
    <row r="151" spans="1:12" ht="15" thickTop="1" thickBot="1">
      <c r="A151" s="208" t="str">
        <f t="shared" si="1"/>
        <v>KTB</v>
      </c>
      <c r="B151" s="209" t="s">
        <v>2184</v>
      </c>
      <c r="C151" s="213">
        <v>14.8</v>
      </c>
      <c r="D151" s="213">
        <v>14.9</v>
      </c>
      <c r="E151" s="213">
        <v>14.6</v>
      </c>
      <c r="F151" s="213">
        <v>14.8</v>
      </c>
      <c r="G151" s="214">
        <v>0.2</v>
      </c>
      <c r="H151" s="214">
        <v>1.37</v>
      </c>
      <c r="I151" s="213">
        <v>14.8</v>
      </c>
      <c r="J151" s="213">
        <v>14.9</v>
      </c>
      <c r="K151" s="212">
        <v>34346180</v>
      </c>
      <c r="L151" s="210">
        <v>508695.98</v>
      </c>
    </row>
    <row r="152" spans="1:12" ht="15" thickTop="1" thickBot="1">
      <c r="A152" s="208" t="str">
        <f t="shared" si="1"/>
        <v>LHFG</v>
      </c>
      <c r="B152" s="209" t="s">
        <v>2185</v>
      </c>
      <c r="C152" s="213">
        <v>1.26</v>
      </c>
      <c r="D152" s="213">
        <v>1.28</v>
      </c>
      <c r="E152" s="213">
        <v>1.25</v>
      </c>
      <c r="F152" s="213">
        <v>1.27</v>
      </c>
      <c r="G152" s="214">
        <v>0.02</v>
      </c>
      <c r="H152" s="214">
        <v>1.6</v>
      </c>
      <c r="I152" s="213">
        <v>1.26</v>
      </c>
      <c r="J152" s="213">
        <v>1.27</v>
      </c>
      <c r="K152" s="212">
        <v>4024989</v>
      </c>
      <c r="L152" s="210">
        <v>5105.76</v>
      </c>
    </row>
    <row r="153" spans="1:12" ht="18" customHeight="1" thickTop="1" thickBot="1">
      <c r="A153" s="208" t="str">
        <f t="shared" si="1"/>
        <v>SCB</v>
      </c>
      <c r="B153" s="209" t="s">
        <v>3106</v>
      </c>
      <c r="C153" s="213">
        <v>109</v>
      </c>
      <c r="D153" s="213">
        <v>111.5</v>
      </c>
      <c r="E153" s="213">
        <v>108.5</v>
      </c>
      <c r="F153" s="213">
        <v>111.5</v>
      </c>
      <c r="G153" s="214">
        <v>3.5</v>
      </c>
      <c r="H153" s="214">
        <v>3.24</v>
      </c>
      <c r="I153" s="213">
        <v>111</v>
      </c>
      <c r="J153" s="213">
        <v>111.5</v>
      </c>
      <c r="K153" s="212">
        <v>16774810</v>
      </c>
      <c r="L153" s="210">
        <v>1844409.51</v>
      </c>
    </row>
    <row r="154" spans="1:12" ht="15" thickTop="1" thickBot="1">
      <c r="A154" s="208" t="str">
        <f t="shared" ref="A154:A217" si="2">IFERROR(LEFT(B154,FIND("&lt;",B154)-2),TRIM(B154))</f>
        <v>TCAP</v>
      </c>
      <c r="B154" s="209" t="s">
        <v>2186</v>
      </c>
      <c r="C154" s="213">
        <v>38.5</v>
      </c>
      <c r="D154" s="213">
        <v>38.75</v>
      </c>
      <c r="E154" s="213">
        <v>38.25</v>
      </c>
      <c r="F154" s="213">
        <v>38.5</v>
      </c>
      <c r="G154" s="214">
        <v>0.25</v>
      </c>
      <c r="H154" s="214">
        <v>0.65</v>
      </c>
      <c r="I154" s="213">
        <v>38.5</v>
      </c>
      <c r="J154" s="213">
        <v>38.75</v>
      </c>
      <c r="K154" s="212">
        <v>2619805</v>
      </c>
      <c r="L154" s="210">
        <v>100789.01</v>
      </c>
    </row>
    <row r="155" spans="1:12" ht="15" thickTop="1" thickBot="1">
      <c r="A155" s="208" t="str">
        <f t="shared" si="2"/>
        <v>TISCO</v>
      </c>
      <c r="B155" s="209" t="s">
        <v>2187</v>
      </c>
      <c r="C155" s="213">
        <v>90</v>
      </c>
      <c r="D155" s="213">
        <v>90.25</v>
      </c>
      <c r="E155" s="213">
        <v>89.5</v>
      </c>
      <c r="F155" s="213">
        <v>89.75</v>
      </c>
      <c r="G155" s="214">
        <v>0.25</v>
      </c>
      <c r="H155" s="214">
        <v>0.28000000000000003</v>
      </c>
      <c r="I155" s="213">
        <v>89.5</v>
      </c>
      <c r="J155" s="213">
        <v>89.75</v>
      </c>
      <c r="K155" s="212">
        <v>2444860</v>
      </c>
      <c r="L155" s="210">
        <v>219354.49</v>
      </c>
    </row>
    <row r="156" spans="1:12" ht="19" customHeight="1" thickTop="1" thickBot="1">
      <c r="A156" s="208" t="str">
        <f t="shared" si="2"/>
        <v>TTB</v>
      </c>
      <c r="B156" s="215" t="s">
        <v>3107</v>
      </c>
      <c r="C156" s="216">
        <v>1.24</v>
      </c>
      <c r="D156" s="216">
        <v>1.24</v>
      </c>
      <c r="E156" s="216">
        <v>1.23</v>
      </c>
      <c r="F156" s="216">
        <v>1.24</v>
      </c>
      <c r="G156" s="214">
        <v>0.02</v>
      </c>
      <c r="H156" s="214">
        <v>1.64</v>
      </c>
      <c r="I156" s="216">
        <v>1.23</v>
      </c>
      <c r="J156" s="216">
        <v>1.24</v>
      </c>
      <c r="K156" s="217">
        <v>53219814</v>
      </c>
      <c r="L156" s="218">
        <v>65621.509999999995</v>
      </c>
    </row>
    <row r="157" spans="1:12" ht="14.5" thickTop="1">
      <c r="A157" s="208" t="str">
        <f t="shared" si="2"/>
        <v/>
      </c>
      <c r="B157"/>
      <c r="C157"/>
      <c r="D157"/>
      <c r="E157"/>
      <c r="F157"/>
      <c r="G157"/>
      <c r="H157"/>
      <c r="I157"/>
      <c r="J157"/>
      <c r="K157"/>
      <c r="L157"/>
    </row>
    <row r="158" spans="1:12">
      <c r="A158" s="208" t="str">
        <f t="shared" si="2"/>
        <v>หลักทรัพย์</v>
      </c>
      <c r="B158" s="281" t="s">
        <v>2073</v>
      </c>
      <c r="C158" s="281" t="s">
        <v>2074</v>
      </c>
      <c r="D158" s="281" t="s">
        <v>2050</v>
      </c>
      <c r="E158" s="281" t="s">
        <v>2051</v>
      </c>
      <c r="F158" s="281" t="s">
        <v>2047</v>
      </c>
      <c r="G158" s="219" t="s">
        <v>2048</v>
      </c>
      <c r="H158" s="219" t="s">
        <v>2049</v>
      </c>
      <c r="I158" s="219" t="s">
        <v>2075</v>
      </c>
      <c r="J158" s="219" t="s">
        <v>2075</v>
      </c>
      <c r="K158" s="219" t="s">
        <v>2052</v>
      </c>
      <c r="L158" s="219" t="s">
        <v>2053</v>
      </c>
    </row>
    <row r="159" spans="1:12">
      <c r="A159" s="208" t="str">
        <f t="shared" si="2"/>
        <v/>
      </c>
      <c r="B159" s="281"/>
      <c r="C159" s="281"/>
      <c r="D159" s="281"/>
      <c r="E159" s="281"/>
      <c r="F159" s="281"/>
      <c r="G159" s="219" t="s">
        <v>2054</v>
      </c>
      <c r="H159" s="219" t="s">
        <v>2054</v>
      </c>
      <c r="I159" s="219" t="s">
        <v>2076</v>
      </c>
      <c r="J159" s="219" t="s">
        <v>2077</v>
      </c>
      <c r="K159" s="219" t="s">
        <v>2078</v>
      </c>
      <c r="L159" s="219" t="s">
        <v>2079</v>
      </c>
    </row>
    <row r="160" spans="1:12" ht="14.5" thickBot="1">
      <c r="A160" s="208" t="str">
        <f t="shared" si="2"/>
        <v>AEONTS</v>
      </c>
      <c r="B160" s="209" t="s">
        <v>3420</v>
      </c>
      <c r="C160" s="213">
        <v>187.5</v>
      </c>
      <c r="D160" s="213">
        <v>188.5</v>
      </c>
      <c r="E160" s="213">
        <v>186</v>
      </c>
      <c r="F160" s="213">
        <v>188.5</v>
      </c>
      <c r="G160" s="214">
        <v>2.5</v>
      </c>
      <c r="H160" s="214">
        <v>1.34</v>
      </c>
      <c r="I160" s="213">
        <v>188</v>
      </c>
      <c r="J160" s="213">
        <v>188.5</v>
      </c>
      <c r="K160" s="212">
        <v>264314</v>
      </c>
      <c r="L160" s="210">
        <v>49448.06</v>
      </c>
    </row>
    <row r="161" spans="1:12" ht="15" thickTop="1" thickBot="1">
      <c r="A161" s="208" t="str">
        <f t="shared" si="2"/>
        <v>AMANAH</v>
      </c>
      <c r="B161" s="209" t="s">
        <v>2188</v>
      </c>
      <c r="C161" s="213">
        <v>4.88</v>
      </c>
      <c r="D161" s="213">
        <v>5.05</v>
      </c>
      <c r="E161" s="213">
        <v>4.88</v>
      </c>
      <c r="F161" s="213">
        <v>4.92</v>
      </c>
      <c r="G161" s="214">
        <v>0.08</v>
      </c>
      <c r="H161" s="214">
        <v>1.65</v>
      </c>
      <c r="I161" s="213">
        <v>4.9000000000000004</v>
      </c>
      <c r="J161" s="213">
        <v>4.92</v>
      </c>
      <c r="K161" s="212">
        <v>14426120</v>
      </c>
      <c r="L161" s="210">
        <v>71545.570000000007</v>
      </c>
    </row>
    <row r="162" spans="1:12" ht="15" thickTop="1" thickBot="1">
      <c r="A162" s="208" t="str">
        <f t="shared" si="2"/>
        <v>ASAP</v>
      </c>
      <c r="B162" s="209" t="s">
        <v>2189</v>
      </c>
      <c r="C162" s="213">
        <v>2.94</v>
      </c>
      <c r="D162" s="213">
        <v>3.36</v>
      </c>
      <c r="E162" s="213">
        <v>2.94</v>
      </c>
      <c r="F162" s="213">
        <v>3.36</v>
      </c>
      <c r="G162" s="214">
        <v>0.42</v>
      </c>
      <c r="H162" s="214">
        <v>14.29</v>
      </c>
      <c r="I162" s="213">
        <v>3.34</v>
      </c>
      <c r="J162" s="213">
        <v>3.36</v>
      </c>
      <c r="K162" s="212">
        <v>16213137</v>
      </c>
      <c r="L162" s="210">
        <v>52279.14</v>
      </c>
    </row>
    <row r="163" spans="1:12" ht="15" thickTop="1" thickBot="1">
      <c r="A163" s="208" t="str">
        <f t="shared" si="2"/>
        <v>ASK</v>
      </c>
      <c r="B163" s="209" t="s">
        <v>2190</v>
      </c>
      <c r="C163" s="213">
        <v>41.25</v>
      </c>
      <c r="D163" s="213">
        <v>42.5</v>
      </c>
      <c r="E163" s="213">
        <v>40.75</v>
      </c>
      <c r="F163" s="213">
        <v>42.25</v>
      </c>
      <c r="G163" s="214">
        <v>1.5</v>
      </c>
      <c r="H163" s="214">
        <v>3.68</v>
      </c>
      <c r="I163" s="213">
        <v>42.25</v>
      </c>
      <c r="J163" s="213">
        <v>42.5</v>
      </c>
      <c r="K163" s="212">
        <v>1040532</v>
      </c>
      <c r="L163" s="210">
        <v>43032.24</v>
      </c>
    </row>
    <row r="164" spans="1:12" ht="15" thickTop="1" thickBot="1">
      <c r="A164" s="208" t="str">
        <f t="shared" si="2"/>
        <v>ASP</v>
      </c>
      <c r="B164" s="209" t="s">
        <v>2191</v>
      </c>
      <c r="C164" s="213">
        <v>3.18</v>
      </c>
      <c r="D164" s="213">
        <v>3.18</v>
      </c>
      <c r="E164" s="213">
        <v>3.14</v>
      </c>
      <c r="F164" s="213">
        <v>3.18</v>
      </c>
      <c r="G164" s="214">
        <v>0.04</v>
      </c>
      <c r="H164" s="214">
        <v>1.27</v>
      </c>
      <c r="I164" s="213">
        <v>3.16</v>
      </c>
      <c r="J164" s="213">
        <v>3.18</v>
      </c>
      <c r="K164" s="212">
        <v>1175829</v>
      </c>
      <c r="L164" s="210">
        <v>3724.76</v>
      </c>
    </row>
    <row r="165" spans="1:12" ht="15" thickTop="1" thickBot="1">
      <c r="A165" s="208" t="str">
        <f t="shared" si="2"/>
        <v>BAM</v>
      </c>
      <c r="B165" s="209" t="s">
        <v>2192</v>
      </c>
      <c r="C165" s="213">
        <v>18.8</v>
      </c>
      <c r="D165" s="213">
        <v>18.899999999999999</v>
      </c>
      <c r="E165" s="213">
        <v>18.600000000000001</v>
      </c>
      <c r="F165" s="213">
        <v>18.7</v>
      </c>
      <c r="G165" s="214">
        <v>0.1</v>
      </c>
      <c r="H165" s="214">
        <v>0.54</v>
      </c>
      <c r="I165" s="213">
        <v>18.7</v>
      </c>
      <c r="J165" s="213">
        <v>18.8</v>
      </c>
      <c r="K165" s="212">
        <v>11035421</v>
      </c>
      <c r="L165" s="210">
        <v>207310.38</v>
      </c>
    </row>
    <row r="166" spans="1:12" ht="15" thickTop="1" thickBot="1">
      <c r="A166" s="208" t="str">
        <f t="shared" si="2"/>
        <v>BFIT</v>
      </c>
      <c r="B166" s="209" t="s">
        <v>2193</v>
      </c>
      <c r="C166" s="213">
        <v>30.75</v>
      </c>
      <c r="D166" s="213">
        <v>31.5</v>
      </c>
      <c r="E166" s="213">
        <v>30.5</v>
      </c>
      <c r="F166" s="213">
        <v>30.75</v>
      </c>
      <c r="G166" s="214">
        <v>0.5</v>
      </c>
      <c r="H166" s="214">
        <v>1.65</v>
      </c>
      <c r="I166" s="213">
        <v>30.5</v>
      </c>
      <c r="J166" s="213">
        <v>30.75</v>
      </c>
      <c r="K166" s="212">
        <v>1075224</v>
      </c>
      <c r="L166" s="210">
        <v>33306.32</v>
      </c>
    </row>
    <row r="167" spans="1:12" ht="15" thickTop="1" thickBot="1">
      <c r="A167" s="208" t="str">
        <f t="shared" si="2"/>
        <v>BYD</v>
      </c>
      <c r="B167" s="209" t="s">
        <v>2194</v>
      </c>
      <c r="C167" s="213">
        <v>7.7</v>
      </c>
      <c r="D167" s="213">
        <v>7.95</v>
      </c>
      <c r="E167" s="213">
        <v>7.4</v>
      </c>
      <c r="F167" s="213">
        <v>7.6</v>
      </c>
      <c r="G167" s="211">
        <v>-0.05</v>
      </c>
      <c r="H167" s="211">
        <v>-0.65</v>
      </c>
      <c r="I167" s="213">
        <v>7.55</v>
      </c>
      <c r="J167" s="213">
        <v>7.6</v>
      </c>
      <c r="K167" s="212">
        <v>33375055</v>
      </c>
      <c r="L167" s="210">
        <v>255571.79</v>
      </c>
    </row>
    <row r="168" spans="1:12" ht="15" thickTop="1" thickBot="1">
      <c r="A168" s="208" t="str">
        <f t="shared" si="2"/>
        <v>CGH</v>
      </c>
      <c r="B168" s="209" t="s">
        <v>2195</v>
      </c>
      <c r="C168" s="213">
        <v>1.1000000000000001</v>
      </c>
      <c r="D168" s="213">
        <v>1.1299999999999999</v>
      </c>
      <c r="E168" s="213">
        <v>1.1000000000000001</v>
      </c>
      <c r="F168" s="213">
        <v>1.1299999999999999</v>
      </c>
      <c r="G168" s="214">
        <v>0.04</v>
      </c>
      <c r="H168" s="214">
        <v>3.67</v>
      </c>
      <c r="I168" s="213">
        <v>1.1200000000000001</v>
      </c>
      <c r="J168" s="213">
        <v>1.1299999999999999</v>
      </c>
      <c r="K168" s="212">
        <v>7733130</v>
      </c>
      <c r="L168" s="210">
        <v>8618.73</v>
      </c>
    </row>
    <row r="169" spans="1:12" ht="15" thickTop="1" thickBot="1">
      <c r="A169" s="208" t="str">
        <f t="shared" si="2"/>
        <v>CHAYO</v>
      </c>
      <c r="B169" s="209" t="s">
        <v>2196</v>
      </c>
      <c r="C169" s="213">
        <v>12.6</v>
      </c>
      <c r="D169" s="213">
        <v>12.8</v>
      </c>
      <c r="E169" s="213">
        <v>12.5</v>
      </c>
      <c r="F169" s="213">
        <v>12.6</v>
      </c>
      <c r="G169" s="214">
        <v>0.1</v>
      </c>
      <c r="H169" s="214">
        <v>0.8</v>
      </c>
      <c r="I169" s="213">
        <v>12.6</v>
      </c>
      <c r="J169" s="213">
        <v>12.7</v>
      </c>
      <c r="K169" s="212">
        <v>3355286</v>
      </c>
      <c r="L169" s="210">
        <v>42322.47</v>
      </c>
    </row>
    <row r="170" spans="1:12" ht="15" thickTop="1" thickBot="1">
      <c r="A170" s="208" t="str">
        <f t="shared" si="2"/>
        <v>ECL</v>
      </c>
      <c r="B170" s="209" t="s">
        <v>2197</v>
      </c>
      <c r="C170" s="213">
        <v>2.64</v>
      </c>
      <c r="D170" s="213">
        <v>2.66</v>
      </c>
      <c r="E170" s="213">
        <v>2.52</v>
      </c>
      <c r="F170" s="213">
        <v>2.56</v>
      </c>
      <c r="G170" s="214">
        <v>0.08</v>
      </c>
      <c r="H170" s="214">
        <v>3.23</v>
      </c>
      <c r="I170" s="213">
        <v>2.56</v>
      </c>
      <c r="J170" s="213">
        <v>2.58</v>
      </c>
      <c r="K170" s="212">
        <v>46736125</v>
      </c>
      <c r="L170" s="210">
        <v>120828.2</v>
      </c>
    </row>
    <row r="171" spans="1:12" ht="14.5" thickTop="1">
      <c r="A171" s="208" t="str">
        <f t="shared" si="2"/>
        <v>FNS</v>
      </c>
      <c r="B171" s="209" t="s">
        <v>2198</v>
      </c>
      <c r="C171" s="213">
        <v>3.66</v>
      </c>
      <c r="D171" s="213">
        <v>3.66</v>
      </c>
      <c r="E171" s="213">
        <v>3.6</v>
      </c>
      <c r="F171" s="213">
        <v>3.62</v>
      </c>
      <c r="G171" s="213">
        <v>0</v>
      </c>
      <c r="H171" s="213">
        <v>0</v>
      </c>
      <c r="I171" s="213">
        <v>3.6</v>
      </c>
      <c r="J171" s="213">
        <v>3.62</v>
      </c>
      <c r="K171" s="212">
        <v>538910</v>
      </c>
      <c r="L171" s="210">
        <v>1948.45</v>
      </c>
    </row>
    <row r="172" spans="1:12">
      <c r="A172" s="208" t="str">
        <f t="shared" si="2"/>
        <v>FSS</v>
      </c>
      <c r="B172" s="209" t="s">
        <v>2199</v>
      </c>
      <c r="C172" s="213">
        <v>4.24</v>
      </c>
      <c r="D172" s="213">
        <v>4.24</v>
      </c>
      <c r="E172" s="213">
        <v>4.18</v>
      </c>
      <c r="F172" s="213">
        <v>4.2</v>
      </c>
      <c r="G172" s="213">
        <v>0</v>
      </c>
      <c r="H172" s="213">
        <v>0</v>
      </c>
      <c r="I172" s="213">
        <v>4.2</v>
      </c>
      <c r="J172" s="213">
        <v>4.24</v>
      </c>
      <c r="K172" s="212">
        <v>1232401</v>
      </c>
      <c r="L172" s="210">
        <v>5182.6899999999996</v>
      </c>
    </row>
    <row r="173" spans="1:12" ht="14.5" thickBot="1">
      <c r="A173" s="208" t="str">
        <f t="shared" si="2"/>
        <v>GBX</v>
      </c>
      <c r="B173" s="209" t="s">
        <v>2200</v>
      </c>
      <c r="C173" s="213">
        <v>1.2</v>
      </c>
      <c r="D173" s="213">
        <v>1.22</v>
      </c>
      <c r="E173" s="213">
        <v>1.2</v>
      </c>
      <c r="F173" s="213">
        <v>1.21</v>
      </c>
      <c r="G173" s="214">
        <v>0.01</v>
      </c>
      <c r="H173" s="214">
        <v>0.83</v>
      </c>
      <c r="I173" s="213">
        <v>1.21</v>
      </c>
      <c r="J173" s="213">
        <v>1.22</v>
      </c>
      <c r="K173" s="212">
        <v>353400</v>
      </c>
      <c r="L173" s="213">
        <v>426.95</v>
      </c>
    </row>
    <row r="174" spans="1:12" ht="14.5" thickTop="1">
      <c r="A174" s="208" t="str">
        <f t="shared" si="2"/>
        <v>GL</v>
      </c>
      <c r="B174" s="209" t="s">
        <v>2201</v>
      </c>
      <c r="C174" s="213" t="s">
        <v>377</v>
      </c>
      <c r="D174" s="213" t="s">
        <v>377</v>
      </c>
      <c r="E174" s="213" t="s">
        <v>377</v>
      </c>
      <c r="F174" s="213" t="s">
        <v>377</v>
      </c>
      <c r="G174" s="213" t="s">
        <v>377</v>
      </c>
      <c r="H174" s="213" t="s">
        <v>377</v>
      </c>
      <c r="I174" s="213" t="s">
        <v>377</v>
      </c>
      <c r="J174" s="213" t="s">
        <v>377</v>
      </c>
      <c r="K174" s="213" t="s">
        <v>377</v>
      </c>
      <c r="L174" s="213" t="s">
        <v>377</v>
      </c>
    </row>
    <row r="175" spans="1:12" ht="14.5" thickBot="1">
      <c r="A175" s="208" t="str">
        <f t="shared" si="2"/>
        <v>HENG</v>
      </c>
      <c r="B175" s="209" t="s">
        <v>2202</v>
      </c>
      <c r="C175" s="213">
        <v>3.56</v>
      </c>
      <c r="D175" s="213">
        <v>3.62</v>
      </c>
      <c r="E175" s="213">
        <v>3.5</v>
      </c>
      <c r="F175" s="213">
        <v>3.58</v>
      </c>
      <c r="G175" s="214">
        <v>0.06</v>
      </c>
      <c r="H175" s="214">
        <v>1.7</v>
      </c>
      <c r="I175" s="213">
        <v>3.56</v>
      </c>
      <c r="J175" s="213">
        <v>3.58</v>
      </c>
      <c r="K175" s="212">
        <v>57583305</v>
      </c>
      <c r="L175" s="210">
        <v>187538.95</v>
      </c>
    </row>
    <row r="176" spans="1:12" ht="15" thickTop="1" thickBot="1">
      <c r="A176" s="208" t="str">
        <f t="shared" si="2"/>
        <v>IFS</v>
      </c>
      <c r="B176" s="209" t="s">
        <v>2203</v>
      </c>
      <c r="C176" s="213">
        <v>3.04</v>
      </c>
      <c r="D176" s="213">
        <v>3.06</v>
      </c>
      <c r="E176" s="213">
        <v>3.04</v>
      </c>
      <c r="F176" s="213">
        <v>3.06</v>
      </c>
      <c r="G176" s="214">
        <v>0.02</v>
      </c>
      <c r="H176" s="214">
        <v>0.66</v>
      </c>
      <c r="I176" s="213">
        <v>3.04</v>
      </c>
      <c r="J176" s="213">
        <v>3.06</v>
      </c>
      <c r="K176" s="212">
        <v>83508</v>
      </c>
      <c r="L176" s="213">
        <v>254.32</v>
      </c>
    </row>
    <row r="177" spans="1:12" ht="15" thickTop="1" thickBot="1">
      <c r="A177" s="208" t="str">
        <f t="shared" si="2"/>
        <v>JMT</v>
      </c>
      <c r="B177" s="209" t="s">
        <v>2204</v>
      </c>
      <c r="C177" s="213">
        <v>72.75</v>
      </c>
      <c r="D177" s="213">
        <v>74.5</v>
      </c>
      <c r="E177" s="213">
        <v>72.75</v>
      </c>
      <c r="F177" s="213">
        <v>74</v>
      </c>
      <c r="G177" s="214">
        <v>2.5</v>
      </c>
      <c r="H177" s="214">
        <v>3.5</v>
      </c>
      <c r="I177" s="213">
        <v>74</v>
      </c>
      <c r="J177" s="213">
        <v>74.25</v>
      </c>
      <c r="K177" s="212">
        <v>11624486</v>
      </c>
      <c r="L177" s="210">
        <v>856793.39</v>
      </c>
    </row>
    <row r="178" spans="1:12" ht="14.5" thickTop="1">
      <c r="A178" s="208" t="str">
        <f t="shared" si="2"/>
        <v>KCAR</v>
      </c>
      <c r="B178" s="209" t="s">
        <v>2205</v>
      </c>
      <c r="C178" s="213">
        <v>8.4</v>
      </c>
      <c r="D178" s="213">
        <v>8.4499999999999993</v>
      </c>
      <c r="E178" s="213">
        <v>8.4</v>
      </c>
      <c r="F178" s="213">
        <v>8.4</v>
      </c>
      <c r="G178" s="213">
        <v>0</v>
      </c>
      <c r="H178" s="213">
        <v>0</v>
      </c>
      <c r="I178" s="213">
        <v>8.4</v>
      </c>
      <c r="J178" s="213">
        <v>8.4499999999999993</v>
      </c>
      <c r="K178" s="212">
        <v>7720</v>
      </c>
      <c r="L178" s="213">
        <v>65.03</v>
      </c>
    </row>
    <row r="179" spans="1:12">
      <c r="A179" s="208" t="str">
        <f t="shared" si="2"/>
        <v>KGI</v>
      </c>
      <c r="B179" s="209" t="s">
        <v>2206</v>
      </c>
      <c r="C179" s="213">
        <v>5.25</v>
      </c>
      <c r="D179" s="213">
        <v>5.25</v>
      </c>
      <c r="E179" s="213">
        <v>5.15</v>
      </c>
      <c r="F179" s="213">
        <v>5.2</v>
      </c>
      <c r="G179" s="213">
        <v>0</v>
      </c>
      <c r="H179" s="213">
        <v>0</v>
      </c>
      <c r="I179" s="213">
        <v>5.15</v>
      </c>
      <c r="J179" s="213">
        <v>5.2</v>
      </c>
      <c r="K179" s="212">
        <v>3294544</v>
      </c>
      <c r="L179" s="210">
        <v>17113.27</v>
      </c>
    </row>
    <row r="180" spans="1:12" ht="14.5" thickBot="1">
      <c r="A180" s="208" t="str">
        <f t="shared" si="2"/>
        <v>KTC</v>
      </c>
      <c r="B180" s="209" t="s">
        <v>2207</v>
      </c>
      <c r="C180" s="213">
        <v>59.25</v>
      </c>
      <c r="D180" s="213">
        <v>59.75</v>
      </c>
      <c r="E180" s="213">
        <v>58.75</v>
      </c>
      <c r="F180" s="213">
        <v>59.75</v>
      </c>
      <c r="G180" s="214">
        <v>1</v>
      </c>
      <c r="H180" s="214">
        <v>1.7</v>
      </c>
      <c r="I180" s="213">
        <v>59.5</v>
      </c>
      <c r="J180" s="213">
        <v>59.75</v>
      </c>
      <c r="K180" s="212">
        <v>3834426</v>
      </c>
      <c r="L180" s="210">
        <v>227878.84</v>
      </c>
    </row>
    <row r="181" spans="1:12" ht="15" thickTop="1" thickBot="1">
      <c r="A181" s="208" t="str">
        <f t="shared" si="2"/>
        <v>MFC</v>
      </c>
      <c r="B181" s="209" t="s">
        <v>2208</v>
      </c>
      <c r="C181" s="213">
        <v>22.6</v>
      </c>
      <c r="D181" s="213">
        <v>22.7</v>
      </c>
      <c r="E181" s="213">
        <v>22.5</v>
      </c>
      <c r="F181" s="213">
        <v>22.5</v>
      </c>
      <c r="G181" s="211">
        <v>-0.1</v>
      </c>
      <c r="H181" s="211">
        <v>-0.44</v>
      </c>
      <c r="I181" s="213">
        <v>22.4</v>
      </c>
      <c r="J181" s="213">
        <v>22.5</v>
      </c>
      <c r="K181" s="212">
        <v>163331</v>
      </c>
      <c r="L181" s="210">
        <v>3680.02</v>
      </c>
    </row>
    <row r="182" spans="1:12" ht="15" thickTop="1" thickBot="1">
      <c r="A182" s="208" t="str">
        <f t="shared" si="2"/>
        <v>MICRO</v>
      </c>
      <c r="B182" s="209" t="s">
        <v>2209</v>
      </c>
      <c r="C182" s="213">
        <v>6.25</v>
      </c>
      <c r="D182" s="213">
        <v>6.25</v>
      </c>
      <c r="E182" s="213">
        <v>6.1</v>
      </c>
      <c r="F182" s="213">
        <v>6.15</v>
      </c>
      <c r="G182" s="214">
        <v>0.05</v>
      </c>
      <c r="H182" s="214">
        <v>0.82</v>
      </c>
      <c r="I182" s="213">
        <v>6.1</v>
      </c>
      <c r="J182" s="213">
        <v>6.15</v>
      </c>
      <c r="K182" s="212">
        <v>1002639</v>
      </c>
      <c r="L182" s="210">
        <v>6160.21</v>
      </c>
    </row>
    <row r="183" spans="1:12" ht="14.5" thickTop="1">
      <c r="A183" s="208" t="str">
        <f t="shared" si="2"/>
        <v>ML</v>
      </c>
      <c r="B183" s="209" t="s">
        <v>2210</v>
      </c>
      <c r="C183" s="213">
        <v>1.2</v>
      </c>
      <c r="D183" s="213">
        <v>1.23</v>
      </c>
      <c r="E183" s="213">
        <v>1.19</v>
      </c>
      <c r="F183" s="213">
        <v>1.2</v>
      </c>
      <c r="G183" s="213">
        <v>0</v>
      </c>
      <c r="H183" s="213">
        <v>0</v>
      </c>
      <c r="I183" s="213">
        <v>1.2</v>
      </c>
      <c r="J183" s="213">
        <v>1.21</v>
      </c>
      <c r="K183" s="212">
        <v>683459</v>
      </c>
      <c r="L183" s="213">
        <v>825.76</v>
      </c>
    </row>
    <row r="184" spans="1:12" ht="14.5" thickBot="1">
      <c r="A184" s="208" t="str">
        <f t="shared" si="2"/>
        <v>MST</v>
      </c>
      <c r="B184" s="209" t="s">
        <v>2211</v>
      </c>
      <c r="C184" s="213">
        <v>11.7</v>
      </c>
      <c r="D184" s="213">
        <v>11.7</v>
      </c>
      <c r="E184" s="213">
        <v>11.6</v>
      </c>
      <c r="F184" s="213">
        <v>11.7</v>
      </c>
      <c r="G184" s="214">
        <v>0.1</v>
      </c>
      <c r="H184" s="214">
        <v>0.86</v>
      </c>
      <c r="I184" s="213">
        <v>11.6</v>
      </c>
      <c r="J184" s="213">
        <v>11.7</v>
      </c>
      <c r="K184" s="212">
        <v>154311</v>
      </c>
      <c r="L184" s="210">
        <v>1804.67</v>
      </c>
    </row>
    <row r="185" spans="1:12" ht="15" thickTop="1" thickBot="1">
      <c r="A185" s="208" t="str">
        <f t="shared" si="2"/>
        <v>MTC</v>
      </c>
      <c r="B185" s="209" t="s">
        <v>2212</v>
      </c>
      <c r="C185" s="213">
        <v>44.25</v>
      </c>
      <c r="D185" s="213">
        <v>45.25</v>
      </c>
      <c r="E185" s="213">
        <v>43.5</v>
      </c>
      <c r="F185" s="213">
        <v>45</v>
      </c>
      <c r="G185" s="214">
        <v>1.25</v>
      </c>
      <c r="H185" s="214">
        <v>2.86</v>
      </c>
      <c r="I185" s="213">
        <v>45</v>
      </c>
      <c r="J185" s="213">
        <v>45.25</v>
      </c>
      <c r="K185" s="212">
        <v>9975239</v>
      </c>
      <c r="L185" s="210">
        <v>443622.3</v>
      </c>
    </row>
    <row r="186" spans="1:12" ht="15" thickTop="1" thickBot="1">
      <c r="A186" s="208" t="str">
        <f t="shared" si="2"/>
        <v>NCAP</v>
      </c>
      <c r="B186" s="209" t="s">
        <v>2213</v>
      </c>
      <c r="C186" s="213">
        <v>6.85</v>
      </c>
      <c r="D186" s="213">
        <v>7.05</v>
      </c>
      <c r="E186" s="213">
        <v>6.8</v>
      </c>
      <c r="F186" s="213">
        <v>6.95</v>
      </c>
      <c r="G186" s="214">
        <v>0.05</v>
      </c>
      <c r="H186" s="214">
        <v>0.72</v>
      </c>
      <c r="I186" s="213">
        <v>6.95</v>
      </c>
      <c r="J186" s="213">
        <v>7</v>
      </c>
      <c r="K186" s="212">
        <v>3546088</v>
      </c>
      <c r="L186" s="210">
        <v>24526.49</v>
      </c>
    </row>
    <row r="187" spans="1:12" ht="14.5" thickTop="1">
      <c r="A187" s="208" t="str">
        <f t="shared" si="2"/>
        <v>PE</v>
      </c>
      <c r="B187" s="209" t="s">
        <v>2214</v>
      </c>
      <c r="C187" s="213" t="s">
        <v>377</v>
      </c>
      <c r="D187" s="213" t="s">
        <v>377</v>
      </c>
      <c r="E187" s="213" t="s">
        <v>377</v>
      </c>
      <c r="F187" s="213" t="s">
        <v>377</v>
      </c>
      <c r="G187" s="213" t="s">
        <v>377</v>
      </c>
      <c r="H187" s="213" t="s">
        <v>377</v>
      </c>
      <c r="I187" s="213" t="s">
        <v>377</v>
      </c>
      <c r="J187" s="213" t="s">
        <v>377</v>
      </c>
      <c r="K187" s="213" t="s">
        <v>377</v>
      </c>
      <c r="L187" s="213" t="s">
        <v>377</v>
      </c>
    </row>
    <row r="188" spans="1:12">
      <c r="A188" s="208" t="str">
        <f t="shared" si="2"/>
        <v>PL</v>
      </c>
      <c r="B188" s="209" t="s">
        <v>2215</v>
      </c>
      <c r="C188" s="213">
        <v>2.7</v>
      </c>
      <c r="D188" s="213">
        <v>2.76</v>
      </c>
      <c r="E188" s="213">
        <v>2.7</v>
      </c>
      <c r="F188" s="213">
        <v>2.7</v>
      </c>
      <c r="G188" s="213">
        <v>0</v>
      </c>
      <c r="H188" s="213">
        <v>0</v>
      </c>
      <c r="I188" s="213">
        <v>2.68</v>
      </c>
      <c r="J188" s="213">
        <v>2.72</v>
      </c>
      <c r="K188" s="212">
        <v>101800</v>
      </c>
      <c r="L188" s="213">
        <v>276.89</v>
      </c>
    </row>
    <row r="189" spans="1:12" ht="14.5" thickBot="1">
      <c r="A189" s="208" t="str">
        <f t="shared" si="2"/>
        <v>S11</v>
      </c>
      <c r="B189" s="209" t="s">
        <v>2216</v>
      </c>
      <c r="C189" s="213">
        <v>5.7</v>
      </c>
      <c r="D189" s="213">
        <v>5.75</v>
      </c>
      <c r="E189" s="213">
        <v>5.65</v>
      </c>
      <c r="F189" s="213">
        <v>5.75</v>
      </c>
      <c r="G189" s="214">
        <v>0.1</v>
      </c>
      <c r="H189" s="214">
        <v>1.77</v>
      </c>
      <c r="I189" s="213">
        <v>5.7</v>
      </c>
      <c r="J189" s="213">
        <v>5.75</v>
      </c>
      <c r="K189" s="212">
        <v>73000</v>
      </c>
      <c r="L189" s="213">
        <v>416.3</v>
      </c>
    </row>
    <row r="190" spans="1:12" ht="14.5" thickTop="1">
      <c r="A190" s="208" t="str">
        <f t="shared" si="2"/>
        <v>SAK</v>
      </c>
      <c r="B190" s="209" t="s">
        <v>2217</v>
      </c>
      <c r="C190" s="213">
        <v>8.1</v>
      </c>
      <c r="D190" s="213">
        <v>8.1</v>
      </c>
      <c r="E190" s="213">
        <v>7.95</v>
      </c>
      <c r="F190" s="213">
        <v>8</v>
      </c>
      <c r="G190" s="213">
        <v>0</v>
      </c>
      <c r="H190" s="213">
        <v>0</v>
      </c>
      <c r="I190" s="213">
        <v>8</v>
      </c>
      <c r="J190" s="213">
        <v>8.0500000000000007</v>
      </c>
      <c r="K190" s="212">
        <v>1242774</v>
      </c>
      <c r="L190" s="210">
        <v>9989.31</v>
      </c>
    </row>
    <row r="191" spans="1:12" ht="14.5" thickBot="1">
      <c r="A191" s="208" t="str">
        <f t="shared" si="2"/>
        <v>SAWAD</v>
      </c>
      <c r="B191" s="209" t="s">
        <v>2218</v>
      </c>
      <c r="C191" s="213">
        <v>49.75</v>
      </c>
      <c r="D191" s="213">
        <v>50.5</v>
      </c>
      <c r="E191" s="213">
        <v>49.5</v>
      </c>
      <c r="F191" s="213">
        <v>50.25</v>
      </c>
      <c r="G191" s="214">
        <v>0.75</v>
      </c>
      <c r="H191" s="214">
        <v>1.52</v>
      </c>
      <c r="I191" s="213">
        <v>50.25</v>
      </c>
      <c r="J191" s="213">
        <v>50.5</v>
      </c>
      <c r="K191" s="212">
        <v>6617613</v>
      </c>
      <c r="L191" s="210">
        <v>333653.40000000002</v>
      </c>
    </row>
    <row r="192" spans="1:12" ht="15" thickTop="1" thickBot="1">
      <c r="A192" s="208" t="str">
        <f t="shared" si="2"/>
        <v>THANI</v>
      </c>
      <c r="B192" s="209" t="s">
        <v>2219</v>
      </c>
      <c r="C192" s="213">
        <v>4.16</v>
      </c>
      <c r="D192" s="213">
        <v>4.18</v>
      </c>
      <c r="E192" s="213">
        <v>4.12</v>
      </c>
      <c r="F192" s="213">
        <v>4.16</v>
      </c>
      <c r="G192" s="214">
        <v>0.04</v>
      </c>
      <c r="H192" s="214">
        <v>0.97</v>
      </c>
      <c r="I192" s="213">
        <v>4.16</v>
      </c>
      <c r="J192" s="213">
        <v>4.18</v>
      </c>
      <c r="K192" s="212">
        <v>10367030</v>
      </c>
      <c r="L192" s="210">
        <v>43083.65</v>
      </c>
    </row>
    <row r="193" spans="1:12" ht="15" thickTop="1" thickBot="1">
      <c r="A193" s="208" t="str">
        <f t="shared" si="2"/>
        <v>TIDLOR</v>
      </c>
      <c r="B193" s="209" t="s">
        <v>2220</v>
      </c>
      <c r="C193" s="213">
        <v>34</v>
      </c>
      <c r="D193" s="213">
        <v>34</v>
      </c>
      <c r="E193" s="213">
        <v>33</v>
      </c>
      <c r="F193" s="213">
        <v>33.5</v>
      </c>
      <c r="G193" s="211">
        <v>-0.25</v>
      </c>
      <c r="H193" s="211">
        <v>-0.74</v>
      </c>
      <c r="I193" s="213">
        <v>33.25</v>
      </c>
      <c r="J193" s="213">
        <v>33.5</v>
      </c>
      <c r="K193" s="212">
        <v>10638184</v>
      </c>
      <c r="L193" s="210">
        <v>355611.52</v>
      </c>
    </row>
    <row r="194" spans="1:12" ht="14.5" thickTop="1">
      <c r="A194" s="208" t="str">
        <f t="shared" si="2"/>
        <v>TK</v>
      </c>
      <c r="B194" s="209" t="s">
        <v>2221</v>
      </c>
      <c r="C194" s="213">
        <v>10.9</v>
      </c>
      <c r="D194" s="213">
        <v>10.9</v>
      </c>
      <c r="E194" s="213">
        <v>10.6</v>
      </c>
      <c r="F194" s="213">
        <v>10.7</v>
      </c>
      <c r="G194" s="213">
        <v>0</v>
      </c>
      <c r="H194" s="213">
        <v>0</v>
      </c>
      <c r="I194" s="213">
        <v>10.7</v>
      </c>
      <c r="J194" s="213">
        <v>10.8</v>
      </c>
      <c r="K194" s="212">
        <v>343872</v>
      </c>
      <c r="L194" s="210">
        <v>3692.24</v>
      </c>
    </row>
    <row r="195" spans="1:12" ht="14.5" thickBot="1">
      <c r="A195" s="208" t="str">
        <f t="shared" si="2"/>
        <v>TNITY</v>
      </c>
      <c r="B195" s="209" t="s">
        <v>2222</v>
      </c>
      <c r="C195" s="213">
        <v>8.6</v>
      </c>
      <c r="D195" s="213">
        <v>8.6999999999999993</v>
      </c>
      <c r="E195" s="213">
        <v>8.6</v>
      </c>
      <c r="F195" s="213">
        <v>8.65</v>
      </c>
      <c r="G195" s="214">
        <v>0.1</v>
      </c>
      <c r="H195" s="214">
        <v>1.17</v>
      </c>
      <c r="I195" s="213">
        <v>8.65</v>
      </c>
      <c r="J195" s="213">
        <v>8.6999999999999993</v>
      </c>
      <c r="K195" s="212">
        <v>177310</v>
      </c>
      <c r="L195" s="210">
        <v>1535.47</v>
      </c>
    </row>
    <row r="196" spans="1:12" ht="15" thickTop="1" thickBot="1">
      <c r="A196" s="208" t="str">
        <f t="shared" si="2"/>
        <v>UOBKH</v>
      </c>
      <c r="B196" s="209" t="s">
        <v>2223</v>
      </c>
      <c r="C196" s="213">
        <v>5.3</v>
      </c>
      <c r="D196" s="213">
        <v>5.35</v>
      </c>
      <c r="E196" s="213">
        <v>5.2</v>
      </c>
      <c r="F196" s="213">
        <v>5.2</v>
      </c>
      <c r="G196" s="211">
        <v>-0.1</v>
      </c>
      <c r="H196" s="211">
        <v>-1.89</v>
      </c>
      <c r="I196" s="213">
        <v>5.2</v>
      </c>
      <c r="J196" s="213">
        <v>5.35</v>
      </c>
      <c r="K196" s="212">
        <v>25200</v>
      </c>
      <c r="L196" s="213">
        <v>132.72</v>
      </c>
    </row>
    <row r="197" spans="1:12" ht="19" customHeight="1" thickTop="1" thickBot="1">
      <c r="A197" s="208" t="str">
        <f t="shared" si="2"/>
        <v>XPG</v>
      </c>
      <c r="B197" s="215" t="s">
        <v>2224</v>
      </c>
      <c r="C197" s="216">
        <v>1.71</v>
      </c>
      <c r="D197" s="216">
        <v>1.75</v>
      </c>
      <c r="E197" s="216">
        <v>1.69</v>
      </c>
      <c r="F197" s="216">
        <v>1.72</v>
      </c>
      <c r="G197" s="214">
        <v>0.02</v>
      </c>
      <c r="H197" s="214">
        <v>1.18</v>
      </c>
      <c r="I197" s="216">
        <v>1.72</v>
      </c>
      <c r="J197" s="216">
        <v>1.73</v>
      </c>
      <c r="K197" s="217">
        <v>29150408</v>
      </c>
      <c r="L197" s="218">
        <v>50202.44</v>
      </c>
    </row>
    <row r="198" spans="1:12" ht="14.5" thickTop="1">
      <c r="A198" s="208" t="str">
        <f t="shared" si="2"/>
        <v/>
      </c>
      <c r="B198"/>
      <c r="C198"/>
      <c r="D198"/>
      <c r="E198"/>
      <c r="F198"/>
      <c r="G198"/>
      <c r="H198"/>
      <c r="I198"/>
      <c r="J198"/>
      <c r="K198"/>
      <c r="L198"/>
    </row>
    <row r="199" spans="1:12">
      <c r="A199" s="208" t="str">
        <f t="shared" si="2"/>
        <v>หลักทรัพย์</v>
      </c>
      <c r="B199" s="281" t="s">
        <v>2073</v>
      </c>
      <c r="C199" s="281" t="s">
        <v>2074</v>
      </c>
      <c r="D199" s="281" t="s">
        <v>2050</v>
      </c>
      <c r="E199" s="281" t="s">
        <v>2051</v>
      </c>
      <c r="F199" s="281" t="s">
        <v>2047</v>
      </c>
      <c r="G199" s="219" t="s">
        <v>2048</v>
      </c>
      <c r="H199" s="219" t="s">
        <v>2049</v>
      </c>
      <c r="I199" s="219" t="s">
        <v>2075</v>
      </c>
      <c r="J199" s="219" t="s">
        <v>2075</v>
      </c>
      <c r="K199" s="219" t="s">
        <v>2052</v>
      </c>
      <c r="L199" s="219" t="s">
        <v>2053</v>
      </c>
    </row>
    <row r="200" spans="1:12">
      <c r="A200" s="208" t="str">
        <f t="shared" si="2"/>
        <v/>
      </c>
      <c r="B200" s="281"/>
      <c r="C200" s="281"/>
      <c r="D200" s="281"/>
      <c r="E200" s="281"/>
      <c r="F200" s="281"/>
      <c r="G200" s="219" t="s">
        <v>2054</v>
      </c>
      <c r="H200" s="219" t="s">
        <v>2054</v>
      </c>
      <c r="I200" s="219" t="s">
        <v>2076</v>
      </c>
      <c r="J200" s="219" t="s">
        <v>2077</v>
      </c>
      <c r="K200" s="219" t="s">
        <v>2078</v>
      </c>
      <c r="L200" s="219" t="s">
        <v>2079</v>
      </c>
    </row>
    <row r="201" spans="1:12" ht="14.5" thickBot="1">
      <c r="A201" s="208" t="str">
        <f t="shared" si="2"/>
        <v>AYUD</v>
      </c>
      <c r="B201" s="209" t="s">
        <v>2225</v>
      </c>
      <c r="C201" s="213">
        <v>44.75</v>
      </c>
      <c r="D201" s="213">
        <v>45</v>
      </c>
      <c r="E201" s="213">
        <v>44.25</v>
      </c>
      <c r="F201" s="213">
        <v>44.75</v>
      </c>
      <c r="G201" s="214">
        <v>0.75</v>
      </c>
      <c r="H201" s="214">
        <v>1.7</v>
      </c>
      <c r="I201" s="213">
        <v>44.5</v>
      </c>
      <c r="J201" s="213">
        <v>44.75</v>
      </c>
      <c r="K201" s="212">
        <v>16000</v>
      </c>
      <c r="L201" s="213">
        <v>712.4</v>
      </c>
    </row>
    <row r="202" spans="1:12" ht="15" thickTop="1" thickBot="1">
      <c r="A202" s="208" t="str">
        <f t="shared" si="2"/>
        <v>BKI</v>
      </c>
      <c r="B202" s="209" t="s">
        <v>2226</v>
      </c>
      <c r="C202" s="213">
        <v>269</v>
      </c>
      <c r="D202" s="213">
        <v>271</v>
      </c>
      <c r="E202" s="213">
        <v>269</v>
      </c>
      <c r="F202" s="213">
        <v>269</v>
      </c>
      <c r="G202" s="214">
        <v>2</v>
      </c>
      <c r="H202" s="214">
        <v>0.75</v>
      </c>
      <c r="I202" s="213">
        <v>269</v>
      </c>
      <c r="J202" s="213">
        <v>270</v>
      </c>
      <c r="K202" s="212">
        <v>53954</v>
      </c>
      <c r="L202" s="210">
        <v>14548.86</v>
      </c>
    </row>
    <row r="203" spans="1:12" ht="15" thickTop="1" thickBot="1">
      <c r="A203" s="208" t="str">
        <f t="shared" si="2"/>
        <v>BLA</v>
      </c>
      <c r="B203" s="209" t="s">
        <v>2227</v>
      </c>
      <c r="C203" s="213">
        <v>38.25</v>
      </c>
      <c r="D203" s="213">
        <v>38.5</v>
      </c>
      <c r="E203" s="213">
        <v>37.5</v>
      </c>
      <c r="F203" s="213">
        <v>38.5</v>
      </c>
      <c r="G203" s="214">
        <v>0.5</v>
      </c>
      <c r="H203" s="214">
        <v>1.32</v>
      </c>
      <c r="I203" s="213">
        <v>38.25</v>
      </c>
      <c r="J203" s="213">
        <v>38.5</v>
      </c>
      <c r="K203" s="212">
        <v>4495556</v>
      </c>
      <c r="L203" s="210">
        <v>170507.9</v>
      </c>
    </row>
    <row r="204" spans="1:12" ht="15" thickTop="1" thickBot="1">
      <c r="A204" s="208" t="str">
        <f t="shared" si="2"/>
        <v>BUI</v>
      </c>
      <c r="B204" s="209" t="s">
        <v>2228</v>
      </c>
      <c r="C204" s="213">
        <v>20.399999999999999</v>
      </c>
      <c r="D204" s="213">
        <v>20.5</v>
      </c>
      <c r="E204" s="213">
        <v>20</v>
      </c>
      <c r="F204" s="213">
        <v>20.100000000000001</v>
      </c>
      <c r="G204" s="211">
        <v>-0.2</v>
      </c>
      <c r="H204" s="211">
        <v>-0.99</v>
      </c>
      <c r="I204" s="213">
        <v>20.2</v>
      </c>
      <c r="J204" s="213">
        <v>20.399999999999999</v>
      </c>
      <c r="K204" s="212">
        <v>17600</v>
      </c>
      <c r="L204" s="213">
        <v>354.17</v>
      </c>
    </row>
    <row r="205" spans="1:12" ht="14.5" thickTop="1">
      <c r="A205" s="208" t="str">
        <f t="shared" si="2"/>
        <v>CHARAN</v>
      </c>
      <c r="B205" s="209" t="s">
        <v>2229</v>
      </c>
      <c r="C205" s="213" t="s">
        <v>377</v>
      </c>
      <c r="D205" s="213" t="s">
        <v>377</v>
      </c>
      <c r="E205" s="213" t="s">
        <v>377</v>
      </c>
      <c r="F205" s="213" t="s">
        <v>377</v>
      </c>
      <c r="G205" s="213" t="s">
        <v>377</v>
      </c>
      <c r="H205" s="213" t="s">
        <v>377</v>
      </c>
      <c r="I205" s="213">
        <v>26</v>
      </c>
      <c r="J205" s="213">
        <v>27.5</v>
      </c>
      <c r="K205" s="213" t="s">
        <v>377</v>
      </c>
      <c r="L205" s="213" t="s">
        <v>377</v>
      </c>
    </row>
    <row r="206" spans="1:12" ht="14.5" thickBot="1">
      <c r="A206" s="208" t="str">
        <f t="shared" si="2"/>
        <v>INSURE</v>
      </c>
      <c r="B206" s="209" t="s">
        <v>2230</v>
      </c>
      <c r="C206" s="213">
        <v>170</v>
      </c>
      <c r="D206" s="213">
        <v>170</v>
      </c>
      <c r="E206" s="213">
        <v>170</v>
      </c>
      <c r="F206" s="213">
        <v>170</v>
      </c>
      <c r="G206" s="214">
        <v>39</v>
      </c>
      <c r="H206" s="214">
        <v>29.77</v>
      </c>
      <c r="I206" s="213">
        <v>170</v>
      </c>
      <c r="J206" s="213" t="s">
        <v>377</v>
      </c>
      <c r="K206" s="212">
        <v>10531</v>
      </c>
      <c r="L206" s="210">
        <v>1790.27</v>
      </c>
    </row>
    <row r="207" spans="1:12" ht="15" thickTop="1" thickBot="1">
      <c r="A207" s="208" t="str">
        <f t="shared" si="2"/>
        <v>KWI</v>
      </c>
      <c r="B207" s="209" t="s">
        <v>3421</v>
      </c>
      <c r="C207" s="213">
        <v>1.97</v>
      </c>
      <c r="D207" s="213">
        <v>2</v>
      </c>
      <c r="E207" s="213">
        <v>1.97</v>
      </c>
      <c r="F207" s="213">
        <v>1.99</v>
      </c>
      <c r="G207" s="211">
        <v>-0.01</v>
      </c>
      <c r="H207" s="211">
        <v>-0.5</v>
      </c>
      <c r="I207" s="213">
        <v>1.98</v>
      </c>
      <c r="J207" s="213">
        <v>2</v>
      </c>
      <c r="K207" s="212">
        <v>61601</v>
      </c>
      <c r="L207" s="213">
        <v>122.9</v>
      </c>
    </row>
    <row r="208" spans="1:12" ht="14.5" thickTop="1">
      <c r="A208" s="208" t="str">
        <f t="shared" si="2"/>
        <v>MTI</v>
      </c>
      <c r="B208" s="209" t="s">
        <v>2231</v>
      </c>
      <c r="C208" s="213">
        <v>113.5</v>
      </c>
      <c r="D208" s="213">
        <v>114.5</v>
      </c>
      <c r="E208" s="213">
        <v>112</v>
      </c>
      <c r="F208" s="213">
        <v>112.5</v>
      </c>
      <c r="G208" s="213">
        <v>0</v>
      </c>
      <c r="H208" s="213">
        <v>0</v>
      </c>
      <c r="I208" s="213">
        <v>112.5</v>
      </c>
      <c r="J208" s="213">
        <v>113.5</v>
      </c>
      <c r="K208" s="212">
        <v>6911</v>
      </c>
      <c r="L208" s="213">
        <v>779.25</v>
      </c>
    </row>
    <row r="209" spans="1:12" ht="14.5" thickBot="1">
      <c r="A209" s="208" t="str">
        <f t="shared" si="2"/>
        <v>NKI</v>
      </c>
      <c r="B209" s="209" t="s">
        <v>2232</v>
      </c>
      <c r="C209" s="213">
        <v>47.75</v>
      </c>
      <c r="D209" s="213">
        <v>47.75</v>
      </c>
      <c r="E209" s="213">
        <v>46</v>
      </c>
      <c r="F209" s="213">
        <v>46</v>
      </c>
      <c r="G209" s="211">
        <v>-3</v>
      </c>
      <c r="H209" s="211">
        <v>-6.12</v>
      </c>
      <c r="I209" s="213">
        <v>45.25</v>
      </c>
      <c r="J209" s="213">
        <v>46</v>
      </c>
      <c r="K209" s="213">
        <v>601</v>
      </c>
      <c r="L209" s="213">
        <v>27.82</v>
      </c>
    </row>
    <row r="210" spans="1:12" ht="15" thickTop="1" thickBot="1">
      <c r="A210" s="208" t="str">
        <f t="shared" si="2"/>
        <v>NSI</v>
      </c>
      <c r="B210" s="209" t="s">
        <v>2233</v>
      </c>
      <c r="C210" s="213">
        <v>86</v>
      </c>
      <c r="D210" s="213">
        <v>87</v>
      </c>
      <c r="E210" s="213">
        <v>86</v>
      </c>
      <c r="F210" s="213">
        <v>87</v>
      </c>
      <c r="G210" s="214">
        <v>0.5</v>
      </c>
      <c r="H210" s="214">
        <v>0.57999999999999996</v>
      </c>
      <c r="I210" s="213">
        <v>86.25</v>
      </c>
      <c r="J210" s="213">
        <v>87</v>
      </c>
      <c r="K210" s="213">
        <v>601</v>
      </c>
      <c r="L210" s="213">
        <v>52.19</v>
      </c>
    </row>
    <row r="211" spans="1:12" ht="14.5" thickTop="1">
      <c r="A211" s="208" t="str">
        <f t="shared" si="2"/>
        <v>SMK</v>
      </c>
      <c r="B211" s="209" t="s">
        <v>3422</v>
      </c>
      <c r="C211" s="213" t="s">
        <v>377</v>
      </c>
      <c r="D211" s="213" t="s">
        <v>377</v>
      </c>
      <c r="E211" s="213" t="s">
        <v>377</v>
      </c>
      <c r="F211" s="213" t="s">
        <v>377</v>
      </c>
      <c r="G211" s="213" t="s">
        <v>377</v>
      </c>
      <c r="H211" s="213" t="s">
        <v>377</v>
      </c>
      <c r="I211" s="213" t="s">
        <v>377</v>
      </c>
      <c r="J211" s="213" t="s">
        <v>377</v>
      </c>
      <c r="K211" s="213" t="s">
        <v>377</v>
      </c>
      <c r="L211" s="213" t="s">
        <v>377</v>
      </c>
    </row>
    <row r="212" spans="1:12" ht="14.5" thickBot="1">
      <c r="A212" s="208" t="str">
        <f t="shared" si="2"/>
        <v>TGH</v>
      </c>
      <c r="B212" s="209" t="s">
        <v>2234</v>
      </c>
      <c r="C212" s="213">
        <v>20.100000000000001</v>
      </c>
      <c r="D212" s="213">
        <v>20.3</v>
      </c>
      <c r="E212" s="213">
        <v>20.100000000000001</v>
      </c>
      <c r="F212" s="213">
        <v>20.2</v>
      </c>
      <c r="G212" s="214">
        <v>0.1</v>
      </c>
      <c r="H212" s="214">
        <v>0.5</v>
      </c>
      <c r="I212" s="213">
        <v>20.100000000000001</v>
      </c>
      <c r="J212" s="213">
        <v>20.3</v>
      </c>
      <c r="K212" s="212">
        <v>2800</v>
      </c>
      <c r="L212" s="213">
        <v>56.34</v>
      </c>
    </row>
    <row r="213" spans="1:12" ht="15" thickTop="1" thickBot="1">
      <c r="A213" s="208" t="str">
        <f t="shared" si="2"/>
        <v>THRE</v>
      </c>
      <c r="B213" s="209" t="s">
        <v>2235</v>
      </c>
      <c r="C213" s="213">
        <v>1.02</v>
      </c>
      <c r="D213" s="213">
        <v>1.03</v>
      </c>
      <c r="E213" s="213">
        <v>0.98</v>
      </c>
      <c r="F213" s="213">
        <v>1</v>
      </c>
      <c r="G213" s="211">
        <v>-0.02</v>
      </c>
      <c r="H213" s="211">
        <v>-1.96</v>
      </c>
      <c r="I213" s="213">
        <v>1</v>
      </c>
      <c r="J213" s="213">
        <v>1.01</v>
      </c>
      <c r="K213" s="212">
        <v>5601800</v>
      </c>
      <c r="L213" s="210">
        <v>5586.08</v>
      </c>
    </row>
    <row r="214" spans="1:12" ht="15" thickTop="1" thickBot="1">
      <c r="A214" s="208" t="str">
        <f t="shared" si="2"/>
        <v>THREL</v>
      </c>
      <c r="B214" s="209" t="s">
        <v>2236</v>
      </c>
      <c r="C214" s="213">
        <v>4.9800000000000004</v>
      </c>
      <c r="D214" s="213">
        <v>5.05</v>
      </c>
      <c r="E214" s="213">
        <v>4.82</v>
      </c>
      <c r="F214" s="213">
        <v>4.88</v>
      </c>
      <c r="G214" s="211">
        <v>-0.02</v>
      </c>
      <c r="H214" s="211">
        <v>-0.41</v>
      </c>
      <c r="I214" s="213">
        <v>4.8600000000000003</v>
      </c>
      <c r="J214" s="213">
        <v>4.88</v>
      </c>
      <c r="K214" s="212">
        <v>7411606</v>
      </c>
      <c r="L214" s="210">
        <v>36302.9</v>
      </c>
    </row>
    <row r="215" spans="1:12" ht="15" thickTop="1" thickBot="1">
      <c r="A215" s="208" t="str">
        <f t="shared" si="2"/>
        <v>TIPH</v>
      </c>
      <c r="B215" s="209" t="s">
        <v>2237</v>
      </c>
      <c r="C215" s="213">
        <v>62</v>
      </c>
      <c r="D215" s="213">
        <v>62.5</v>
      </c>
      <c r="E215" s="213">
        <v>61</v>
      </c>
      <c r="F215" s="213">
        <v>62.25</v>
      </c>
      <c r="G215" s="214">
        <v>1.25</v>
      </c>
      <c r="H215" s="214">
        <v>2.0499999999999998</v>
      </c>
      <c r="I215" s="213">
        <v>62</v>
      </c>
      <c r="J215" s="213">
        <v>62.25</v>
      </c>
      <c r="K215" s="212">
        <v>3012508</v>
      </c>
      <c r="L215" s="210">
        <v>186666.45</v>
      </c>
    </row>
    <row r="216" spans="1:12" ht="15" thickTop="1" thickBot="1">
      <c r="A216" s="208" t="str">
        <f t="shared" si="2"/>
        <v>TQM</v>
      </c>
      <c r="B216" s="209" t="s">
        <v>2238</v>
      </c>
      <c r="C216" s="213">
        <v>42.75</v>
      </c>
      <c r="D216" s="213">
        <v>44.25</v>
      </c>
      <c r="E216" s="213">
        <v>42.75</v>
      </c>
      <c r="F216" s="213">
        <v>44</v>
      </c>
      <c r="G216" s="214">
        <v>2</v>
      </c>
      <c r="H216" s="214">
        <v>4.76</v>
      </c>
      <c r="I216" s="213">
        <v>43.75</v>
      </c>
      <c r="J216" s="213">
        <v>44</v>
      </c>
      <c r="K216" s="212">
        <v>3797744</v>
      </c>
      <c r="L216" s="210">
        <v>165641.44</v>
      </c>
    </row>
    <row r="217" spans="1:12" ht="14.5" thickTop="1">
      <c r="A217" s="208" t="str">
        <f t="shared" si="2"/>
        <v>TSI</v>
      </c>
      <c r="B217" s="209" t="s">
        <v>2239</v>
      </c>
      <c r="C217" s="213">
        <v>0.39</v>
      </c>
      <c r="D217" s="213">
        <v>0.39</v>
      </c>
      <c r="E217" s="213">
        <v>0.38</v>
      </c>
      <c r="F217" s="213">
        <v>0.39</v>
      </c>
      <c r="G217" s="213">
        <v>0</v>
      </c>
      <c r="H217" s="213">
        <v>0</v>
      </c>
      <c r="I217" s="213">
        <v>0.38</v>
      </c>
      <c r="J217" s="213">
        <v>0.39</v>
      </c>
      <c r="K217" s="212">
        <v>1155500</v>
      </c>
      <c r="L217" s="213">
        <v>439.12</v>
      </c>
    </row>
    <row r="218" spans="1:12" ht="19" customHeight="1" thickBot="1">
      <c r="A218" s="208" t="str">
        <f t="shared" ref="A218:A281" si="3">IFERROR(LEFT(B218,FIND("&lt;",B218)-2),TRIM(B218))</f>
        <v>TVI</v>
      </c>
      <c r="B218" s="215" t="s">
        <v>2240</v>
      </c>
      <c r="C218" s="216">
        <v>16.399999999999999</v>
      </c>
      <c r="D218" s="216">
        <v>16.5</v>
      </c>
      <c r="E218" s="216">
        <v>16.2</v>
      </c>
      <c r="F218" s="216">
        <v>16.399999999999999</v>
      </c>
      <c r="G218" s="214">
        <v>0.1</v>
      </c>
      <c r="H218" s="214">
        <v>0.61</v>
      </c>
      <c r="I218" s="216">
        <v>16.3</v>
      </c>
      <c r="J218" s="216">
        <v>16.399999999999999</v>
      </c>
      <c r="K218" s="217">
        <v>313294</v>
      </c>
      <c r="L218" s="218">
        <v>5128.74</v>
      </c>
    </row>
    <row r="219" spans="1:12" ht="14.5" thickTop="1">
      <c r="A219" s="208" t="str">
        <f t="shared" si="3"/>
        <v/>
      </c>
      <c r="B219"/>
      <c r="C219"/>
      <c r="D219"/>
      <c r="E219"/>
      <c r="F219"/>
      <c r="G219"/>
      <c r="H219"/>
      <c r="I219"/>
      <c r="J219"/>
      <c r="K219"/>
      <c r="L219"/>
    </row>
    <row r="220" spans="1:12">
      <c r="A220" s="208" t="str">
        <f t="shared" si="3"/>
        <v>หลักทรัพย์</v>
      </c>
      <c r="B220" s="281" t="s">
        <v>2073</v>
      </c>
      <c r="C220" s="281" t="s">
        <v>2074</v>
      </c>
      <c r="D220" s="281" t="s">
        <v>2050</v>
      </c>
      <c r="E220" s="281" t="s">
        <v>2051</v>
      </c>
      <c r="F220" s="281" t="s">
        <v>2047</v>
      </c>
      <c r="G220" s="219" t="s">
        <v>2048</v>
      </c>
      <c r="H220" s="219" t="s">
        <v>2049</v>
      </c>
      <c r="I220" s="219" t="s">
        <v>2075</v>
      </c>
      <c r="J220" s="219" t="s">
        <v>2075</v>
      </c>
      <c r="K220" s="219" t="s">
        <v>2052</v>
      </c>
      <c r="L220" s="219" t="s">
        <v>2053</v>
      </c>
    </row>
    <row r="221" spans="1:12">
      <c r="A221" s="208" t="str">
        <f t="shared" si="3"/>
        <v/>
      </c>
      <c r="B221" s="281"/>
      <c r="C221" s="281"/>
      <c r="D221" s="281"/>
      <c r="E221" s="281"/>
      <c r="F221" s="281"/>
      <c r="G221" s="219" t="s">
        <v>2054</v>
      </c>
      <c r="H221" s="219" t="s">
        <v>2054</v>
      </c>
      <c r="I221" s="219" t="s">
        <v>2076</v>
      </c>
      <c r="J221" s="219" t="s">
        <v>2077</v>
      </c>
      <c r="K221" s="219" t="s">
        <v>2078</v>
      </c>
      <c r="L221" s="219" t="s">
        <v>2079</v>
      </c>
    </row>
    <row r="222" spans="1:12">
      <c r="A222" s="208" t="str">
        <f t="shared" si="3"/>
        <v>3K-BAT</v>
      </c>
      <c r="B222" s="209" t="s">
        <v>2241</v>
      </c>
      <c r="C222" s="213" t="s">
        <v>377</v>
      </c>
      <c r="D222" s="213" t="s">
        <v>377</v>
      </c>
      <c r="E222" s="213" t="s">
        <v>377</v>
      </c>
      <c r="F222" s="213" t="s">
        <v>377</v>
      </c>
      <c r="G222" s="213" t="s">
        <v>377</v>
      </c>
      <c r="H222" s="213" t="s">
        <v>377</v>
      </c>
      <c r="I222" s="213">
        <v>70.5</v>
      </c>
      <c r="J222" s="213">
        <v>78.75</v>
      </c>
      <c r="K222" s="213">
        <v>1</v>
      </c>
      <c r="L222" s="213">
        <v>0.08</v>
      </c>
    </row>
    <row r="223" spans="1:12" ht="14.5" thickBot="1">
      <c r="A223" s="208" t="str">
        <f t="shared" si="3"/>
        <v>ACG</v>
      </c>
      <c r="B223" s="209" t="s">
        <v>2242</v>
      </c>
      <c r="C223" s="213">
        <v>2.2200000000000002</v>
      </c>
      <c r="D223" s="213">
        <v>2.2400000000000002</v>
      </c>
      <c r="E223" s="213">
        <v>2.2000000000000002</v>
      </c>
      <c r="F223" s="213">
        <v>2.2000000000000002</v>
      </c>
      <c r="G223" s="211">
        <v>-0.02</v>
      </c>
      <c r="H223" s="211">
        <v>-0.9</v>
      </c>
      <c r="I223" s="213">
        <v>2.2000000000000002</v>
      </c>
      <c r="J223" s="213">
        <v>2.2599999999999998</v>
      </c>
      <c r="K223" s="212">
        <v>161900</v>
      </c>
      <c r="L223" s="213">
        <v>357.74</v>
      </c>
    </row>
    <row r="224" spans="1:12" ht="15" thickTop="1" thickBot="1">
      <c r="A224" s="208" t="str">
        <f t="shared" si="3"/>
        <v>AH</v>
      </c>
      <c r="B224" s="209" t="s">
        <v>2243</v>
      </c>
      <c r="C224" s="213">
        <v>23</v>
      </c>
      <c r="D224" s="213">
        <v>23.2</v>
      </c>
      <c r="E224" s="213">
        <v>22.8</v>
      </c>
      <c r="F224" s="213">
        <v>22.9</v>
      </c>
      <c r="G224" s="214">
        <v>0.1</v>
      </c>
      <c r="H224" s="214">
        <v>0.44</v>
      </c>
      <c r="I224" s="213">
        <v>22.9</v>
      </c>
      <c r="J224" s="213">
        <v>23</v>
      </c>
      <c r="K224" s="212">
        <v>563874</v>
      </c>
      <c r="L224" s="210">
        <v>12931.25</v>
      </c>
    </row>
    <row r="225" spans="1:12" ht="15" thickTop="1" thickBot="1">
      <c r="A225" s="208" t="str">
        <f t="shared" si="3"/>
        <v>CWT</v>
      </c>
      <c r="B225" s="209" t="s">
        <v>2244</v>
      </c>
      <c r="C225" s="213">
        <v>3.44</v>
      </c>
      <c r="D225" s="213">
        <v>3.52</v>
      </c>
      <c r="E225" s="213">
        <v>3.42</v>
      </c>
      <c r="F225" s="213">
        <v>3.44</v>
      </c>
      <c r="G225" s="214">
        <v>0.04</v>
      </c>
      <c r="H225" s="214">
        <v>1.18</v>
      </c>
      <c r="I225" s="213">
        <v>3.44</v>
      </c>
      <c r="J225" s="213">
        <v>3.46</v>
      </c>
      <c r="K225" s="212">
        <v>9006886</v>
      </c>
      <c r="L225" s="210">
        <v>31286.85</v>
      </c>
    </row>
    <row r="226" spans="1:12" ht="14.5" thickTop="1">
      <c r="A226" s="208" t="str">
        <f t="shared" si="3"/>
        <v>EASON</v>
      </c>
      <c r="B226" s="209" t="s">
        <v>2245</v>
      </c>
      <c r="C226" s="213">
        <v>1.39</v>
      </c>
      <c r="D226" s="213">
        <v>1.4</v>
      </c>
      <c r="E226" s="213">
        <v>1.38</v>
      </c>
      <c r="F226" s="213">
        <v>1.39</v>
      </c>
      <c r="G226" s="213">
        <v>0</v>
      </c>
      <c r="H226" s="213">
        <v>0</v>
      </c>
      <c r="I226" s="213">
        <v>1.38</v>
      </c>
      <c r="J226" s="213">
        <v>1.39</v>
      </c>
      <c r="K226" s="212">
        <v>249200</v>
      </c>
      <c r="L226" s="213">
        <v>345.79</v>
      </c>
    </row>
    <row r="227" spans="1:12" ht="14.5" thickBot="1">
      <c r="A227" s="208" t="str">
        <f t="shared" si="3"/>
        <v>GYT</v>
      </c>
      <c r="B227" s="209" t="s">
        <v>2246</v>
      </c>
      <c r="C227" s="213">
        <v>176</v>
      </c>
      <c r="D227" s="213">
        <v>176</v>
      </c>
      <c r="E227" s="213">
        <v>176</v>
      </c>
      <c r="F227" s="213">
        <v>176</v>
      </c>
      <c r="G227" s="211">
        <v>-0.5</v>
      </c>
      <c r="H227" s="211">
        <v>-0.28000000000000003</v>
      </c>
      <c r="I227" s="213">
        <v>175.5</v>
      </c>
      <c r="J227" s="213">
        <v>176</v>
      </c>
      <c r="K227" s="212">
        <v>5400</v>
      </c>
      <c r="L227" s="213">
        <v>950.4</v>
      </c>
    </row>
    <row r="228" spans="1:12" ht="15" thickTop="1" thickBot="1">
      <c r="A228" s="208" t="str">
        <f t="shared" si="3"/>
        <v>HFT</v>
      </c>
      <c r="B228" s="209" t="s">
        <v>2247</v>
      </c>
      <c r="C228" s="213">
        <v>6.9</v>
      </c>
      <c r="D228" s="213">
        <v>6.9</v>
      </c>
      <c r="E228" s="213">
        <v>6.65</v>
      </c>
      <c r="F228" s="213">
        <v>6.7</v>
      </c>
      <c r="G228" s="211">
        <v>-0.1</v>
      </c>
      <c r="H228" s="211">
        <v>-1.47</v>
      </c>
      <c r="I228" s="213">
        <v>6.65</v>
      </c>
      <c r="J228" s="213">
        <v>6.7</v>
      </c>
      <c r="K228" s="212">
        <v>830600</v>
      </c>
      <c r="L228" s="210">
        <v>5597.66</v>
      </c>
    </row>
    <row r="229" spans="1:12" ht="14.5" thickTop="1">
      <c r="A229" s="208" t="str">
        <f t="shared" si="3"/>
        <v>IHL</v>
      </c>
      <c r="B229" s="209" t="s">
        <v>2248</v>
      </c>
      <c r="C229" s="213">
        <v>3.44</v>
      </c>
      <c r="D229" s="213">
        <v>3.52</v>
      </c>
      <c r="E229" s="213">
        <v>3.44</v>
      </c>
      <c r="F229" s="213">
        <v>3.48</v>
      </c>
      <c r="G229" s="213">
        <v>0</v>
      </c>
      <c r="H229" s="213">
        <v>0</v>
      </c>
      <c r="I229" s="213">
        <v>3.46</v>
      </c>
      <c r="J229" s="213">
        <v>3.48</v>
      </c>
      <c r="K229" s="212">
        <v>129400</v>
      </c>
      <c r="L229" s="213">
        <v>448.89</v>
      </c>
    </row>
    <row r="230" spans="1:12" ht="14.5" thickBot="1">
      <c r="A230" s="208" t="str">
        <f t="shared" si="3"/>
        <v>INGRS</v>
      </c>
      <c r="B230" s="209" t="s">
        <v>2249</v>
      </c>
      <c r="C230" s="213">
        <v>0.66</v>
      </c>
      <c r="D230" s="213">
        <v>0.68</v>
      </c>
      <c r="E230" s="213">
        <v>0.66</v>
      </c>
      <c r="F230" s="213">
        <v>0.67</v>
      </c>
      <c r="G230" s="214">
        <v>0.01</v>
      </c>
      <c r="H230" s="214">
        <v>1.52</v>
      </c>
      <c r="I230" s="213">
        <v>0.66</v>
      </c>
      <c r="J230" s="213">
        <v>0.67</v>
      </c>
      <c r="K230" s="212">
        <v>987100</v>
      </c>
      <c r="L230" s="213">
        <v>661.41</v>
      </c>
    </row>
    <row r="231" spans="1:12" ht="15" thickTop="1" thickBot="1">
      <c r="A231" s="208" t="str">
        <f t="shared" si="3"/>
        <v>IRC</v>
      </c>
      <c r="B231" s="209" t="s">
        <v>2250</v>
      </c>
      <c r="C231" s="213">
        <v>14.7</v>
      </c>
      <c r="D231" s="213">
        <v>14.8</v>
      </c>
      <c r="E231" s="213">
        <v>14.7</v>
      </c>
      <c r="F231" s="213">
        <v>14.7</v>
      </c>
      <c r="G231" s="211">
        <v>-0.1</v>
      </c>
      <c r="H231" s="211">
        <v>-0.68</v>
      </c>
      <c r="I231" s="213">
        <v>14.7</v>
      </c>
      <c r="J231" s="213">
        <v>14.9</v>
      </c>
      <c r="K231" s="212">
        <v>7021</v>
      </c>
      <c r="L231" s="213">
        <v>103.22</v>
      </c>
    </row>
    <row r="232" spans="1:12" ht="15" thickTop="1" thickBot="1">
      <c r="A232" s="208" t="str">
        <f t="shared" si="3"/>
        <v>PCSGH</v>
      </c>
      <c r="B232" s="209" t="s">
        <v>2251</v>
      </c>
      <c r="C232" s="213">
        <v>5.05</v>
      </c>
      <c r="D232" s="213">
        <v>5.0999999999999996</v>
      </c>
      <c r="E232" s="213">
        <v>5.05</v>
      </c>
      <c r="F232" s="213">
        <v>5.05</v>
      </c>
      <c r="G232" s="214">
        <v>0.05</v>
      </c>
      <c r="H232" s="214">
        <v>1</v>
      </c>
      <c r="I232" s="213">
        <v>5</v>
      </c>
      <c r="J232" s="213">
        <v>5.05</v>
      </c>
      <c r="K232" s="212">
        <v>20200</v>
      </c>
      <c r="L232" s="213">
        <v>102.02</v>
      </c>
    </row>
    <row r="233" spans="1:12" ht="15" thickTop="1" thickBot="1">
      <c r="A233" s="208" t="str">
        <f t="shared" si="3"/>
        <v>SAT</v>
      </c>
      <c r="B233" s="209" t="s">
        <v>2252</v>
      </c>
      <c r="C233" s="213">
        <v>18.7</v>
      </c>
      <c r="D233" s="213">
        <v>18.7</v>
      </c>
      <c r="E233" s="213">
        <v>18.399999999999999</v>
      </c>
      <c r="F233" s="213">
        <v>18.5</v>
      </c>
      <c r="G233" s="214">
        <v>0.1</v>
      </c>
      <c r="H233" s="214">
        <v>0.54</v>
      </c>
      <c r="I233" s="213">
        <v>18.399999999999999</v>
      </c>
      <c r="J233" s="213">
        <v>18.5</v>
      </c>
      <c r="K233" s="212">
        <v>606417</v>
      </c>
      <c r="L233" s="210">
        <v>11233.4</v>
      </c>
    </row>
    <row r="234" spans="1:12" ht="14.5" thickTop="1">
      <c r="A234" s="208" t="str">
        <f t="shared" si="3"/>
        <v>SPG</v>
      </c>
      <c r="B234" s="209" t="s">
        <v>2253</v>
      </c>
      <c r="C234" s="213" t="s">
        <v>377</v>
      </c>
      <c r="D234" s="213" t="s">
        <v>377</v>
      </c>
      <c r="E234" s="213" t="s">
        <v>377</v>
      </c>
      <c r="F234" s="213" t="s">
        <v>377</v>
      </c>
      <c r="G234" s="213" t="s">
        <v>377</v>
      </c>
      <c r="H234" s="213" t="s">
        <v>377</v>
      </c>
      <c r="I234" s="213">
        <v>17</v>
      </c>
      <c r="J234" s="213">
        <v>17.3</v>
      </c>
      <c r="K234" s="213" t="s">
        <v>377</v>
      </c>
      <c r="L234" s="213" t="s">
        <v>377</v>
      </c>
    </row>
    <row r="235" spans="1:12" ht="14.5" thickBot="1">
      <c r="A235" s="208" t="str">
        <f t="shared" si="3"/>
        <v>STANLY</v>
      </c>
      <c r="B235" s="209" t="s">
        <v>2254</v>
      </c>
      <c r="C235" s="213">
        <v>172</v>
      </c>
      <c r="D235" s="213">
        <v>173.5</v>
      </c>
      <c r="E235" s="213">
        <v>171.5</v>
      </c>
      <c r="F235" s="213">
        <v>171.5</v>
      </c>
      <c r="G235" s="211">
        <v>-0.5</v>
      </c>
      <c r="H235" s="211">
        <v>-0.28999999999999998</v>
      </c>
      <c r="I235" s="213">
        <v>171.5</v>
      </c>
      <c r="J235" s="213">
        <v>172</v>
      </c>
      <c r="K235" s="212">
        <v>15157</v>
      </c>
      <c r="L235" s="210">
        <v>2612.0500000000002</v>
      </c>
    </row>
    <row r="236" spans="1:12" ht="14.5" thickTop="1">
      <c r="A236" s="208" t="str">
        <f t="shared" si="3"/>
        <v>TKT</v>
      </c>
      <c r="B236" s="209" t="s">
        <v>2255</v>
      </c>
      <c r="C236" s="213">
        <v>2.1</v>
      </c>
      <c r="D236" s="213">
        <v>2.2599999999999998</v>
      </c>
      <c r="E236" s="213">
        <v>2.08</v>
      </c>
      <c r="F236" s="213">
        <v>2.12</v>
      </c>
      <c r="G236" s="213">
        <v>0</v>
      </c>
      <c r="H236" s="213">
        <v>0</v>
      </c>
      <c r="I236" s="213">
        <v>2.1</v>
      </c>
      <c r="J236" s="213">
        <v>2.12</v>
      </c>
      <c r="K236" s="212">
        <v>12045805</v>
      </c>
      <c r="L236" s="210">
        <v>26173.85</v>
      </c>
    </row>
    <row r="237" spans="1:12" ht="14.5" thickBot="1">
      <c r="A237" s="208" t="str">
        <f t="shared" si="3"/>
        <v>TNPC</v>
      </c>
      <c r="B237" s="209" t="s">
        <v>2256</v>
      </c>
      <c r="C237" s="213">
        <v>3.26</v>
      </c>
      <c r="D237" s="213">
        <v>3.5</v>
      </c>
      <c r="E237" s="213">
        <v>3.26</v>
      </c>
      <c r="F237" s="213">
        <v>3.26</v>
      </c>
      <c r="G237" s="214">
        <v>0.04</v>
      </c>
      <c r="H237" s="214">
        <v>1.24</v>
      </c>
      <c r="I237" s="213">
        <v>3.26</v>
      </c>
      <c r="J237" s="213">
        <v>3.28</v>
      </c>
      <c r="K237" s="212">
        <v>30244190</v>
      </c>
      <c r="L237" s="210">
        <v>102414.27</v>
      </c>
    </row>
    <row r="238" spans="1:12" ht="15" thickTop="1" thickBot="1">
      <c r="A238" s="208" t="str">
        <f t="shared" si="3"/>
        <v>TRU</v>
      </c>
      <c r="B238" s="209" t="s">
        <v>2257</v>
      </c>
      <c r="C238" s="213">
        <v>4.9000000000000004</v>
      </c>
      <c r="D238" s="213">
        <v>4.9000000000000004</v>
      </c>
      <c r="E238" s="213">
        <v>4.8</v>
      </c>
      <c r="F238" s="213">
        <v>4.8</v>
      </c>
      <c r="G238" s="211">
        <v>-0.08</v>
      </c>
      <c r="H238" s="211">
        <v>-1.64</v>
      </c>
      <c r="I238" s="213">
        <v>4.8</v>
      </c>
      <c r="J238" s="213">
        <v>4.8600000000000003</v>
      </c>
      <c r="K238" s="212">
        <v>16104</v>
      </c>
      <c r="L238" s="213">
        <v>77.650000000000006</v>
      </c>
    </row>
    <row r="239" spans="1:12" ht="19" customHeight="1" thickTop="1" thickBot="1">
      <c r="A239" s="208" t="str">
        <f t="shared" si="3"/>
        <v>TSC</v>
      </c>
      <c r="B239" s="215" t="s">
        <v>2258</v>
      </c>
      <c r="C239" s="216">
        <v>13.8</v>
      </c>
      <c r="D239" s="216">
        <v>14.1</v>
      </c>
      <c r="E239" s="216">
        <v>13.8</v>
      </c>
      <c r="F239" s="216">
        <v>14.1</v>
      </c>
      <c r="G239" s="214">
        <v>0.2</v>
      </c>
      <c r="H239" s="214">
        <v>1.44</v>
      </c>
      <c r="I239" s="216">
        <v>14</v>
      </c>
      <c r="J239" s="216">
        <v>14.1</v>
      </c>
      <c r="K239" s="217">
        <v>18332</v>
      </c>
      <c r="L239" s="216">
        <v>257.55</v>
      </c>
    </row>
    <row r="240" spans="1:12" ht="14.5" thickTop="1">
      <c r="A240" s="208" t="str">
        <f t="shared" si="3"/>
        <v/>
      </c>
      <c r="B240"/>
      <c r="C240"/>
      <c r="D240"/>
      <c r="E240"/>
      <c r="F240"/>
      <c r="G240"/>
      <c r="H240"/>
      <c r="I240"/>
      <c r="J240"/>
      <c r="K240"/>
      <c r="L240"/>
    </row>
    <row r="241" spans="1:12">
      <c r="A241" s="208" t="str">
        <f t="shared" si="3"/>
        <v>หลักทรัพย์</v>
      </c>
      <c r="B241" s="281" t="s">
        <v>2073</v>
      </c>
      <c r="C241" s="281" t="s">
        <v>2074</v>
      </c>
      <c r="D241" s="281" t="s">
        <v>2050</v>
      </c>
      <c r="E241" s="281" t="s">
        <v>2051</v>
      </c>
      <c r="F241" s="281" t="s">
        <v>2047</v>
      </c>
      <c r="G241" s="219" t="s">
        <v>2048</v>
      </c>
      <c r="H241" s="219" t="s">
        <v>2049</v>
      </c>
      <c r="I241" s="219" t="s">
        <v>2075</v>
      </c>
      <c r="J241" s="219" t="s">
        <v>2075</v>
      </c>
      <c r="K241" s="219" t="s">
        <v>2052</v>
      </c>
      <c r="L241" s="219" t="s">
        <v>2053</v>
      </c>
    </row>
    <row r="242" spans="1:12">
      <c r="A242" s="208" t="str">
        <f t="shared" si="3"/>
        <v/>
      </c>
      <c r="B242" s="281"/>
      <c r="C242" s="281"/>
      <c r="D242" s="281"/>
      <c r="E242" s="281"/>
      <c r="F242" s="281"/>
      <c r="G242" s="219" t="s">
        <v>2054</v>
      </c>
      <c r="H242" s="219" t="s">
        <v>2054</v>
      </c>
      <c r="I242" s="219" t="s">
        <v>2076</v>
      </c>
      <c r="J242" s="219" t="s">
        <v>2077</v>
      </c>
      <c r="K242" s="219" t="s">
        <v>2078</v>
      </c>
      <c r="L242" s="219" t="s">
        <v>2079</v>
      </c>
    </row>
    <row r="243" spans="1:12" ht="14.5" thickBot="1">
      <c r="A243" s="208" t="str">
        <f t="shared" si="3"/>
        <v>ALLA</v>
      </c>
      <c r="B243" s="209" t="s">
        <v>2259</v>
      </c>
      <c r="C243" s="213">
        <v>1.44</v>
      </c>
      <c r="D243" s="213">
        <v>1.44</v>
      </c>
      <c r="E243" s="213">
        <v>1.41</v>
      </c>
      <c r="F243" s="213">
        <v>1.43</v>
      </c>
      <c r="G243" s="214">
        <v>0.02</v>
      </c>
      <c r="H243" s="214">
        <v>1.42</v>
      </c>
      <c r="I243" s="213">
        <v>1.42</v>
      </c>
      <c r="J243" s="213">
        <v>1.44</v>
      </c>
      <c r="K243" s="212">
        <v>226401</v>
      </c>
      <c r="L243" s="213">
        <v>323.27999999999997</v>
      </c>
    </row>
    <row r="244" spans="1:12" ht="15" thickTop="1" thickBot="1">
      <c r="A244" s="208" t="str">
        <f t="shared" si="3"/>
        <v>ASEFA</v>
      </c>
      <c r="B244" s="209" t="s">
        <v>2260</v>
      </c>
      <c r="C244" s="213">
        <v>3.96</v>
      </c>
      <c r="D244" s="213">
        <v>3.96</v>
      </c>
      <c r="E244" s="213">
        <v>3.88</v>
      </c>
      <c r="F244" s="213">
        <v>3.92</v>
      </c>
      <c r="G244" s="211">
        <v>-0.04</v>
      </c>
      <c r="H244" s="211">
        <v>-1.01</v>
      </c>
      <c r="I244" s="213">
        <v>3.9</v>
      </c>
      <c r="J244" s="213">
        <v>3.92</v>
      </c>
      <c r="K244" s="212">
        <v>94043</v>
      </c>
      <c r="L244" s="213">
        <v>369.46</v>
      </c>
    </row>
    <row r="245" spans="1:12" ht="14.5" thickTop="1">
      <c r="A245" s="208" t="str">
        <f t="shared" si="3"/>
        <v>CPT</v>
      </c>
      <c r="B245" s="209" t="s">
        <v>2261</v>
      </c>
      <c r="C245" s="213">
        <v>0.8</v>
      </c>
      <c r="D245" s="213">
        <v>0.81</v>
      </c>
      <c r="E245" s="213">
        <v>0.8</v>
      </c>
      <c r="F245" s="213">
        <v>0.8</v>
      </c>
      <c r="G245" s="213">
        <v>0</v>
      </c>
      <c r="H245" s="213">
        <v>0</v>
      </c>
      <c r="I245" s="213">
        <v>0.8</v>
      </c>
      <c r="J245" s="213">
        <v>0.81</v>
      </c>
      <c r="K245" s="212">
        <v>588500</v>
      </c>
      <c r="L245" s="213">
        <v>471.61</v>
      </c>
    </row>
    <row r="246" spans="1:12" ht="14.5" thickBot="1">
      <c r="A246" s="208" t="str">
        <f t="shared" si="3"/>
        <v>CRANE</v>
      </c>
      <c r="B246" s="209" t="s">
        <v>2262</v>
      </c>
      <c r="C246" s="213">
        <v>1.19</v>
      </c>
      <c r="D246" s="213">
        <v>1.2</v>
      </c>
      <c r="E246" s="213">
        <v>1.18</v>
      </c>
      <c r="F246" s="213">
        <v>1.18</v>
      </c>
      <c r="G246" s="211">
        <v>-0.02</v>
      </c>
      <c r="H246" s="211">
        <v>-1.67</v>
      </c>
      <c r="I246" s="213">
        <v>1.18</v>
      </c>
      <c r="J246" s="213">
        <v>1.2</v>
      </c>
      <c r="K246" s="212">
        <v>302400</v>
      </c>
      <c r="L246" s="213">
        <v>360.23</v>
      </c>
    </row>
    <row r="247" spans="1:12" ht="15" thickTop="1" thickBot="1">
      <c r="A247" s="208" t="str">
        <f t="shared" si="3"/>
        <v>CTW</v>
      </c>
      <c r="B247" s="209" t="s">
        <v>2263</v>
      </c>
      <c r="C247" s="213">
        <v>6.65</v>
      </c>
      <c r="D247" s="213">
        <v>6.65</v>
      </c>
      <c r="E247" s="213">
        <v>6.5</v>
      </c>
      <c r="F247" s="213">
        <v>6.5</v>
      </c>
      <c r="G247" s="211">
        <v>-0.2</v>
      </c>
      <c r="H247" s="211">
        <v>-2.99</v>
      </c>
      <c r="I247" s="213">
        <v>6.45</v>
      </c>
      <c r="J247" s="213">
        <v>6.5</v>
      </c>
      <c r="K247" s="212">
        <v>211424</v>
      </c>
      <c r="L247" s="210">
        <v>1379.19</v>
      </c>
    </row>
    <row r="248" spans="1:12" ht="14.5" thickTop="1">
      <c r="A248" s="208" t="str">
        <f t="shared" si="3"/>
        <v>FMT</v>
      </c>
      <c r="B248" s="209" t="s">
        <v>2264</v>
      </c>
      <c r="C248" s="213">
        <v>30.25</v>
      </c>
      <c r="D248" s="213">
        <v>31</v>
      </c>
      <c r="E248" s="213">
        <v>30.25</v>
      </c>
      <c r="F248" s="213">
        <v>31</v>
      </c>
      <c r="G248" s="213">
        <v>0</v>
      </c>
      <c r="H248" s="213">
        <v>0</v>
      </c>
      <c r="I248" s="213">
        <v>31</v>
      </c>
      <c r="J248" s="213">
        <v>31.25</v>
      </c>
      <c r="K248" s="212">
        <v>1700</v>
      </c>
      <c r="L248" s="213">
        <v>52.6</v>
      </c>
    </row>
    <row r="249" spans="1:12" ht="14.5" thickBot="1">
      <c r="A249" s="208" t="str">
        <f t="shared" si="3"/>
        <v>HTECH</v>
      </c>
      <c r="B249" s="209" t="s">
        <v>2265</v>
      </c>
      <c r="C249" s="213">
        <v>4.5999999999999996</v>
      </c>
      <c r="D249" s="213">
        <v>4.5999999999999996</v>
      </c>
      <c r="E249" s="213">
        <v>4.4800000000000004</v>
      </c>
      <c r="F249" s="213">
        <v>4.5</v>
      </c>
      <c r="G249" s="211">
        <v>-0.02</v>
      </c>
      <c r="H249" s="211">
        <v>-0.44</v>
      </c>
      <c r="I249" s="213">
        <v>4.5</v>
      </c>
      <c r="J249" s="213">
        <v>4.5199999999999996</v>
      </c>
      <c r="K249" s="212">
        <v>617009</v>
      </c>
      <c r="L249" s="210">
        <v>2784.51</v>
      </c>
    </row>
    <row r="250" spans="1:12" ht="15" thickTop="1" thickBot="1">
      <c r="A250" s="208" t="str">
        <f t="shared" si="3"/>
        <v>KKC</v>
      </c>
      <c r="B250" s="209" t="s">
        <v>2266</v>
      </c>
      <c r="C250" s="213">
        <v>0.8</v>
      </c>
      <c r="D250" s="213">
        <v>0.8</v>
      </c>
      <c r="E250" s="213">
        <v>0.73</v>
      </c>
      <c r="F250" s="213">
        <v>0.76</v>
      </c>
      <c r="G250" s="211">
        <v>-0.03</v>
      </c>
      <c r="H250" s="211">
        <v>-3.8</v>
      </c>
      <c r="I250" s="213">
        <v>0.75</v>
      </c>
      <c r="J250" s="213">
        <v>0.76</v>
      </c>
      <c r="K250" s="212">
        <v>361000</v>
      </c>
      <c r="L250" s="213">
        <v>273.55</v>
      </c>
    </row>
    <row r="251" spans="1:12" ht="15" thickTop="1" thickBot="1">
      <c r="A251" s="208" t="str">
        <f t="shared" si="3"/>
        <v>PK</v>
      </c>
      <c r="B251" s="209" t="s">
        <v>2267</v>
      </c>
      <c r="C251" s="213">
        <v>2.1800000000000002</v>
      </c>
      <c r="D251" s="213">
        <v>2.2000000000000002</v>
      </c>
      <c r="E251" s="213">
        <v>2.16</v>
      </c>
      <c r="F251" s="213">
        <v>2.16</v>
      </c>
      <c r="G251" s="211">
        <v>-0.02</v>
      </c>
      <c r="H251" s="211">
        <v>-0.92</v>
      </c>
      <c r="I251" s="213">
        <v>2.16</v>
      </c>
      <c r="J251" s="213">
        <v>2.1800000000000002</v>
      </c>
      <c r="K251" s="212">
        <v>309800</v>
      </c>
      <c r="L251" s="213">
        <v>675.48</v>
      </c>
    </row>
    <row r="252" spans="1:12" ht="14.5" thickTop="1">
      <c r="A252" s="208" t="str">
        <f t="shared" si="3"/>
        <v>SNC</v>
      </c>
      <c r="B252" s="209" t="s">
        <v>2268</v>
      </c>
      <c r="C252" s="213">
        <v>20.3</v>
      </c>
      <c r="D252" s="213">
        <v>20.399999999999999</v>
      </c>
      <c r="E252" s="213">
        <v>19.7</v>
      </c>
      <c r="F252" s="213">
        <v>20.100000000000001</v>
      </c>
      <c r="G252" s="213">
        <v>0</v>
      </c>
      <c r="H252" s="213">
        <v>0</v>
      </c>
      <c r="I252" s="213">
        <v>20.100000000000001</v>
      </c>
      <c r="J252" s="213">
        <v>20.2</v>
      </c>
      <c r="K252" s="212">
        <v>2268248</v>
      </c>
      <c r="L252" s="210">
        <v>45376.74</v>
      </c>
    </row>
    <row r="253" spans="1:12" ht="14.5" thickBot="1">
      <c r="A253" s="208" t="str">
        <f t="shared" si="3"/>
        <v>STARK</v>
      </c>
      <c r="B253" s="209" t="s">
        <v>2269</v>
      </c>
      <c r="C253" s="213">
        <v>4.42</v>
      </c>
      <c r="D253" s="213">
        <v>4.76</v>
      </c>
      <c r="E253" s="213">
        <v>4.4000000000000004</v>
      </c>
      <c r="F253" s="213">
        <v>4.72</v>
      </c>
      <c r="G253" s="214">
        <v>0.4</v>
      </c>
      <c r="H253" s="214">
        <v>9.26</v>
      </c>
      <c r="I253" s="213">
        <v>4.72</v>
      </c>
      <c r="J253" s="213">
        <v>4.74</v>
      </c>
      <c r="K253" s="212">
        <v>118740212</v>
      </c>
      <c r="L253" s="210">
        <v>554835.68999999994</v>
      </c>
    </row>
    <row r="254" spans="1:12" ht="15" thickTop="1" thickBot="1">
      <c r="A254" s="208" t="str">
        <f t="shared" si="3"/>
        <v>TCJ</v>
      </c>
      <c r="B254" s="209" t="s">
        <v>2270</v>
      </c>
      <c r="C254" s="213">
        <v>4.18</v>
      </c>
      <c r="D254" s="213">
        <v>4.18</v>
      </c>
      <c r="E254" s="213">
        <v>4.0999999999999996</v>
      </c>
      <c r="F254" s="213">
        <v>4.1399999999999997</v>
      </c>
      <c r="G254" s="214">
        <v>0.04</v>
      </c>
      <c r="H254" s="214">
        <v>0.98</v>
      </c>
      <c r="I254" s="213">
        <v>4.12</v>
      </c>
      <c r="J254" s="213">
        <v>4.16</v>
      </c>
      <c r="K254" s="212">
        <v>35925</v>
      </c>
      <c r="L254" s="213">
        <v>147.97999999999999</v>
      </c>
    </row>
    <row r="255" spans="1:12" ht="15" thickTop="1" thickBot="1">
      <c r="A255" s="208" t="str">
        <f t="shared" si="3"/>
        <v>TPCS</v>
      </c>
      <c r="B255" s="209" t="s">
        <v>2271</v>
      </c>
      <c r="C255" s="213">
        <v>24.1</v>
      </c>
      <c r="D255" s="213">
        <v>24.4</v>
      </c>
      <c r="E255" s="213">
        <v>24.1</v>
      </c>
      <c r="F255" s="213">
        <v>24.3</v>
      </c>
      <c r="G255" s="214">
        <v>0.2</v>
      </c>
      <c r="H255" s="214">
        <v>0.83</v>
      </c>
      <c r="I255" s="213">
        <v>24.1</v>
      </c>
      <c r="J255" s="213">
        <v>24.3</v>
      </c>
      <c r="K255" s="212">
        <v>4400</v>
      </c>
      <c r="L255" s="213">
        <v>106.44</v>
      </c>
    </row>
    <row r="256" spans="1:12" ht="19" customHeight="1" thickTop="1" thickBot="1">
      <c r="A256" s="208" t="str">
        <f t="shared" si="3"/>
        <v>VARO</v>
      </c>
      <c r="B256" s="215" t="s">
        <v>2272</v>
      </c>
      <c r="C256" s="216">
        <v>4.96</v>
      </c>
      <c r="D256" s="216">
        <v>6.4</v>
      </c>
      <c r="E256" s="216">
        <v>4.96</v>
      </c>
      <c r="F256" s="216">
        <v>6.4</v>
      </c>
      <c r="G256" s="214">
        <v>1.44</v>
      </c>
      <c r="H256" s="214">
        <v>29.03</v>
      </c>
      <c r="I256" s="216">
        <v>6.4</v>
      </c>
      <c r="J256" s="216" t="s">
        <v>377</v>
      </c>
      <c r="K256" s="217">
        <v>172591</v>
      </c>
      <c r="L256" s="218">
        <v>1046.68</v>
      </c>
    </row>
    <row r="257" spans="1:12" ht="14.5" thickTop="1">
      <c r="A257" s="208" t="str">
        <f t="shared" si="3"/>
        <v/>
      </c>
      <c r="B257"/>
      <c r="C257"/>
      <c r="D257"/>
      <c r="E257"/>
      <c r="F257"/>
      <c r="G257"/>
      <c r="H257"/>
      <c r="I257"/>
      <c r="J257"/>
      <c r="K257"/>
      <c r="L257"/>
    </row>
    <row r="258" spans="1:12">
      <c r="A258" s="208" t="str">
        <f t="shared" si="3"/>
        <v>หลักทรัพย์</v>
      </c>
      <c r="B258" s="281" t="s">
        <v>2073</v>
      </c>
      <c r="C258" s="281" t="s">
        <v>2074</v>
      </c>
      <c r="D258" s="281" t="s">
        <v>2050</v>
      </c>
      <c r="E258" s="281" t="s">
        <v>2051</v>
      </c>
      <c r="F258" s="281" t="s">
        <v>2047</v>
      </c>
      <c r="G258" s="219" t="s">
        <v>2048</v>
      </c>
      <c r="H258" s="219" t="s">
        <v>2049</v>
      </c>
      <c r="I258" s="219" t="s">
        <v>2075</v>
      </c>
      <c r="J258" s="219" t="s">
        <v>2075</v>
      </c>
      <c r="K258" s="219" t="s">
        <v>2052</v>
      </c>
      <c r="L258" s="219" t="s">
        <v>2053</v>
      </c>
    </row>
    <row r="259" spans="1:12">
      <c r="A259" s="208" t="str">
        <f t="shared" si="3"/>
        <v/>
      </c>
      <c r="B259" s="281"/>
      <c r="C259" s="281"/>
      <c r="D259" s="281"/>
      <c r="E259" s="281"/>
      <c r="F259" s="281"/>
      <c r="G259" s="219" t="s">
        <v>2054</v>
      </c>
      <c r="H259" s="219" t="s">
        <v>2054</v>
      </c>
      <c r="I259" s="219" t="s">
        <v>2076</v>
      </c>
      <c r="J259" s="219" t="s">
        <v>2077</v>
      </c>
      <c r="K259" s="219" t="s">
        <v>2078</v>
      </c>
      <c r="L259" s="219" t="s">
        <v>2079</v>
      </c>
    </row>
    <row r="260" spans="1:12" ht="19" customHeight="1" thickBot="1">
      <c r="A260" s="208" t="str">
        <f t="shared" si="3"/>
        <v>UTP</v>
      </c>
      <c r="B260" s="215" t="s">
        <v>2273</v>
      </c>
      <c r="C260" s="216">
        <v>16.3</v>
      </c>
      <c r="D260" s="216">
        <v>16.399999999999999</v>
      </c>
      <c r="E260" s="216">
        <v>16.2</v>
      </c>
      <c r="F260" s="216">
        <v>16.3</v>
      </c>
      <c r="G260" s="214">
        <v>0.1</v>
      </c>
      <c r="H260" s="214">
        <v>0.62</v>
      </c>
      <c r="I260" s="216">
        <v>16.2</v>
      </c>
      <c r="J260" s="216">
        <v>16.3</v>
      </c>
      <c r="K260" s="217">
        <v>285336</v>
      </c>
      <c r="L260" s="218">
        <v>4652.47</v>
      </c>
    </row>
    <row r="261" spans="1:12" ht="14.5" thickTop="1">
      <c r="A261" s="208" t="str">
        <f t="shared" si="3"/>
        <v/>
      </c>
      <c r="B261"/>
      <c r="C261"/>
      <c r="D261"/>
      <c r="E261"/>
      <c r="F261"/>
      <c r="G261"/>
      <c r="H261"/>
      <c r="I261"/>
      <c r="J261"/>
      <c r="K261"/>
      <c r="L261"/>
    </row>
    <row r="262" spans="1:12">
      <c r="A262" s="208" t="str">
        <f t="shared" si="3"/>
        <v>หลักทรัพย์</v>
      </c>
      <c r="B262" s="281" t="s">
        <v>2073</v>
      </c>
      <c r="C262" s="281" t="s">
        <v>2074</v>
      </c>
      <c r="D262" s="281" t="s">
        <v>2050</v>
      </c>
      <c r="E262" s="281" t="s">
        <v>2051</v>
      </c>
      <c r="F262" s="281" t="s">
        <v>2047</v>
      </c>
      <c r="G262" s="219" t="s">
        <v>2048</v>
      </c>
      <c r="H262" s="219" t="s">
        <v>2049</v>
      </c>
      <c r="I262" s="219" t="s">
        <v>2075</v>
      </c>
      <c r="J262" s="219" t="s">
        <v>2075</v>
      </c>
      <c r="K262" s="219" t="s">
        <v>2052</v>
      </c>
      <c r="L262" s="219" t="s">
        <v>2053</v>
      </c>
    </row>
    <row r="263" spans="1:12">
      <c r="A263" s="208" t="str">
        <f t="shared" si="3"/>
        <v/>
      </c>
      <c r="B263" s="281"/>
      <c r="C263" s="281"/>
      <c r="D263" s="281"/>
      <c r="E263" s="281"/>
      <c r="F263" s="281"/>
      <c r="G263" s="219" t="s">
        <v>2054</v>
      </c>
      <c r="H263" s="219" t="s">
        <v>2054</v>
      </c>
      <c r="I263" s="219" t="s">
        <v>2076</v>
      </c>
      <c r="J263" s="219" t="s">
        <v>2077</v>
      </c>
      <c r="K263" s="219" t="s">
        <v>2078</v>
      </c>
      <c r="L263" s="219" t="s">
        <v>2079</v>
      </c>
    </row>
    <row r="264" spans="1:12">
      <c r="A264" s="208" t="str">
        <f t="shared" si="3"/>
        <v>BCT</v>
      </c>
      <c r="B264" s="209" t="s">
        <v>2274</v>
      </c>
      <c r="C264" s="213">
        <v>48.75</v>
      </c>
      <c r="D264" s="213">
        <v>49.25</v>
      </c>
      <c r="E264" s="213">
        <v>48.75</v>
      </c>
      <c r="F264" s="213">
        <v>49</v>
      </c>
      <c r="G264" s="213">
        <v>0</v>
      </c>
      <c r="H264" s="213">
        <v>0</v>
      </c>
      <c r="I264" s="213">
        <v>48.75</v>
      </c>
      <c r="J264" s="213">
        <v>49</v>
      </c>
      <c r="K264" s="212">
        <v>18500</v>
      </c>
      <c r="L264" s="213">
        <v>906.45</v>
      </c>
    </row>
    <row r="265" spans="1:12" ht="14.5" thickBot="1">
      <c r="A265" s="208" t="str">
        <f t="shared" si="3"/>
        <v>CMAN</v>
      </c>
      <c r="B265" s="209" t="s">
        <v>2275</v>
      </c>
      <c r="C265" s="213">
        <v>2.1800000000000002</v>
      </c>
      <c r="D265" s="213">
        <v>2.38</v>
      </c>
      <c r="E265" s="213">
        <v>2.1800000000000002</v>
      </c>
      <c r="F265" s="213">
        <v>2.2999999999999998</v>
      </c>
      <c r="G265" s="214">
        <v>0.14000000000000001</v>
      </c>
      <c r="H265" s="214">
        <v>6.48</v>
      </c>
      <c r="I265" s="213">
        <v>2.2799999999999998</v>
      </c>
      <c r="J265" s="213">
        <v>2.2999999999999998</v>
      </c>
      <c r="K265" s="212">
        <v>56822655</v>
      </c>
      <c r="L265" s="210">
        <v>130032.91</v>
      </c>
    </row>
    <row r="266" spans="1:12" ht="15" thickTop="1" thickBot="1">
      <c r="A266" s="208" t="str">
        <f t="shared" si="3"/>
        <v>GC</v>
      </c>
      <c r="B266" s="209" t="s">
        <v>2276</v>
      </c>
      <c r="C266" s="213">
        <v>5.4</v>
      </c>
      <c r="D266" s="213">
        <v>5.45</v>
      </c>
      <c r="E266" s="213">
        <v>5.35</v>
      </c>
      <c r="F266" s="213">
        <v>5.4</v>
      </c>
      <c r="G266" s="214">
        <v>0.05</v>
      </c>
      <c r="H266" s="214">
        <v>0.93</v>
      </c>
      <c r="I266" s="213">
        <v>5.4</v>
      </c>
      <c r="J266" s="213">
        <v>5.45</v>
      </c>
      <c r="K266" s="212">
        <v>83204</v>
      </c>
      <c r="L266" s="213">
        <v>449.31</v>
      </c>
    </row>
    <row r="267" spans="1:12" ht="15" thickTop="1" thickBot="1">
      <c r="A267" s="208" t="str">
        <f t="shared" si="3"/>
        <v>GGC</v>
      </c>
      <c r="B267" s="209" t="s">
        <v>2277</v>
      </c>
      <c r="C267" s="213">
        <v>14.1</v>
      </c>
      <c r="D267" s="213">
        <v>14.3</v>
      </c>
      <c r="E267" s="213">
        <v>14.1</v>
      </c>
      <c r="F267" s="213">
        <v>14.2</v>
      </c>
      <c r="G267" s="214">
        <v>0.1</v>
      </c>
      <c r="H267" s="214">
        <v>0.71</v>
      </c>
      <c r="I267" s="213">
        <v>14.1</v>
      </c>
      <c r="J267" s="213">
        <v>14.2</v>
      </c>
      <c r="K267" s="212">
        <v>759600</v>
      </c>
      <c r="L267" s="210">
        <v>10766.94</v>
      </c>
    </row>
    <row r="268" spans="1:12" ht="15" thickTop="1" thickBot="1">
      <c r="A268" s="208" t="str">
        <f t="shared" si="3"/>
        <v>GIFT</v>
      </c>
      <c r="B268" s="209" t="s">
        <v>2278</v>
      </c>
      <c r="C268" s="213">
        <v>5.4</v>
      </c>
      <c r="D268" s="213">
        <v>5.5</v>
      </c>
      <c r="E268" s="213">
        <v>5.15</v>
      </c>
      <c r="F268" s="213">
        <v>5.4</v>
      </c>
      <c r="G268" s="214">
        <v>0.15</v>
      </c>
      <c r="H268" s="214">
        <v>2.86</v>
      </c>
      <c r="I268" s="213">
        <v>5.35</v>
      </c>
      <c r="J268" s="213">
        <v>5.4</v>
      </c>
      <c r="K268" s="212">
        <v>86301</v>
      </c>
      <c r="L268" s="213">
        <v>462.17</v>
      </c>
    </row>
    <row r="269" spans="1:12" ht="15" thickTop="1" thickBot="1">
      <c r="A269" s="208" t="str">
        <f t="shared" si="3"/>
        <v>IVL</v>
      </c>
      <c r="B269" s="209" t="s">
        <v>2279</v>
      </c>
      <c r="C269" s="213">
        <v>49.25</v>
      </c>
      <c r="D269" s="213">
        <v>49.25</v>
      </c>
      <c r="E269" s="213">
        <v>48.75</v>
      </c>
      <c r="F269" s="213">
        <v>48.75</v>
      </c>
      <c r="G269" s="214">
        <v>0.25</v>
      </c>
      <c r="H269" s="214">
        <v>0.52</v>
      </c>
      <c r="I269" s="213">
        <v>48.75</v>
      </c>
      <c r="J269" s="213">
        <v>49</v>
      </c>
      <c r="K269" s="212">
        <v>7845956</v>
      </c>
      <c r="L269" s="210">
        <v>384483.82</v>
      </c>
    </row>
    <row r="270" spans="1:12" ht="15" thickTop="1" thickBot="1">
      <c r="A270" s="208" t="str">
        <f t="shared" si="3"/>
        <v>NFC</v>
      </c>
      <c r="B270" s="209" t="s">
        <v>2280</v>
      </c>
      <c r="C270" s="213">
        <v>2.66</v>
      </c>
      <c r="D270" s="213">
        <v>2.9</v>
      </c>
      <c r="E270" s="213">
        <v>2.66</v>
      </c>
      <c r="F270" s="213">
        <v>2.72</v>
      </c>
      <c r="G270" s="211">
        <v>-0.02</v>
      </c>
      <c r="H270" s="211">
        <v>-0.73</v>
      </c>
      <c r="I270" s="213">
        <v>2.72</v>
      </c>
      <c r="J270" s="213">
        <v>2.86</v>
      </c>
      <c r="K270" s="212">
        <v>34920</v>
      </c>
      <c r="L270" s="213">
        <v>97.49</v>
      </c>
    </row>
    <row r="271" spans="1:12" ht="14.5" thickTop="1">
      <c r="A271" s="208" t="str">
        <f t="shared" si="3"/>
        <v>PATO</v>
      </c>
      <c r="B271" s="209" t="s">
        <v>2281</v>
      </c>
      <c r="C271" s="213">
        <v>11.3</v>
      </c>
      <c r="D271" s="213">
        <v>11.5</v>
      </c>
      <c r="E271" s="213">
        <v>11.3</v>
      </c>
      <c r="F271" s="213">
        <v>11.3</v>
      </c>
      <c r="G271" s="213">
        <v>0</v>
      </c>
      <c r="H271" s="213">
        <v>0</v>
      </c>
      <c r="I271" s="213">
        <v>11.3</v>
      </c>
      <c r="J271" s="213">
        <v>11.4</v>
      </c>
      <c r="K271" s="212">
        <v>12706</v>
      </c>
      <c r="L271" s="213">
        <v>143.6</v>
      </c>
    </row>
    <row r="272" spans="1:12" ht="14.5" thickBot="1">
      <c r="A272" s="208" t="str">
        <f t="shared" si="3"/>
        <v>PMTA</v>
      </c>
      <c r="B272" s="209" t="s">
        <v>2282</v>
      </c>
      <c r="C272" s="213">
        <v>12.2</v>
      </c>
      <c r="D272" s="213">
        <v>12.8</v>
      </c>
      <c r="E272" s="213">
        <v>12.2</v>
      </c>
      <c r="F272" s="213">
        <v>12.8</v>
      </c>
      <c r="G272" s="214">
        <v>0.3</v>
      </c>
      <c r="H272" s="214">
        <v>2.4</v>
      </c>
      <c r="I272" s="213">
        <v>12.5</v>
      </c>
      <c r="J272" s="213">
        <v>12.7</v>
      </c>
      <c r="K272" s="212">
        <v>3600</v>
      </c>
      <c r="L272" s="213">
        <v>44.28</v>
      </c>
    </row>
    <row r="273" spans="1:12" ht="15" thickTop="1" thickBot="1">
      <c r="A273" s="208" t="str">
        <f t="shared" si="3"/>
        <v>PTTGC</v>
      </c>
      <c r="B273" s="209" t="s">
        <v>2283</v>
      </c>
      <c r="C273" s="213">
        <v>47</v>
      </c>
      <c r="D273" s="213">
        <v>47</v>
      </c>
      <c r="E273" s="213">
        <v>46.5</v>
      </c>
      <c r="F273" s="213">
        <v>46.75</v>
      </c>
      <c r="G273" s="214">
        <v>0.5</v>
      </c>
      <c r="H273" s="214">
        <v>1.08</v>
      </c>
      <c r="I273" s="213">
        <v>46.5</v>
      </c>
      <c r="J273" s="213">
        <v>46.75</v>
      </c>
      <c r="K273" s="212">
        <v>8691599</v>
      </c>
      <c r="L273" s="210">
        <v>406235.02</v>
      </c>
    </row>
    <row r="274" spans="1:12" ht="14.5" thickTop="1">
      <c r="A274" s="208" t="str">
        <f t="shared" si="3"/>
        <v>SUTHA</v>
      </c>
      <c r="B274" s="209" t="s">
        <v>2284</v>
      </c>
      <c r="C274" s="213">
        <v>3.76</v>
      </c>
      <c r="D274" s="213">
        <v>3.76</v>
      </c>
      <c r="E274" s="213">
        <v>3.72</v>
      </c>
      <c r="F274" s="213">
        <v>3.72</v>
      </c>
      <c r="G274" s="213">
        <v>0</v>
      </c>
      <c r="H274" s="213">
        <v>0</v>
      </c>
      <c r="I274" s="213">
        <v>3.7</v>
      </c>
      <c r="J274" s="213">
        <v>3.76</v>
      </c>
      <c r="K274" s="212">
        <v>2600</v>
      </c>
      <c r="L274" s="213">
        <v>9.74</v>
      </c>
    </row>
    <row r="275" spans="1:12" ht="14.5" thickBot="1">
      <c r="A275" s="208" t="str">
        <f t="shared" si="3"/>
        <v>TCCC</v>
      </c>
      <c r="B275" s="209" t="s">
        <v>2285</v>
      </c>
      <c r="C275" s="213">
        <v>28</v>
      </c>
      <c r="D275" s="213">
        <v>28.5</v>
      </c>
      <c r="E275" s="213">
        <v>28</v>
      </c>
      <c r="F275" s="213">
        <v>28.25</v>
      </c>
      <c r="G275" s="214">
        <v>0.25</v>
      </c>
      <c r="H275" s="214">
        <v>0.89</v>
      </c>
      <c r="I275" s="213">
        <v>28</v>
      </c>
      <c r="J275" s="213">
        <v>28.5</v>
      </c>
      <c r="K275" s="212">
        <v>64701</v>
      </c>
      <c r="L275" s="210">
        <v>1823.68</v>
      </c>
    </row>
    <row r="276" spans="1:12" ht="15" thickTop="1" thickBot="1">
      <c r="A276" s="208" t="str">
        <f t="shared" si="3"/>
        <v>TPA</v>
      </c>
      <c r="B276" s="209" t="s">
        <v>2286</v>
      </c>
      <c r="C276" s="213">
        <v>6.2</v>
      </c>
      <c r="D276" s="213">
        <v>6.2</v>
      </c>
      <c r="E276" s="213">
        <v>6.1</v>
      </c>
      <c r="F276" s="213">
        <v>6.1</v>
      </c>
      <c r="G276" s="211">
        <v>-0.05</v>
      </c>
      <c r="H276" s="211">
        <v>-0.81</v>
      </c>
      <c r="I276" s="213">
        <v>6.1</v>
      </c>
      <c r="J276" s="213">
        <v>6.2</v>
      </c>
      <c r="K276" s="212">
        <v>4600</v>
      </c>
      <c r="L276" s="213">
        <v>28.13</v>
      </c>
    </row>
    <row r="277" spans="1:12" ht="15" thickTop="1" thickBot="1">
      <c r="A277" s="208" t="str">
        <f t="shared" si="3"/>
        <v>UAC</v>
      </c>
      <c r="B277" s="209" t="s">
        <v>2287</v>
      </c>
      <c r="C277" s="213">
        <v>5</v>
      </c>
      <c r="D277" s="213">
        <v>5.05</v>
      </c>
      <c r="E277" s="213">
        <v>4.9800000000000004</v>
      </c>
      <c r="F277" s="213">
        <v>5</v>
      </c>
      <c r="G277" s="214">
        <v>0.02</v>
      </c>
      <c r="H277" s="214">
        <v>0.4</v>
      </c>
      <c r="I277" s="213">
        <v>4.9800000000000004</v>
      </c>
      <c r="J277" s="213">
        <v>5.05</v>
      </c>
      <c r="K277" s="212">
        <v>968111</v>
      </c>
      <c r="L277" s="210">
        <v>4844.8100000000004</v>
      </c>
    </row>
    <row r="278" spans="1:12" ht="19" customHeight="1" thickTop="1" thickBot="1">
      <c r="A278" s="208" t="str">
        <f t="shared" si="3"/>
        <v>UP</v>
      </c>
      <c r="B278" s="215" t="s">
        <v>2288</v>
      </c>
      <c r="C278" s="216">
        <v>23.6</v>
      </c>
      <c r="D278" s="216">
        <v>24.9</v>
      </c>
      <c r="E278" s="216">
        <v>21.7</v>
      </c>
      <c r="F278" s="216">
        <v>24</v>
      </c>
      <c r="G278" s="214">
        <v>0.2</v>
      </c>
      <c r="H278" s="214">
        <v>0.84</v>
      </c>
      <c r="I278" s="216">
        <v>23.6</v>
      </c>
      <c r="J278" s="216">
        <v>24.2</v>
      </c>
      <c r="K278" s="217">
        <v>4406</v>
      </c>
      <c r="L278" s="216">
        <v>104.71</v>
      </c>
    </row>
    <row r="279" spans="1:12" ht="14.5" thickTop="1">
      <c r="A279" s="208" t="str">
        <f t="shared" si="3"/>
        <v/>
      </c>
      <c r="B279"/>
      <c r="C279"/>
      <c r="D279"/>
      <c r="E279"/>
      <c r="F279"/>
      <c r="G279"/>
      <c r="H279"/>
      <c r="I279"/>
      <c r="J279"/>
      <c r="K279"/>
      <c r="L279"/>
    </row>
    <row r="280" spans="1:12">
      <c r="A280" s="208" t="str">
        <f t="shared" si="3"/>
        <v>หลักทรัพย์</v>
      </c>
      <c r="B280" s="281" t="s">
        <v>2073</v>
      </c>
      <c r="C280" s="281" t="s">
        <v>2074</v>
      </c>
      <c r="D280" s="281" t="s">
        <v>2050</v>
      </c>
      <c r="E280" s="281" t="s">
        <v>2051</v>
      </c>
      <c r="F280" s="281" t="s">
        <v>2047</v>
      </c>
      <c r="G280" s="219" t="s">
        <v>2048</v>
      </c>
      <c r="H280" s="219" t="s">
        <v>2049</v>
      </c>
      <c r="I280" s="219" t="s">
        <v>2075</v>
      </c>
      <c r="J280" s="219" t="s">
        <v>2075</v>
      </c>
      <c r="K280" s="219" t="s">
        <v>2052</v>
      </c>
      <c r="L280" s="219" t="s">
        <v>2053</v>
      </c>
    </row>
    <row r="281" spans="1:12">
      <c r="A281" s="208" t="str">
        <f t="shared" si="3"/>
        <v/>
      </c>
      <c r="B281" s="281"/>
      <c r="C281" s="281"/>
      <c r="D281" s="281"/>
      <c r="E281" s="281"/>
      <c r="F281" s="281"/>
      <c r="G281" s="219" t="s">
        <v>2054</v>
      </c>
      <c r="H281" s="219" t="s">
        <v>2054</v>
      </c>
      <c r="I281" s="219" t="s">
        <v>2076</v>
      </c>
      <c r="J281" s="219" t="s">
        <v>2077</v>
      </c>
      <c r="K281" s="219" t="s">
        <v>2078</v>
      </c>
      <c r="L281" s="219" t="s">
        <v>2079</v>
      </c>
    </row>
    <row r="282" spans="1:12" ht="14.5" thickBot="1">
      <c r="A282" s="208" t="str">
        <f t="shared" ref="A282:A345" si="4">IFERROR(LEFT(B282,FIND("&lt;",B282)-2),TRIM(B282))</f>
        <v>AJ</v>
      </c>
      <c r="B282" s="209" t="s">
        <v>2289</v>
      </c>
      <c r="C282" s="213">
        <v>16.600000000000001</v>
      </c>
      <c r="D282" s="213">
        <v>16.7</v>
      </c>
      <c r="E282" s="213">
        <v>16.399999999999999</v>
      </c>
      <c r="F282" s="213">
        <v>16.399999999999999</v>
      </c>
      <c r="G282" s="214">
        <v>0.1</v>
      </c>
      <c r="H282" s="214">
        <v>0.61</v>
      </c>
      <c r="I282" s="213">
        <v>16.399999999999999</v>
      </c>
      <c r="J282" s="213">
        <v>16.5</v>
      </c>
      <c r="K282" s="212">
        <v>139825</v>
      </c>
      <c r="L282" s="210">
        <v>2310.36</v>
      </c>
    </row>
    <row r="283" spans="1:12" ht="15" thickTop="1" thickBot="1">
      <c r="A283" s="208" t="str">
        <f t="shared" si="4"/>
        <v>ALUCON</v>
      </c>
      <c r="B283" s="209" t="s">
        <v>2290</v>
      </c>
      <c r="C283" s="213">
        <v>192</v>
      </c>
      <c r="D283" s="213">
        <v>193.5</v>
      </c>
      <c r="E283" s="213">
        <v>185</v>
      </c>
      <c r="F283" s="213">
        <v>193.5</v>
      </c>
      <c r="G283" s="214">
        <v>0.5</v>
      </c>
      <c r="H283" s="214">
        <v>0.26</v>
      </c>
      <c r="I283" s="213">
        <v>191</v>
      </c>
      <c r="J283" s="213">
        <v>193.5</v>
      </c>
      <c r="K283" s="213">
        <v>705</v>
      </c>
      <c r="L283" s="213">
        <v>135.07</v>
      </c>
    </row>
    <row r="284" spans="1:12" ht="15" thickTop="1" thickBot="1">
      <c r="A284" s="208" t="str">
        <f t="shared" si="4"/>
        <v>BGC</v>
      </c>
      <c r="B284" s="209" t="s">
        <v>2291</v>
      </c>
      <c r="C284" s="213">
        <v>10.1</v>
      </c>
      <c r="D284" s="213">
        <v>10.199999999999999</v>
      </c>
      <c r="E284" s="213">
        <v>10.1</v>
      </c>
      <c r="F284" s="213">
        <v>10.199999999999999</v>
      </c>
      <c r="G284" s="214">
        <v>0.1</v>
      </c>
      <c r="H284" s="214">
        <v>0.99</v>
      </c>
      <c r="I284" s="213">
        <v>10.1</v>
      </c>
      <c r="J284" s="213">
        <v>10.199999999999999</v>
      </c>
      <c r="K284" s="212">
        <v>370534</v>
      </c>
      <c r="L284" s="210">
        <v>3750.06</v>
      </c>
    </row>
    <row r="285" spans="1:12" ht="15" thickTop="1" thickBot="1">
      <c r="A285" s="208" t="str">
        <f t="shared" si="4"/>
        <v>CSC</v>
      </c>
      <c r="B285" s="209" t="s">
        <v>2292</v>
      </c>
      <c r="C285" s="213">
        <v>47.5</v>
      </c>
      <c r="D285" s="213">
        <v>47.5</v>
      </c>
      <c r="E285" s="213">
        <v>47.25</v>
      </c>
      <c r="F285" s="213">
        <v>47.25</v>
      </c>
      <c r="G285" s="211">
        <v>-0.25</v>
      </c>
      <c r="H285" s="211">
        <v>-0.53</v>
      </c>
      <c r="I285" s="213">
        <v>47.25</v>
      </c>
      <c r="J285" s="213">
        <v>47.5</v>
      </c>
      <c r="K285" s="212">
        <v>3001</v>
      </c>
      <c r="L285" s="213">
        <v>142.05000000000001</v>
      </c>
    </row>
    <row r="286" spans="1:12" ht="15" thickTop="1" thickBot="1">
      <c r="A286" s="208" t="str">
        <f t="shared" si="4"/>
        <v>NEP</v>
      </c>
      <c r="B286" s="209" t="s">
        <v>2293</v>
      </c>
      <c r="C286" s="213">
        <v>0.42</v>
      </c>
      <c r="D286" s="213">
        <v>0.42</v>
      </c>
      <c r="E286" s="213">
        <v>0.4</v>
      </c>
      <c r="F286" s="213">
        <v>0.41</v>
      </c>
      <c r="G286" s="211">
        <v>-0.01</v>
      </c>
      <c r="H286" s="211">
        <v>-2.38</v>
      </c>
      <c r="I286" s="213">
        <v>0.4</v>
      </c>
      <c r="J286" s="213">
        <v>0.41</v>
      </c>
      <c r="K286" s="212">
        <v>108300</v>
      </c>
      <c r="L286" s="213">
        <v>44.36</v>
      </c>
    </row>
    <row r="287" spans="1:12" ht="15" thickTop="1" thickBot="1">
      <c r="A287" s="208" t="str">
        <f t="shared" si="4"/>
        <v>PTL</v>
      </c>
      <c r="B287" s="209" t="s">
        <v>2294</v>
      </c>
      <c r="C287" s="213">
        <v>24</v>
      </c>
      <c r="D287" s="213">
        <v>24.5</v>
      </c>
      <c r="E287" s="213">
        <v>23.9</v>
      </c>
      <c r="F287" s="213">
        <v>24.2</v>
      </c>
      <c r="G287" s="214">
        <v>0.4</v>
      </c>
      <c r="H287" s="214">
        <v>1.68</v>
      </c>
      <c r="I287" s="213">
        <v>24.1</v>
      </c>
      <c r="J287" s="213">
        <v>24.2</v>
      </c>
      <c r="K287" s="212">
        <v>1739883</v>
      </c>
      <c r="L287" s="210">
        <v>42064.93</v>
      </c>
    </row>
    <row r="288" spans="1:12" ht="15" thickTop="1" thickBot="1">
      <c r="A288" s="208" t="str">
        <f t="shared" si="4"/>
        <v>SCGP</v>
      </c>
      <c r="B288" s="209" t="s">
        <v>2295</v>
      </c>
      <c r="C288" s="213">
        <v>54.75</v>
      </c>
      <c r="D288" s="213">
        <v>55.25</v>
      </c>
      <c r="E288" s="213">
        <v>54.25</v>
      </c>
      <c r="F288" s="213">
        <v>55.25</v>
      </c>
      <c r="G288" s="214">
        <v>1.5</v>
      </c>
      <c r="H288" s="214">
        <v>2.79</v>
      </c>
      <c r="I288" s="213">
        <v>55</v>
      </c>
      <c r="J288" s="213">
        <v>55.25</v>
      </c>
      <c r="K288" s="212">
        <v>4322944</v>
      </c>
      <c r="L288" s="210">
        <v>237480.9</v>
      </c>
    </row>
    <row r="289" spans="1:12" ht="15" thickTop="1" thickBot="1">
      <c r="A289" s="208" t="str">
        <f t="shared" si="4"/>
        <v>SFLEX</v>
      </c>
      <c r="B289" s="209" t="s">
        <v>2296</v>
      </c>
      <c r="C289" s="213">
        <v>3.86</v>
      </c>
      <c r="D289" s="213">
        <v>4.12</v>
      </c>
      <c r="E289" s="213">
        <v>3.86</v>
      </c>
      <c r="F289" s="213">
        <v>3.96</v>
      </c>
      <c r="G289" s="214">
        <v>0.1</v>
      </c>
      <c r="H289" s="214">
        <v>2.59</v>
      </c>
      <c r="I289" s="213">
        <v>3.96</v>
      </c>
      <c r="J289" s="213">
        <v>3.98</v>
      </c>
      <c r="K289" s="212">
        <v>83764491</v>
      </c>
      <c r="L289" s="210">
        <v>333937.28000000003</v>
      </c>
    </row>
    <row r="290" spans="1:12" ht="15" thickTop="1" thickBot="1">
      <c r="A290" s="208" t="str">
        <f t="shared" si="4"/>
        <v>SITHAI</v>
      </c>
      <c r="B290" s="209" t="s">
        <v>2297</v>
      </c>
      <c r="C290" s="213">
        <v>1.29</v>
      </c>
      <c r="D290" s="213">
        <v>1.33</v>
      </c>
      <c r="E290" s="213">
        <v>1.28</v>
      </c>
      <c r="F290" s="213">
        <v>1.33</v>
      </c>
      <c r="G290" s="214">
        <v>0.06</v>
      </c>
      <c r="H290" s="214">
        <v>4.72</v>
      </c>
      <c r="I290" s="213">
        <v>1.32</v>
      </c>
      <c r="J290" s="213">
        <v>1.33</v>
      </c>
      <c r="K290" s="212">
        <v>25487251</v>
      </c>
      <c r="L290" s="210">
        <v>33269.269999999997</v>
      </c>
    </row>
    <row r="291" spans="1:12" ht="15" thickTop="1" thickBot="1">
      <c r="A291" s="208" t="str">
        <f t="shared" si="4"/>
        <v>SLP</v>
      </c>
      <c r="B291" s="209" t="s">
        <v>2298</v>
      </c>
      <c r="C291" s="213">
        <v>0.71</v>
      </c>
      <c r="D291" s="213">
        <v>0.72</v>
      </c>
      <c r="E291" s="213">
        <v>0.71</v>
      </c>
      <c r="F291" s="213">
        <v>0.72</v>
      </c>
      <c r="G291" s="214">
        <v>0.01</v>
      </c>
      <c r="H291" s="214">
        <v>1.41</v>
      </c>
      <c r="I291" s="213">
        <v>0.71</v>
      </c>
      <c r="J291" s="213">
        <v>0.72</v>
      </c>
      <c r="K291" s="212">
        <v>737300</v>
      </c>
      <c r="L291" s="213">
        <v>524.25</v>
      </c>
    </row>
    <row r="292" spans="1:12" ht="15" thickTop="1" thickBot="1">
      <c r="A292" s="208" t="str">
        <f t="shared" si="4"/>
        <v>SMPC</v>
      </c>
      <c r="B292" s="209" t="s">
        <v>2299</v>
      </c>
      <c r="C292" s="213">
        <v>15.3</v>
      </c>
      <c r="D292" s="213">
        <v>15.4</v>
      </c>
      <c r="E292" s="213">
        <v>15.1</v>
      </c>
      <c r="F292" s="213">
        <v>15.3</v>
      </c>
      <c r="G292" s="214">
        <v>0.2</v>
      </c>
      <c r="H292" s="214">
        <v>1.32</v>
      </c>
      <c r="I292" s="213">
        <v>15.2</v>
      </c>
      <c r="J292" s="213">
        <v>15.3</v>
      </c>
      <c r="K292" s="212">
        <v>476433</v>
      </c>
      <c r="L292" s="210">
        <v>7242.93</v>
      </c>
    </row>
    <row r="293" spans="1:12" ht="15" thickTop="1" thickBot="1">
      <c r="A293" s="208" t="str">
        <f t="shared" si="4"/>
        <v>SPACK</v>
      </c>
      <c r="B293" s="209" t="s">
        <v>2300</v>
      </c>
      <c r="C293" s="213">
        <v>2.2000000000000002</v>
      </c>
      <c r="D293" s="213">
        <v>2.2200000000000002</v>
      </c>
      <c r="E293" s="213">
        <v>2.14</v>
      </c>
      <c r="F293" s="213">
        <v>2.2200000000000002</v>
      </c>
      <c r="G293" s="214">
        <v>0.02</v>
      </c>
      <c r="H293" s="214">
        <v>0.91</v>
      </c>
      <c r="I293" s="213">
        <v>2.1800000000000002</v>
      </c>
      <c r="J293" s="213">
        <v>2.2200000000000002</v>
      </c>
      <c r="K293" s="212">
        <v>77200</v>
      </c>
      <c r="L293" s="213">
        <v>168.9</v>
      </c>
    </row>
    <row r="294" spans="1:12" ht="14.5" thickTop="1">
      <c r="A294" s="208" t="str">
        <f t="shared" si="4"/>
        <v>TCOAT</v>
      </c>
      <c r="B294" s="209" t="s">
        <v>2301</v>
      </c>
      <c r="C294" s="213" t="s">
        <v>377</v>
      </c>
      <c r="D294" s="213" t="s">
        <v>377</v>
      </c>
      <c r="E294" s="213" t="s">
        <v>377</v>
      </c>
      <c r="F294" s="213" t="s">
        <v>377</v>
      </c>
      <c r="G294" s="213" t="s">
        <v>377</v>
      </c>
      <c r="H294" s="213" t="s">
        <v>377</v>
      </c>
      <c r="I294" s="213">
        <v>24.7</v>
      </c>
      <c r="J294" s="213">
        <v>28.75</v>
      </c>
      <c r="K294" s="213" t="s">
        <v>377</v>
      </c>
      <c r="L294" s="213" t="s">
        <v>377</v>
      </c>
    </row>
    <row r="295" spans="1:12" ht="14.5" thickBot="1">
      <c r="A295" s="208" t="str">
        <f t="shared" si="4"/>
        <v>TFI</v>
      </c>
      <c r="B295" s="209" t="s">
        <v>2302</v>
      </c>
      <c r="C295" s="213">
        <v>0.18</v>
      </c>
      <c r="D295" s="213">
        <v>0.19</v>
      </c>
      <c r="E295" s="213">
        <v>0.18</v>
      </c>
      <c r="F295" s="213">
        <v>0.19</v>
      </c>
      <c r="G295" s="214">
        <v>0.01</v>
      </c>
      <c r="H295" s="214">
        <v>5.56</v>
      </c>
      <c r="I295" s="213">
        <v>0.18</v>
      </c>
      <c r="J295" s="213">
        <v>0.19</v>
      </c>
      <c r="K295" s="212">
        <v>266800</v>
      </c>
      <c r="L295" s="213">
        <v>48.54</v>
      </c>
    </row>
    <row r="296" spans="1:12" ht="15" thickTop="1" thickBot="1">
      <c r="A296" s="208" t="str">
        <f t="shared" si="4"/>
        <v>THIP</v>
      </c>
      <c r="B296" s="209" t="s">
        <v>2303</v>
      </c>
      <c r="C296" s="213">
        <v>42.75</v>
      </c>
      <c r="D296" s="213">
        <v>43</v>
      </c>
      <c r="E296" s="213">
        <v>42</v>
      </c>
      <c r="F296" s="213">
        <v>42.75</v>
      </c>
      <c r="G296" s="214">
        <v>1</v>
      </c>
      <c r="H296" s="214">
        <v>2.4</v>
      </c>
      <c r="I296" s="213">
        <v>42.5</v>
      </c>
      <c r="J296" s="213">
        <v>42.75</v>
      </c>
      <c r="K296" s="212">
        <v>51666</v>
      </c>
      <c r="L296" s="210">
        <v>2201.96</v>
      </c>
    </row>
    <row r="297" spans="1:12" ht="15" thickTop="1" thickBot="1">
      <c r="A297" s="208" t="str">
        <f t="shared" si="4"/>
        <v>TMD</v>
      </c>
      <c r="B297" s="209" t="s">
        <v>2304</v>
      </c>
      <c r="C297" s="213">
        <v>24.5</v>
      </c>
      <c r="D297" s="213">
        <v>25</v>
      </c>
      <c r="E297" s="213">
        <v>24.5</v>
      </c>
      <c r="F297" s="213">
        <v>25</v>
      </c>
      <c r="G297" s="214">
        <v>0.5</v>
      </c>
      <c r="H297" s="214">
        <v>2.04</v>
      </c>
      <c r="I297" s="213">
        <v>24.6</v>
      </c>
      <c r="J297" s="213">
        <v>24.9</v>
      </c>
      <c r="K297" s="212">
        <v>8500</v>
      </c>
      <c r="L297" s="213">
        <v>209.34</v>
      </c>
    </row>
    <row r="298" spans="1:12" ht="14.5" thickTop="1">
      <c r="A298" s="208" t="str">
        <f t="shared" si="4"/>
        <v>TOPP</v>
      </c>
      <c r="B298" s="209" t="s">
        <v>2305</v>
      </c>
      <c r="C298" s="213" t="s">
        <v>377</v>
      </c>
      <c r="D298" s="213" t="s">
        <v>377</v>
      </c>
      <c r="E298" s="213" t="s">
        <v>377</v>
      </c>
      <c r="F298" s="213" t="s">
        <v>377</v>
      </c>
      <c r="G298" s="213" t="s">
        <v>377</v>
      </c>
      <c r="H298" s="213" t="s">
        <v>377</v>
      </c>
      <c r="I298" s="213">
        <v>161</v>
      </c>
      <c r="J298" s="213">
        <v>170</v>
      </c>
      <c r="K298" s="213" t="s">
        <v>377</v>
      </c>
      <c r="L298" s="213" t="s">
        <v>377</v>
      </c>
    </row>
    <row r="299" spans="1:12" ht="14.5" thickBot="1">
      <c r="A299" s="208" t="str">
        <f t="shared" si="4"/>
        <v>TPAC</v>
      </c>
      <c r="B299" s="209" t="s">
        <v>2306</v>
      </c>
      <c r="C299" s="213">
        <v>15.5</v>
      </c>
      <c r="D299" s="213">
        <v>15.8</v>
      </c>
      <c r="E299" s="213">
        <v>15.5</v>
      </c>
      <c r="F299" s="213">
        <v>15.8</v>
      </c>
      <c r="G299" s="214">
        <v>0.3</v>
      </c>
      <c r="H299" s="214">
        <v>1.94</v>
      </c>
      <c r="I299" s="213">
        <v>15.8</v>
      </c>
      <c r="J299" s="213">
        <v>15.9</v>
      </c>
      <c r="K299" s="212">
        <v>124401</v>
      </c>
      <c r="L299" s="210">
        <v>1944.16</v>
      </c>
    </row>
    <row r="300" spans="1:12" ht="15" thickTop="1" thickBot="1">
      <c r="A300" s="208" t="str">
        <f t="shared" si="4"/>
        <v>TPBI</v>
      </c>
      <c r="B300" s="209" t="s">
        <v>2307</v>
      </c>
      <c r="C300" s="213">
        <v>4.0999999999999996</v>
      </c>
      <c r="D300" s="213">
        <v>4.16</v>
      </c>
      <c r="E300" s="213">
        <v>4.0999999999999996</v>
      </c>
      <c r="F300" s="213">
        <v>4.12</v>
      </c>
      <c r="G300" s="211">
        <v>-0.02</v>
      </c>
      <c r="H300" s="211">
        <v>-0.48</v>
      </c>
      <c r="I300" s="213">
        <v>4.12</v>
      </c>
      <c r="J300" s="213">
        <v>4.16</v>
      </c>
      <c r="K300" s="212">
        <v>40905</v>
      </c>
      <c r="L300" s="213">
        <v>168.26</v>
      </c>
    </row>
    <row r="301" spans="1:12" ht="19" customHeight="1" thickTop="1" thickBot="1">
      <c r="A301" s="208" t="str">
        <f t="shared" si="4"/>
        <v>TPP</v>
      </c>
      <c r="B301" s="215" t="s">
        <v>2308</v>
      </c>
      <c r="C301" s="216">
        <v>19.2</v>
      </c>
      <c r="D301" s="216">
        <v>19.3</v>
      </c>
      <c r="E301" s="216">
        <v>19.2</v>
      </c>
      <c r="F301" s="216">
        <v>19.2</v>
      </c>
      <c r="G301" s="216">
        <v>0</v>
      </c>
      <c r="H301" s="216">
        <v>0</v>
      </c>
      <c r="I301" s="216">
        <v>19.2</v>
      </c>
      <c r="J301" s="216">
        <v>19.3</v>
      </c>
      <c r="K301" s="217">
        <v>3700</v>
      </c>
      <c r="L301" s="216">
        <v>71.319999999999993</v>
      </c>
    </row>
    <row r="302" spans="1:12" ht="14.5" thickTop="1">
      <c r="A302" s="208" t="str">
        <f t="shared" si="4"/>
        <v/>
      </c>
      <c r="B302"/>
      <c r="C302"/>
      <c r="D302"/>
      <c r="E302"/>
      <c r="F302"/>
      <c r="G302"/>
      <c r="H302"/>
      <c r="I302"/>
      <c r="J302"/>
      <c r="K302"/>
      <c r="L302"/>
    </row>
    <row r="303" spans="1:12">
      <c r="A303" s="208" t="str">
        <f t="shared" si="4"/>
        <v>หลักทรัพย์</v>
      </c>
      <c r="B303" s="281" t="s">
        <v>2073</v>
      </c>
      <c r="C303" s="281" t="s">
        <v>2074</v>
      </c>
      <c r="D303" s="281" t="s">
        <v>2050</v>
      </c>
      <c r="E303" s="281" t="s">
        <v>2051</v>
      </c>
      <c r="F303" s="281" t="s">
        <v>2047</v>
      </c>
      <c r="G303" s="219" t="s">
        <v>2048</v>
      </c>
      <c r="H303" s="219" t="s">
        <v>2049</v>
      </c>
      <c r="I303" s="219" t="s">
        <v>2075</v>
      </c>
      <c r="J303" s="219" t="s">
        <v>2075</v>
      </c>
      <c r="K303" s="219" t="s">
        <v>2052</v>
      </c>
      <c r="L303" s="219" t="s">
        <v>2053</v>
      </c>
    </row>
    <row r="304" spans="1:12">
      <c r="A304" s="208" t="str">
        <f t="shared" si="4"/>
        <v/>
      </c>
      <c r="B304" s="281"/>
      <c r="C304" s="281"/>
      <c r="D304" s="281"/>
      <c r="E304" s="281"/>
      <c r="F304" s="281"/>
      <c r="G304" s="219" t="s">
        <v>2054</v>
      </c>
      <c r="H304" s="219" t="s">
        <v>2054</v>
      </c>
      <c r="I304" s="219" t="s">
        <v>2076</v>
      </c>
      <c r="J304" s="219" t="s">
        <v>2077</v>
      </c>
      <c r="K304" s="219" t="s">
        <v>2078</v>
      </c>
      <c r="L304" s="219" t="s">
        <v>2079</v>
      </c>
    </row>
    <row r="305" spans="1:12">
      <c r="A305" s="208" t="str">
        <f t="shared" si="4"/>
        <v>2S</v>
      </c>
      <c r="B305" s="209" t="s">
        <v>2309</v>
      </c>
      <c r="C305" s="213">
        <v>4.34</v>
      </c>
      <c r="D305" s="213">
        <v>4.3600000000000003</v>
      </c>
      <c r="E305" s="213">
        <v>4.32</v>
      </c>
      <c r="F305" s="213">
        <v>4.34</v>
      </c>
      <c r="G305" s="213">
        <v>0</v>
      </c>
      <c r="H305" s="213">
        <v>0</v>
      </c>
      <c r="I305" s="213">
        <v>4.32</v>
      </c>
      <c r="J305" s="213">
        <v>4.34</v>
      </c>
      <c r="K305" s="212">
        <v>187438</v>
      </c>
      <c r="L305" s="213">
        <v>812.91</v>
      </c>
    </row>
    <row r="306" spans="1:12" ht="14.5" thickBot="1">
      <c r="A306" s="208" t="str">
        <f t="shared" si="4"/>
        <v>AMC</v>
      </c>
      <c r="B306" s="209" t="s">
        <v>2310</v>
      </c>
      <c r="C306" s="213">
        <v>4.18</v>
      </c>
      <c r="D306" s="213">
        <v>4.22</v>
      </c>
      <c r="E306" s="213">
        <v>4.18</v>
      </c>
      <c r="F306" s="213">
        <v>4.22</v>
      </c>
      <c r="G306" s="214">
        <v>0.06</v>
      </c>
      <c r="H306" s="214">
        <v>1.44</v>
      </c>
      <c r="I306" s="213">
        <v>4.2</v>
      </c>
      <c r="J306" s="213">
        <v>4.22</v>
      </c>
      <c r="K306" s="212">
        <v>449401</v>
      </c>
      <c r="L306" s="210">
        <v>1887.47</v>
      </c>
    </row>
    <row r="307" spans="1:12" ht="15" thickTop="1" thickBot="1">
      <c r="A307" s="208" t="str">
        <f t="shared" si="4"/>
        <v>BSBM</v>
      </c>
      <c r="B307" s="209" t="s">
        <v>2311</v>
      </c>
      <c r="C307" s="213">
        <v>1.1599999999999999</v>
      </c>
      <c r="D307" s="213">
        <v>1.17</v>
      </c>
      <c r="E307" s="213">
        <v>1.1499999999999999</v>
      </c>
      <c r="F307" s="213">
        <v>1.17</v>
      </c>
      <c r="G307" s="214">
        <v>0.02</v>
      </c>
      <c r="H307" s="214">
        <v>1.74</v>
      </c>
      <c r="I307" s="213">
        <v>1.1599999999999999</v>
      </c>
      <c r="J307" s="213">
        <v>1.17</v>
      </c>
      <c r="K307" s="212">
        <v>616516</v>
      </c>
      <c r="L307" s="213">
        <v>715.89</v>
      </c>
    </row>
    <row r="308" spans="1:12" ht="15" thickTop="1" thickBot="1">
      <c r="A308" s="208" t="str">
        <f t="shared" si="4"/>
        <v>CEN</v>
      </c>
      <c r="B308" s="209" t="s">
        <v>2312</v>
      </c>
      <c r="C308" s="213">
        <v>2.88</v>
      </c>
      <c r="D308" s="213">
        <v>2.88</v>
      </c>
      <c r="E308" s="213">
        <v>2.78</v>
      </c>
      <c r="F308" s="213">
        <v>2.8</v>
      </c>
      <c r="G308" s="211">
        <v>-0.08</v>
      </c>
      <c r="H308" s="211">
        <v>-2.78</v>
      </c>
      <c r="I308" s="213">
        <v>2.8</v>
      </c>
      <c r="J308" s="213">
        <v>2.82</v>
      </c>
      <c r="K308" s="212">
        <v>863868</v>
      </c>
      <c r="L308" s="210">
        <v>2422.86</v>
      </c>
    </row>
    <row r="309" spans="1:12" ht="15" thickTop="1" thickBot="1">
      <c r="A309" s="208" t="str">
        <f t="shared" si="4"/>
        <v>CITY</v>
      </c>
      <c r="B309" s="209" t="s">
        <v>2313</v>
      </c>
      <c r="C309" s="213">
        <v>2.52</v>
      </c>
      <c r="D309" s="213">
        <v>2.52</v>
      </c>
      <c r="E309" s="213">
        <v>2.5</v>
      </c>
      <c r="F309" s="213">
        <v>2.5</v>
      </c>
      <c r="G309" s="211">
        <v>-0.02</v>
      </c>
      <c r="H309" s="211">
        <v>-0.79</v>
      </c>
      <c r="I309" s="213">
        <v>2.5</v>
      </c>
      <c r="J309" s="213">
        <v>2.54</v>
      </c>
      <c r="K309" s="212">
        <v>28000</v>
      </c>
      <c r="L309" s="213">
        <v>70.2</v>
      </c>
    </row>
    <row r="310" spans="1:12" ht="29.25" customHeight="1" thickTop="1" thickBot="1">
      <c r="A310" s="208" t="str">
        <f t="shared" si="4"/>
        <v>CSP</v>
      </c>
      <c r="B310" s="209" t="s">
        <v>3108</v>
      </c>
      <c r="C310" s="213">
        <v>2.16</v>
      </c>
      <c r="D310" s="213">
        <v>2.2200000000000002</v>
      </c>
      <c r="E310" s="213">
        <v>2.12</v>
      </c>
      <c r="F310" s="213">
        <v>2.16</v>
      </c>
      <c r="G310" s="211">
        <v>-0.02</v>
      </c>
      <c r="H310" s="211">
        <v>-0.92</v>
      </c>
      <c r="I310" s="213">
        <v>2.14</v>
      </c>
      <c r="J310" s="213">
        <v>2.16</v>
      </c>
      <c r="K310" s="212">
        <v>181903</v>
      </c>
      <c r="L310" s="213">
        <v>390.8</v>
      </c>
    </row>
    <row r="311" spans="1:12" ht="15" thickTop="1" thickBot="1">
      <c r="A311" s="208" t="str">
        <f t="shared" si="4"/>
        <v>GJS</v>
      </c>
      <c r="B311" s="209" t="s">
        <v>2314</v>
      </c>
      <c r="C311" s="213">
        <v>0.41</v>
      </c>
      <c r="D311" s="213">
        <v>0.43</v>
      </c>
      <c r="E311" s="213">
        <v>0.41</v>
      </c>
      <c r="F311" s="213">
        <v>0.42</v>
      </c>
      <c r="G311" s="214">
        <v>0.01</v>
      </c>
      <c r="H311" s="214">
        <v>2.44</v>
      </c>
      <c r="I311" s="213">
        <v>0.41</v>
      </c>
      <c r="J311" s="213">
        <v>0.42</v>
      </c>
      <c r="K311" s="212">
        <v>25098655</v>
      </c>
      <c r="L311" s="210">
        <v>10488.36</v>
      </c>
    </row>
    <row r="312" spans="1:12" ht="14.5" thickTop="1">
      <c r="A312" s="208" t="str">
        <f t="shared" si="4"/>
        <v>GSTEEL</v>
      </c>
      <c r="B312" s="209" t="s">
        <v>2315</v>
      </c>
      <c r="C312" s="213" t="s">
        <v>377</v>
      </c>
      <c r="D312" s="213" t="s">
        <v>377</v>
      </c>
      <c r="E312" s="213" t="s">
        <v>377</v>
      </c>
      <c r="F312" s="213" t="s">
        <v>377</v>
      </c>
      <c r="G312" s="213" t="s">
        <v>377</v>
      </c>
      <c r="H312" s="213" t="s">
        <v>377</v>
      </c>
      <c r="I312" s="213" t="s">
        <v>377</v>
      </c>
      <c r="J312" s="213" t="s">
        <v>377</v>
      </c>
      <c r="K312" s="213" t="s">
        <v>377</v>
      </c>
      <c r="L312" s="213" t="s">
        <v>377</v>
      </c>
    </row>
    <row r="313" spans="1:12" ht="14.5" thickBot="1">
      <c r="A313" s="208" t="str">
        <f t="shared" si="4"/>
        <v>INOX</v>
      </c>
      <c r="B313" s="209" t="s">
        <v>2316</v>
      </c>
      <c r="C313" s="213">
        <v>1.2</v>
      </c>
      <c r="D313" s="213">
        <v>1.23</v>
      </c>
      <c r="E313" s="213">
        <v>1.2</v>
      </c>
      <c r="F313" s="213">
        <v>1.2</v>
      </c>
      <c r="G313" s="214">
        <v>0.01</v>
      </c>
      <c r="H313" s="214">
        <v>0.84</v>
      </c>
      <c r="I313" s="213">
        <v>1.2</v>
      </c>
      <c r="J313" s="213">
        <v>1.21</v>
      </c>
      <c r="K313" s="212">
        <v>6646764</v>
      </c>
      <c r="L313" s="210">
        <v>8075.24</v>
      </c>
    </row>
    <row r="314" spans="1:12" ht="15" thickTop="1" thickBot="1">
      <c r="A314" s="208" t="str">
        <f t="shared" si="4"/>
        <v>LHK</v>
      </c>
      <c r="B314" s="209" t="s">
        <v>2317</v>
      </c>
      <c r="C314" s="213">
        <v>4.46</v>
      </c>
      <c r="D314" s="213">
        <v>4.4800000000000004</v>
      </c>
      <c r="E314" s="213">
        <v>4.4000000000000004</v>
      </c>
      <c r="F314" s="213">
        <v>4.42</v>
      </c>
      <c r="G314" s="214">
        <v>0.06</v>
      </c>
      <c r="H314" s="214">
        <v>1.38</v>
      </c>
      <c r="I314" s="213">
        <v>4.42</v>
      </c>
      <c r="J314" s="213">
        <v>4.4400000000000004</v>
      </c>
      <c r="K314" s="212">
        <v>1533211</v>
      </c>
      <c r="L314" s="210">
        <v>6821.05</v>
      </c>
    </row>
    <row r="315" spans="1:12" ht="15" thickTop="1" thickBot="1">
      <c r="A315" s="208" t="str">
        <f t="shared" si="4"/>
        <v>MCS</v>
      </c>
      <c r="B315" s="209" t="s">
        <v>2318</v>
      </c>
      <c r="C315" s="213">
        <v>12.7</v>
      </c>
      <c r="D315" s="213">
        <v>12.8</v>
      </c>
      <c r="E315" s="213">
        <v>12.6</v>
      </c>
      <c r="F315" s="213">
        <v>12.7</v>
      </c>
      <c r="G315" s="214">
        <v>0.1</v>
      </c>
      <c r="H315" s="214">
        <v>0.79</v>
      </c>
      <c r="I315" s="213">
        <v>12.6</v>
      </c>
      <c r="J315" s="213">
        <v>12.7</v>
      </c>
      <c r="K315" s="212">
        <v>1096709</v>
      </c>
      <c r="L315" s="210">
        <v>13890.92</v>
      </c>
    </row>
    <row r="316" spans="1:12" ht="15" thickTop="1" thickBot="1">
      <c r="A316" s="208" t="str">
        <f t="shared" si="4"/>
        <v>MILL</v>
      </c>
      <c r="B316" s="209" t="s">
        <v>2319</v>
      </c>
      <c r="C316" s="213">
        <v>1.05</v>
      </c>
      <c r="D316" s="213">
        <v>1.06</v>
      </c>
      <c r="E316" s="213">
        <v>1.04</v>
      </c>
      <c r="F316" s="213">
        <v>1.05</v>
      </c>
      <c r="G316" s="214">
        <v>0.01</v>
      </c>
      <c r="H316" s="214">
        <v>0.96</v>
      </c>
      <c r="I316" s="213">
        <v>1.04</v>
      </c>
      <c r="J316" s="213">
        <v>1.05</v>
      </c>
      <c r="K316" s="212">
        <v>800096</v>
      </c>
      <c r="L316" s="213">
        <v>840.34</v>
      </c>
    </row>
    <row r="317" spans="1:12" ht="14.5" thickTop="1">
      <c r="A317" s="208" t="str">
        <f t="shared" si="4"/>
        <v>NOVA</v>
      </c>
      <c r="B317" s="209" t="s">
        <v>2320</v>
      </c>
      <c r="C317" s="213">
        <v>10.1</v>
      </c>
      <c r="D317" s="213">
        <v>10.1</v>
      </c>
      <c r="E317" s="213">
        <v>10</v>
      </c>
      <c r="F317" s="213">
        <v>10</v>
      </c>
      <c r="G317" s="213">
        <v>0</v>
      </c>
      <c r="H317" s="213">
        <v>0</v>
      </c>
      <c r="I317" s="213">
        <v>9.9499999999999993</v>
      </c>
      <c r="J317" s="213">
        <v>10</v>
      </c>
      <c r="K317" s="212">
        <v>5200</v>
      </c>
      <c r="L317" s="213">
        <v>52.1</v>
      </c>
    </row>
    <row r="318" spans="1:12" ht="14.5" thickBot="1">
      <c r="A318" s="208" t="str">
        <f t="shared" si="4"/>
        <v>PAP</v>
      </c>
      <c r="B318" s="209" t="s">
        <v>2321</v>
      </c>
      <c r="C318" s="213">
        <v>4.0599999999999996</v>
      </c>
      <c r="D318" s="213">
        <v>4.0999999999999996</v>
      </c>
      <c r="E318" s="213">
        <v>4.0199999999999996</v>
      </c>
      <c r="F318" s="213">
        <v>4.0999999999999996</v>
      </c>
      <c r="G318" s="214">
        <v>0.06</v>
      </c>
      <c r="H318" s="214">
        <v>1.49</v>
      </c>
      <c r="I318" s="213">
        <v>4.0599999999999996</v>
      </c>
      <c r="J318" s="213">
        <v>4.0999999999999996</v>
      </c>
      <c r="K318" s="212">
        <v>185361</v>
      </c>
      <c r="L318" s="213">
        <v>754.14</v>
      </c>
    </row>
    <row r="319" spans="1:12" ht="15" thickTop="1" thickBot="1">
      <c r="A319" s="208" t="str">
        <f t="shared" si="4"/>
        <v>PERM</v>
      </c>
      <c r="B319" s="209" t="s">
        <v>2322</v>
      </c>
      <c r="C319" s="213">
        <v>1.84</v>
      </c>
      <c r="D319" s="213">
        <v>1.84</v>
      </c>
      <c r="E319" s="213">
        <v>1.81</v>
      </c>
      <c r="F319" s="213">
        <v>1.83</v>
      </c>
      <c r="G319" s="214">
        <v>0.01</v>
      </c>
      <c r="H319" s="214">
        <v>0.55000000000000004</v>
      </c>
      <c r="I319" s="213">
        <v>1.82</v>
      </c>
      <c r="J319" s="213">
        <v>1.83</v>
      </c>
      <c r="K319" s="212">
        <v>584740</v>
      </c>
      <c r="L319" s="210">
        <v>1067.0899999999999</v>
      </c>
    </row>
    <row r="320" spans="1:12" ht="15" thickTop="1" thickBot="1">
      <c r="A320" s="208" t="str">
        <f t="shared" si="4"/>
        <v>SAM</v>
      </c>
      <c r="B320" s="209" t="s">
        <v>2323</v>
      </c>
      <c r="C320" s="213">
        <v>1.02</v>
      </c>
      <c r="D320" s="213">
        <v>1.05</v>
      </c>
      <c r="E320" s="213">
        <v>1.01</v>
      </c>
      <c r="F320" s="213">
        <v>1.04</v>
      </c>
      <c r="G320" s="214">
        <v>0.02</v>
      </c>
      <c r="H320" s="214">
        <v>1.96</v>
      </c>
      <c r="I320" s="213">
        <v>1.03</v>
      </c>
      <c r="J320" s="213">
        <v>1.04</v>
      </c>
      <c r="K320" s="212">
        <v>5106467</v>
      </c>
      <c r="L320" s="210">
        <v>5246.53</v>
      </c>
    </row>
    <row r="321" spans="1:12" ht="15" thickTop="1" thickBot="1">
      <c r="A321" s="208" t="str">
        <f t="shared" si="4"/>
        <v>SMIT</v>
      </c>
      <c r="B321" s="209" t="s">
        <v>2324</v>
      </c>
      <c r="C321" s="213">
        <v>4.7</v>
      </c>
      <c r="D321" s="213">
        <v>4.76</v>
      </c>
      <c r="E321" s="213">
        <v>4.7</v>
      </c>
      <c r="F321" s="213">
        <v>4.72</v>
      </c>
      <c r="G321" s="214">
        <v>0.02</v>
      </c>
      <c r="H321" s="214">
        <v>0.43</v>
      </c>
      <c r="I321" s="213">
        <v>4.72</v>
      </c>
      <c r="J321" s="213">
        <v>4.74</v>
      </c>
      <c r="K321" s="212">
        <v>67315</v>
      </c>
      <c r="L321" s="213">
        <v>317.05</v>
      </c>
    </row>
    <row r="322" spans="1:12" ht="15" thickTop="1" thickBot="1">
      <c r="A322" s="208" t="str">
        <f t="shared" si="4"/>
        <v>SSSC</v>
      </c>
      <c r="B322" s="209" t="s">
        <v>2325</v>
      </c>
      <c r="C322" s="213">
        <v>2.82</v>
      </c>
      <c r="D322" s="213">
        <v>2.86</v>
      </c>
      <c r="E322" s="213">
        <v>2.82</v>
      </c>
      <c r="F322" s="213">
        <v>2.84</v>
      </c>
      <c r="G322" s="214">
        <v>0.04</v>
      </c>
      <c r="H322" s="214">
        <v>1.43</v>
      </c>
      <c r="I322" s="213">
        <v>2.82</v>
      </c>
      <c r="J322" s="213">
        <v>2.86</v>
      </c>
      <c r="K322" s="212">
        <v>75609</v>
      </c>
      <c r="L322" s="213">
        <v>214.8</v>
      </c>
    </row>
    <row r="323" spans="1:12" ht="15" thickTop="1" thickBot="1">
      <c r="A323" s="208" t="str">
        <f t="shared" si="4"/>
        <v>TGPRO</v>
      </c>
      <c r="B323" s="209" t="s">
        <v>2326</v>
      </c>
      <c r="C323" s="213">
        <v>0.33</v>
      </c>
      <c r="D323" s="213">
        <v>0.34</v>
      </c>
      <c r="E323" s="213">
        <v>0.32</v>
      </c>
      <c r="F323" s="213">
        <v>0.33</v>
      </c>
      <c r="G323" s="211">
        <v>-0.01</v>
      </c>
      <c r="H323" s="211">
        <v>-2.94</v>
      </c>
      <c r="I323" s="213">
        <v>0.32</v>
      </c>
      <c r="J323" s="213">
        <v>0.33</v>
      </c>
      <c r="K323" s="212">
        <v>6150728</v>
      </c>
      <c r="L323" s="210">
        <v>2014.44</v>
      </c>
    </row>
    <row r="324" spans="1:12" ht="15" thickTop="1" thickBot="1">
      <c r="A324" s="208" t="str">
        <f t="shared" si="4"/>
        <v>THE</v>
      </c>
      <c r="B324" s="209" t="s">
        <v>2327</v>
      </c>
      <c r="C324" s="213">
        <v>2.1800000000000002</v>
      </c>
      <c r="D324" s="213">
        <v>2.1800000000000002</v>
      </c>
      <c r="E324" s="213">
        <v>2.14</v>
      </c>
      <c r="F324" s="213">
        <v>2.1800000000000002</v>
      </c>
      <c r="G324" s="214">
        <v>0.06</v>
      </c>
      <c r="H324" s="214">
        <v>2.83</v>
      </c>
      <c r="I324" s="213">
        <v>2.16</v>
      </c>
      <c r="J324" s="213">
        <v>2.1800000000000002</v>
      </c>
      <c r="K324" s="212">
        <v>1015408</v>
      </c>
      <c r="L324" s="210">
        <v>2195.75</v>
      </c>
    </row>
    <row r="325" spans="1:12" ht="14.5" thickTop="1">
      <c r="A325" s="208" t="str">
        <f t="shared" si="4"/>
        <v>TMT</v>
      </c>
      <c r="B325" s="209" t="s">
        <v>2328</v>
      </c>
      <c r="C325" s="213">
        <v>9.1999999999999993</v>
      </c>
      <c r="D325" s="213">
        <v>9.25</v>
      </c>
      <c r="E325" s="213">
        <v>9.15</v>
      </c>
      <c r="F325" s="213">
        <v>9.1999999999999993</v>
      </c>
      <c r="G325" s="213">
        <v>0</v>
      </c>
      <c r="H325" s="213">
        <v>0</v>
      </c>
      <c r="I325" s="213">
        <v>9.15</v>
      </c>
      <c r="J325" s="213">
        <v>9.1999999999999993</v>
      </c>
      <c r="K325" s="212">
        <v>506815</v>
      </c>
      <c r="L325" s="210">
        <v>4662.1099999999997</v>
      </c>
    </row>
    <row r="326" spans="1:12" ht="14.5" thickBot="1">
      <c r="A326" s="208" t="str">
        <f t="shared" si="4"/>
        <v>TSTH</v>
      </c>
      <c r="B326" s="209" t="s">
        <v>3423</v>
      </c>
      <c r="C326" s="213">
        <v>1.29</v>
      </c>
      <c r="D326" s="213">
        <v>1.31</v>
      </c>
      <c r="E326" s="213">
        <v>1.28</v>
      </c>
      <c r="F326" s="213">
        <v>1.31</v>
      </c>
      <c r="G326" s="211">
        <v>-0.02</v>
      </c>
      <c r="H326" s="211">
        <v>-1.5</v>
      </c>
      <c r="I326" s="213">
        <v>1.3</v>
      </c>
      <c r="J326" s="213">
        <v>1.31</v>
      </c>
      <c r="K326" s="212">
        <v>9929844</v>
      </c>
      <c r="L326" s="210">
        <v>12902.64</v>
      </c>
    </row>
    <row r="327" spans="1:12" ht="15" thickTop="1" thickBot="1">
      <c r="A327" s="208" t="str">
        <f t="shared" si="4"/>
        <v>TWP</v>
      </c>
      <c r="B327" s="209" t="s">
        <v>2329</v>
      </c>
      <c r="C327" s="213">
        <v>3.04</v>
      </c>
      <c r="D327" s="213">
        <v>3.04</v>
      </c>
      <c r="E327" s="213">
        <v>2.98</v>
      </c>
      <c r="F327" s="213">
        <v>3</v>
      </c>
      <c r="G327" s="211">
        <v>-0.04</v>
      </c>
      <c r="H327" s="211">
        <v>-1.32</v>
      </c>
      <c r="I327" s="213">
        <v>3</v>
      </c>
      <c r="J327" s="213">
        <v>3.04</v>
      </c>
      <c r="K327" s="212">
        <v>31600</v>
      </c>
      <c r="L327" s="213">
        <v>94.78</v>
      </c>
    </row>
    <row r="328" spans="1:12" ht="19" customHeight="1" thickTop="1" thickBot="1">
      <c r="A328" s="208" t="str">
        <f t="shared" si="4"/>
        <v>TYCN</v>
      </c>
      <c r="B328" s="215" t="s">
        <v>2330</v>
      </c>
      <c r="C328" s="216">
        <v>3.34</v>
      </c>
      <c r="D328" s="216">
        <v>3.42</v>
      </c>
      <c r="E328" s="216">
        <v>3.34</v>
      </c>
      <c r="F328" s="216">
        <v>3.42</v>
      </c>
      <c r="G328" s="214">
        <v>0.1</v>
      </c>
      <c r="H328" s="214">
        <v>3.01</v>
      </c>
      <c r="I328" s="216">
        <v>3.38</v>
      </c>
      <c r="J328" s="216">
        <v>3.4</v>
      </c>
      <c r="K328" s="217">
        <v>2700</v>
      </c>
      <c r="L328" s="216">
        <v>9.1199999999999992</v>
      </c>
    </row>
    <row r="329" spans="1:12" ht="14.5" thickTop="1">
      <c r="A329" s="208" t="str">
        <f t="shared" si="4"/>
        <v/>
      </c>
      <c r="B329"/>
      <c r="C329"/>
      <c r="D329"/>
      <c r="E329"/>
      <c r="F329"/>
      <c r="G329"/>
      <c r="H329"/>
      <c r="I329"/>
      <c r="J329"/>
      <c r="K329"/>
      <c r="L329"/>
    </row>
    <row r="330" spans="1:12">
      <c r="A330" s="208" t="str">
        <f t="shared" si="4"/>
        <v>หลักทรัพย์</v>
      </c>
      <c r="B330" s="281" t="s">
        <v>2073</v>
      </c>
      <c r="C330" s="281" t="s">
        <v>2074</v>
      </c>
      <c r="D330" s="281" t="s">
        <v>2050</v>
      </c>
      <c r="E330" s="281" t="s">
        <v>2051</v>
      </c>
      <c r="F330" s="281" t="s">
        <v>2047</v>
      </c>
      <c r="G330" s="219" t="s">
        <v>2048</v>
      </c>
      <c r="H330" s="219" t="s">
        <v>2049</v>
      </c>
      <c r="I330" s="219" t="s">
        <v>2075</v>
      </c>
      <c r="J330" s="219" t="s">
        <v>2075</v>
      </c>
      <c r="K330" s="219" t="s">
        <v>2052</v>
      </c>
      <c r="L330" s="219" t="s">
        <v>2053</v>
      </c>
    </row>
    <row r="331" spans="1:12">
      <c r="A331" s="208" t="str">
        <f t="shared" si="4"/>
        <v/>
      </c>
      <c r="B331" s="281"/>
      <c r="C331" s="281"/>
      <c r="D331" s="281"/>
      <c r="E331" s="281"/>
      <c r="F331" s="281"/>
      <c r="G331" s="219" t="s">
        <v>2054</v>
      </c>
      <c r="H331" s="219" t="s">
        <v>2054</v>
      </c>
      <c r="I331" s="219" t="s">
        <v>2076</v>
      </c>
      <c r="J331" s="219" t="s">
        <v>2077</v>
      </c>
      <c r="K331" s="219" t="s">
        <v>2078</v>
      </c>
      <c r="L331" s="219" t="s">
        <v>2079</v>
      </c>
    </row>
    <row r="332" spans="1:12">
      <c r="A332" s="208" t="str">
        <f t="shared" si="4"/>
        <v>CCP</v>
      </c>
      <c r="B332" s="209" t="s">
        <v>2331</v>
      </c>
      <c r="C332" s="213">
        <v>0.47</v>
      </c>
      <c r="D332" s="213">
        <v>0.48</v>
      </c>
      <c r="E332" s="213">
        <v>0.46</v>
      </c>
      <c r="F332" s="213">
        <v>0.47</v>
      </c>
      <c r="G332" s="213">
        <v>0</v>
      </c>
      <c r="H332" s="213">
        <v>0</v>
      </c>
      <c r="I332" s="213">
        <v>0.47</v>
      </c>
      <c r="J332" s="213">
        <v>0.48</v>
      </c>
      <c r="K332" s="212">
        <v>617206</v>
      </c>
      <c r="L332" s="213">
        <v>290.26</v>
      </c>
    </row>
    <row r="333" spans="1:12" ht="14.5" thickBot="1">
      <c r="A333" s="208" t="str">
        <f t="shared" si="4"/>
        <v>COTTO</v>
      </c>
      <c r="B333" s="209" t="s">
        <v>2332</v>
      </c>
      <c r="C333" s="213">
        <v>2.12</v>
      </c>
      <c r="D333" s="213">
        <v>2.16</v>
      </c>
      <c r="E333" s="213">
        <v>2.12</v>
      </c>
      <c r="F333" s="213">
        <v>2.14</v>
      </c>
      <c r="G333" s="214">
        <v>0.02</v>
      </c>
      <c r="H333" s="214">
        <v>0.94</v>
      </c>
      <c r="I333" s="213">
        <v>2.12</v>
      </c>
      <c r="J333" s="213">
        <v>2.14</v>
      </c>
      <c r="K333" s="212">
        <v>2239733</v>
      </c>
      <c r="L333" s="210">
        <v>4791.84</v>
      </c>
    </row>
    <row r="334" spans="1:12" ht="15" thickTop="1" thickBot="1">
      <c r="A334" s="208" t="str">
        <f t="shared" si="4"/>
        <v>DCC</v>
      </c>
      <c r="B334" s="209" t="s">
        <v>3424</v>
      </c>
      <c r="C334" s="213">
        <v>2.76</v>
      </c>
      <c r="D334" s="213">
        <v>2.82</v>
      </c>
      <c r="E334" s="213">
        <v>2.76</v>
      </c>
      <c r="F334" s="213">
        <v>2.8</v>
      </c>
      <c r="G334" s="214">
        <v>0.06</v>
      </c>
      <c r="H334" s="214">
        <v>2.19</v>
      </c>
      <c r="I334" s="213">
        <v>2.8</v>
      </c>
      <c r="J334" s="213">
        <v>2.82</v>
      </c>
      <c r="K334" s="212">
        <v>16302439</v>
      </c>
      <c r="L334" s="210">
        <v>45424.73</v>
      </c>
    </row>
    <row r="335" spans="1:12" ht="14.5" thickTop="1">
      <c r="A335" s="208" t="str">
        <f t="shared" si="4"/>
        <v>DCON</v>
      </c>
      <c r="B335" s="209" t="s">
        <v>2333</v>
      </c>
      <c r="C335" s="213">
        <v>0.44</v>
      </c>
      <c r="D335" s="213">
        <v>0.45</v>
      </c>
      <c r="E335" s="213">
        <v>0.44</v>
      </c>
      <c r="F335" s="213">
        <v>0.45</v>
      </c>
      <c r="G335" s="213">
        <v>0</v>
      </c>
      <c r="H335" s="213">
        <v>0</v>
      </c>
      <c r="I335" s="213">
        <v>0.44</v>
      </c>
      <c r="J335" s="213">
        <v>0.45</v>
      </c>
      <c r="K335" s="212">
        <v>1969455</v>
      </c>
      <c r="L335" s="213">
        <v>871.29</v>
      </c>
    </row>
    <row r="336" spans="1:12" ht="14.5" thickBot="1">
      <c r="A336" s="208" t="str">
        <f t="shared" si="4"/>
        <v>DRT</v>
      </c>
      <c r="B336" s="209" t="s">
        <v>2334</v>
      </c>
      <c r="C336" s="213">
        <v>7.4</v>
      </c>
      <c r="D336" s="213">
        <v>7.45</v>
      </c>
      <c r="E336" s="213">
        <v>7.3</v>
      </c>
      <c r="F336" s="213">
        <v>7.4</v>
      </c>
      <c r="G336" s="214">
        <v>0.05</v>
      </c>
      <c r="H336" s="214">
        <v>0.68</v>
      </c>
      <c r="I336" s="213">
        <v>7.35</v>
      </c>
      <c r="J336" s="213">
        <v>7.4</v>
      </c>
      <c r="K336" s="212">
        <v>202398</v>
      </c>
      <c r="L336" s="210">
        <v>1491.05</v>
      </c>
    </row>
    <row r="337" spans="1:12" ht="14.5" thickTop="1">
      <c r="A337" s="208" t="str">
        <f t="shared" si="4"/>
        <v>EPG</v>
      </c>
      <c r="B337" s="209" t="s">
        <v>2335</v>
      </c>
      <c r="C337" s="213">
        <v>10</v>
      </c>
      <c r="D337" s="213">
        <v>10.1</v>
      </c>
      <c r="E337" s="213">
        <v>9.9499999999999993</v>
      </c>
      <c r="F337" s="213">
        <v>10</v>
      </c>
      <c r="G337" s="213">
        <v>0</v>
      </c>
      <c r="H337" s="213">
        <v>0</v>
      </c>
      <c r="I337" s="213">
        <v>10</v>
      </c>
      <c r="J337" s="213">
        <v>10.1</v>
      </c>
      <c r="K337" s="212">
        <v>5726849</v>
      </c>
      <c r="L337" s="210">
        <v>57270.01</v>
      </c>
    </row>
    <row r="338" spans="1:12" ht="14.5" thickBot="1">
      <c r="A338" s="208" t="str">
        <f t="shared" si="4"/>
        <v>GEL</v>
      </c>
      <c r="B338" s="209" t="s">
        <v>2336</v>
      </c>
      <c r="C338" s="213">
        <v>0.24</v>
      </c>
      <c r="D338" s="213">
        <v>0.24</v>
      </c>
      <c r="E338" s="213">
        <v>0.23</v>
      </c>
      <c r="F338" s="213">
        <v>0.23</v>
      </c>
      <c r="G338" s="211">
        <v>-0.01</v>
      </c>
      <c r="H338" s="211">
        <v>-4.17</v>
      </c>
      <c r="I338" s="213">
        <v>0.23</v>
      </c>
      <c r="J338" s="213">
        <v>0.24</v>
      </c>
      <c r="K338" s="212">
        <v>8511727</v>
      </c>
      <c r="L338" s="210">
        <v>2034.71</v>
      </c>
    </row>
    <row r="339" spans="1:12" ht="15" thickTop="1" thickBot="1">
      <c r="A339" s="208" t="str">
        <f t="shared" si="4"/>
        <v>PPP</v>
      </c>
      <c r="B339" s="209" t="s">
        <v>2337</v>
      </c>
      <c r="C339" s="213">
        <v>1.83</v>
      </c>
      <c r="D339" s="213">
        <v>1.9</v>
      </c>
      <c r="E339" s="213">
        <v>1.77</v>
      </c>
      <c r="F339" s="213">
        <v>1.84</v>
      </c>
      <c r="G339" s="214">
        <v>0.04</v>
      </c>
      <c r="H339" s="214">
        <v>2.2200000000000002</v>
      </c>
      <c r="I339" s="213">
        <v>1.83</v>
      </c>
      <c r="J339" s="213">
        <v>1.84</v>
      </c>
      <c r="K339" s="212">
        <v>41000</v>
      </c>
      <c r="L339" s="213">
        <v>75.69</v>
      </c>
    </row>
    <row r="340" spans="1:12" ht="15" thickTop="1" thickBot="1">
      <c r="A340" s="208" t="str">
        <f t="shared" si="4"/>
        <v>Q-CON</v>
      </c>
      <c r="B340" s="209" t="s">
        <v>2338</v>
      </c>
      <c r="C340" s="213">
        <v>5.35</v>
      </c>
      <c r="D340" s="213">
        <v>5.35</v>
      </c>
      <c r="E340" s="213">
        <v>5.2</v>
      </c>
      <c r="F340" s="213">
        <v>5.25</v>
      </c>
      <c r="G340" s="211">
        <v>-0.05</v>
      </c>
      <c r="H340" s="211">
        <v>-0.94</v>
      </c>
      <c r="I340" s="213">
        <v>5.2</v>
      </c>
      <c r="J340" s="213">
        <v>5.25</v>
      </c>
      <c r="K340" s="212">
        <v>82304</v>
      </c>
      <c r="L340" s="213">
        <v>433.33</v>
      </c>
    </row>
    <row r="341" spans="1:12" ht="15" thickTop="1" thickBot="1">
      <c r="A341" s="208" t="str">
        <f t="shared" si="4"/>
        <v>SCC</v>
      </c>
      <c r="B341" s="209" t="s">
        <v>2339</v>
      </c>
      <c r="C341" s="213">
        <v>361</v>
      </c>
      <c r="D341" s="213">
        <v>362</v>
      </c>
      <c r="E341" s="213">
        <v>360</v>
      </c>
      <c r="F341" s="213">
        <v>361</v>
      </c>
      <c r="G341" s="214">
        <v>2</v>
      </c>
      <c r="H341" s="214">
        <v>0.56000000000000005</v>
      </c>
      <c r="I341" s="213">
        <v>361</v>
      </c>
      <c r="J341" s="213">
        <v>362</v>
      </c>
      <c r="K341" s="212">
        <v>610417</v>
      </c>
      <c r="L341" s="210">
        <v>220361.34</v>
      </c>
    </row>
    <row r="342" spans="1:12" ht="15" thickTop="1" thickBot="1">
      <c r="A342" s="208" t="str">
        <f t="shared" si="4"/>
        <v>SCCC</v>
      </c>
      <c r="B342" s="209" t="s">
        <v>2340</v>
      </c>
      <c r="C342" s="213">
        <v>149</v>
      </c>
      <c r="D342" s="213">
        <v>150</v>
      </c>
      <c r="E342" s="213">
        <v>149</v>
      </c>
      <c r="F342" s="213">
        <v>149.5</v>
      </c>
      <c r="G342" s="214">
        <v>1</v>
      </c>
      <c r="H342" s="214">
        <v>0.67</v>
      </c>
      <c r="I342" s="213">
        <v>149</v>
      </c>
      <c r="J342" s="213">
        <v>149.5</v>
      </c>
      <c r="K342" s="212">
        <v>30161</v>
      </c>
      <c r="L342" s="210">
        <v>4504.0600000000004</v>
      </c>
    </row>
    <row r="343" spans="1:12" ht="15" thickTop="1" thickBot="1">
      <c r="A343" s="208" t="str">
        <f t="shared" si="4"/>
        <v>SCP</v>
      </c>
      <c r="B343" s="209" t="s">
        <v>2341</v>
      </c>
      <c r="C343" s="213">
        <v>5.7</v>
      </c>
      <c r="D343" s="213">
        <v>5.75</v>
      </c>
      <c r="E343" s="213">
        <v>5.6</v>
      </c>
      <c r="F343" s="213">
        <v>5.75</v>
      </c>
      <c r="G343" s="214">
        <v>0.15</v>
      </c>
      <c r="H343" s="214">
        <v>2.68</v>
      </c>
      <c r="I343" s="213">
        <v>5.6</v>
      </c>
      <c r="J343" s="213">
        <v>5.75</v>
      </c>
      <c r="K343" s="212">
        <v>119810</v>
      </c>
      <c r="L343" s="213">
        <v>679.54</v>
      </c>
    </row>
    <row r="344" spans="1:12" ht="15" thickTop="1" thickBot="1">
      <c r="A344" s="208" t="str">
        <f t="shared" si="4"/>
        <v>SKN</v>
      </c>
      <c r="B344" s="209" t="s">
        <v>2342</v>
      </c>
      <c r="C344" s="213">
        <v>8.25</v>
      </c>
      <c r="D344" s="213">
        <v>8.3000000000000007</v>
      </c>
      <c r="E344" s="213">
        <v>8.15</v>
      </c>
      <c r="F344" s="213">
        <v>8.25</v>
      </c>
      <c r="G344" s="214">
        <v>0.05</v>
      </c>
      <c r="H344" s="214">
        <v>0.61</v>
      </c>
      <c r="I344" s="213">
        <v>8.1999999999999993</v>
      </c>
      <c r="J344" s="213">
        <v>8.25</v>
      </c>
      <c r="K344" s="212">
        <v>1315102</v>
      </c>
      <c r="L344" s="210">
        <v>10768.94</v>
      </c>
    </row>
    <row r="345" spans="1:12" ht="14.5" thickTop="1">
      <c r="A345" s="208" t="str">
        <f t="shared" si="4"/>
        <v>STECH</v>
      </c>
      <c r="B345" s="209" t="s">
        <v>2343</v>
      </c>
      <c r="C345" s="213">
        <v>2.2000000000000002</v>
      </c>
      <c r="D345" s="213">
        <v>2.2200000000000002</v>
      </c>
      <c r="E345" s="213">
        <v>2.1800000000000002</v>
      </c>
      <c r="F345" s="213">
        <v>2.2000000000000002</v>
      </c>
      <c r="G345" s="213">
        <v>0</v>
      </c>
      <c r="H345" s="213">
        <v>0</v>
      </c>
      <c r="I345" s="213">
        <v>2.1800000000000002</v>
      </c>
      <c r="J345" s="213">
        <v>2.2000000000000002</v>
      </c>
      <c r="K345" s="212">
        <v>490000</v>
      </c>
      <c r="L345" s="210">
        <v>1071.74</v>
      </c>
    </row>
    <row r="346" spans="1:12">
      <c r="A346" s="208" t="str">
        <f t="shared" ref="A346:A409" si="5">IFERROR(LEFT(B346,FIND("&lt;",B346)-2),TRIM(B346))</f>
        <v>TASCO</v>
      </c>
      <c r="B346" s="209" t="s">
        <v>2344</v>
      </c>
      <c r="C346" s="213">
        <v>16.8</v>
      </c>
      <c r="D346" s="213">
        <v>16.899999999999999</v>
      </c>
      <c r="E346" s="213">
        <v>16.7</v>
      </c>
      <c r="F346" s="213">
        <v>16.7</v>
      </c>
      <c r="G346" s="213">
        <v>0</v>
      </c>
      <c r="H346" s="213">
        <v>0</v>
      </c>
      <c r="I346" s="213">
        <v>16.7</v>
      </c>
      <c r="J346" s="213">
        <v>16.8</v>
      </c>
      <c r="K346" s="212">
        <v>1612231</v>
      </c>
      <c r="L346" s="210">
        <v>27115.98</v>
      </c>
    </row>
    <row r="347" spans="1:12">
      <c r="A347" s="208" t="str">
        <f t="shared" si="5"/>
        <v>TOA</v>
      </c>
      <c r="B347" s="209" t="s">
        <v>2345</v>
      </c>
      <c r="C347" s="213">
        <v>27.75</v>
      </c>
      <c r="D347" s="213">
        <v>27.75</v>
      </c>
      <c r="E347" s="213">
        <v>27.25</v>
      </c>
      <c r="F347" s="213">
        <v>27.5</v>
      </c>
      <c r="G347" s="213">
        <v>0</v>
      </c>
      <c r="H347" s="213">
        <v>0</v>
      </c>
      <c r="I347" s="213">
        <v>27.25</v>
      </c>
      <c r="J347" s="213">
        <v>27.5</v>
      </c>
      <c r="K347" s="212">
        <v>213621</v>
      </c>
      <c r="L347" s="210">
        <v>5883.38</v>
      </c>
    </row>
    <row r="348" spans="1:12" ht="14.5" thickBot="1">
      <c r="A348" s="208" t="str">
        <f t="shared" si="5"/>
        <v>TPIPL</v>
      </c>
      <c r="B348" s="209" t="s">
        <v>2346</v>
      </c>
      <c r="C348" s="213">
        <v>1.51</v>
      </c>
      <c r="D348" s="213">
        <v>1.55</v>
      </c>
      <c r="E348" s="213">
        <v>1.51</v>
      </c>
      <c r="F348" s="213">
        <v>1.54</v>
      </c>
      <c r="G348" s="214">
        <v>0.04</v>
      </c>
      <c r="H348" s="214">
        <v>2.67</v>
      </c>
      <c r="I348" s="213">
        <v>1.53</v>
      </c>
      <c r="J348" s="213">
        <v>1.54</v>
      </c>
      <c r="K348" s="212">
        <v>18250642</v>
      </c>
      <c r="L348" s="210">
        <v>28060.61</v>
      </c>
    </row>
    <row r="349" spans="1:12" ht="15" thickTop="1" thickBot="1">
      <c r="A349" s="208" t="str">
        <f t="shared" si="5"/>
        <v>UMI</v>
      </c>
      <c r="B349" s="209" t="s">
        <v>2347</v>
      </c>
      <c r="C349" s="213">
        <v>1.47</v>
      </c>
      <c r="D349" s="213">
        <v>1.51</v>
      </c>
      <c r="E349" s="213">
        <v>1.47</v>
      </c>
      <c r="F349" s="213">
        <v>1.49</v>
      </c>
      <c r="G349" s="214">
        <v>0.03</v>
      </c>
      <c r="H349" s="214">
        <v>2.0499999999999998</v>
      </c>
      <c r="I349" s="213">
        <v>1.49</v>
      </c>
      <c r="J349" s="213">
        <v>1.5</v>
      </c>
      <c r="K349" s="212">
        <v>421826</v>
      </c>
      <c r="L349" s="213">
        <v>630.29999999999995</v>
      </c>
    </row>
    <row r="350" spans="1:12" ht="15" thickTop="1" thickBot="1">
      <c r="A350" s="208" t="str">
        <f t="shared" si="5"/>
        <v>VNG</v>
      </c>
      <c r="B350" s="209" t="s">
        <v>2348</v>
      </c>
      <c r="C350" s="213">
        <v>8.4499999999999993</v>
      </c>
      <c r="D350" s="213">
        <v>8.5</v>
      </c>
      <c r="E350" s="213">
        <v>8.25</v>
      </c>
      <c r="F350" s="213">
        <v>8.35</v>
      </c>
      <c r="G350" s="214">
        <v>0.05</v>
      </c>
      <c r="H350" s="214">
        <v>0.6</v>
      </c>
      <c r="I350" s="213">
        <v>8.35</v>
      </c>
      <c r="J350" s="213">
        <v>8.4</v>
      </c>
      <c r="K350" s="212">
        <v>3995020</v>
      </c>
      <c r="L350" s="210">
        <v>33483.760000000002</v>
      </c>
    </row>
    <row r="351" spans="1:12" ht="19" customHeight="1" thickTop="1" thickBot="1">
      <c r="A351" s="208" t="str">
        <f t="shared" si="5"/>
        <v>WIIK</v>
      </c>
      <c r="B351" s="215" t="s">
        <v>2349</v>
      </c>
      <c r="C351" s="216">
        <v>2</v>
      </c>
      <c r="D351" s="216">
        <v>2</v>
      </c>
      <c r="E351" s="216">
        <v>1.99</v>
      </c>
      <c r="F351" s="216">
        <v>2</v>
      </c>
      <c r="G351" s="211">
        <v>-0.02</v>
      </c>
      <c r="H351" s="211">
        <v>-0.99</v>
      </c>
      <c r="I351" s="216">
        <v>1.99</v>
      </c>
      <c r="J351" s="216">
        <v>2</v>
      </c>
      <c r="K351" s="217">
        <v>106014</v>
      </c>
      <c r="L351" s="216">
        <v>211.95</v>
      </c>
    </row>
    <row r="352" spans="1:12" ht="14.5" thickTop="1">
      <c r="A352" s="208" t="str">
        <f t="shared" si="5"/>
        <v/>
      </c>
      <c r="B352"/>
      <c r="C352"/>
      <c r="D352"/>
      <c r="E352"/>
      <c r="F352"/>
      <c r="G352"/>
      <c r="H352"/>
      <c r="I352"/>
      <c r="J352"/>
      <c r="K352"/>
      <c r="L352"/>
    </row>
    <row r="353" spans="1:12">
      <c r="A353" s="208" t="str">
        <f t="shared" si="5"/>
        <v>หลักทรัพย์</v>
      </c>
      <c r="B353" s="281" t="s">
        <v>2073</v>
      </c>
      <c r="C353" s="281" t="s">
        <v>2074</v>
      </c>
      <c r="D353" s="281" t="s">
        <v>2050</v>
      </c>
      <c r="E353" s="281" t="s">
        <v>2051</v>
      </c>
      <c r="F353" s="281" t="s">
        <v>2047</v>
      </c>
      <c r="G353" s="219" t="s">
        <v>2048</v>
      </c>
      <c r="H353" s="219" t="s">
        <v>2049</v>
      </c>
      <c r="I353" s="219" t="s">
        <v>2075</v>
      </c>
      <c r="J353" s="219" t="s">
        <v>2075</v>
      </c>
      <c r="K353" s="219" t="s">
        <v>2052</v>
      </c>
      <c r="L353" s="219" t="s">
        <v>2053</v>
      </c>
    </row>
    <row r="354" spans="1:12">
      <c r="A354" s="208" t="str">
        <f t="shared" si="5"/>
        <v/>
      </c>
      <c r="B354" s="281"/>
      <c r="C354" s="281"/>
      <c r="D354" s="281"/>
      <c r="E354" s="281"/>
      <c r="F354" s="281"/>
      <c r="G354" s="219" t="s">
        <v>2054</v>
      </c>
      <c r="H354" s="219" t="s">
        <v>2054</v>
      </c>
      <c r="I354" s="219" t="s">
        <v>2076</v>
      </c>
      <c r="J354" s="219" t="s">
        <v>2077</v>
      </c>
      <c r="K354" s="219" t="s">
        <v>2078</v>
      </c>
      <c r="L354" s="219" t="s">
        <v>2079</v>
      </c>
    </row>
    <row r="355" spans="1:12">
      <c r="A355" s="208" t="str">
        <f t="shared" si="5"/>
        <v>A</v>
      </c>
      <c r="B355" s="209" t="s">
        <v>2350</v>
      </c>
      <c r="C355" s="213">
        <v>5.05</v>
      </c>
      <c r="D355" s="213">
        <v>5.05</v>
      </c>
      <c r="E355" s="213">
        <v>4.9800000000000004</v>
      </c>
      <c r="F355" s="213">
        <v>4.9800000000000004</v>
      </c>
      <c r="G355" s="213">
        <v>0</v>
      </c>
      <c r="H355" s="213">
        <v>0</v>
      </c>
      <c r="I355" s="213">
        <v>4.96</v>
      </c>
      <c r="J355" s="213">
        <v>4.9800000000000004</v>
      </c>
      <c r="K355" s="212">
        <v>7800</v>
      </c>
      <c r="L355" s="213">
        <v>39.24</v>
      </c>
    </row>
    <row r="356" spans="1:12" ht="14.5" thickBot="1">
      <c r="A356" s="208" t="str">
        <f t="shared" si="5"/>
        <v>AMATA</v>
      </c>
      <c r="B356" s="209" t="s">
        <v>2351</v>
      </c>
      <c r="C356" s="213">
        <v>19.399999999999999</v>
      </c>
      <c r="D356" s="213">
        <v>19.600000000000001</v>
      </c>
      <c r="E356" s="213">
        <v>19.3</v>
      </c>
      <c r="F356" s="213">
        <v>19.600000000000001</v>
      </c>
      <c r="G356" s="214">
        <v>0.3</v>
      </c>
      <c r="H356" s="214">
        <v>1.55</v>
      </c>
      <c r="I356" s="213">
        <v>19.600000000000001</v>
      </c>
      <c r="J356" s="213">
        <v>19.7</v>
      </c>
      <c r="K356" s="212">
        <v>7938031</v>
      </c>
      <c r="L356" s="210">
        <v>154994.57999999999</v>
      </c>
    </row>
    <row r="357" spans="1:12" ht="15" thickTop="1" thickBot="1">
      <c r="A357" s="208" t="str">
        <f t="shared" si="5"/>
        <v>AMATAV</v>
      </c>
      <c r="B357" s="209" t="s">
        <v>3109</v>
      </c>
      <c r="C357" s="213">
        <v>7.4</v>
      </c>
      <c r="D357" s="213">
        <v>7.4</v>
      </c>
      <c r="E357" s="213">
        <v>7.3</v>
      </c>
      <c r="F357" s="213">
        <v>7.3</v>
      </c>
      <c r="G357" s="211">
        <v>-0.1</v>
      </c>
      <c r="H357" s="211">
        <v>-1.35</v>
      </c>
      <c r="I357" s="213">
        <v>7.35</v>
      </c>
      <c r="J357" s="213">
        <v>7.4</v>
      </c>
      <c r="K357" s="212">
        <v>43100</v>
      </c>
      <c r="L357" s="213">
        <v>318.45999999999998</v>
      </c>
    </row>
    <row r="358" spans="1:12" ht="15" customHeight="1" thickTop="1">
      <c r="A358" s="208" t="str">
        <f t="shared" si="5"/>
        <v>ANAN</v>
      </c>
      <c r="B358" s="209" t="s">
        <v>2352</v>
      </c>
      <c r="C358" s="213">
        <v>1.18</v>
      </c>
      <c r="D358" s="213">
        <v>1.2</v>
      </c>
      <c r="E358" s="213">
        <v>1.1599999999999999</v>
      </c>
      <c r="F358" s="213">
        <v>1.17</v>
      </c>
      <c r="G358" s="213">
        <v>0</v>
      </c>
      <c r="H358" s="213">
        <v>0</v>
      </c>
      <c r="I358" s="213">
        <v>1.17</v>
      </c>
      <c r="J358" s="213">
        <v>1.18</v>
      </c>
      <c r="K358" s="212">
        <v>5049321</v>
      </c>
      <c r="L358" s="210">
        <v>5939.91</v>
      </c>
    </row>
    <row r="359" spans="1:12" ht="14.5" thickBot="1">
      <c r="A359" s="208" t="str">
        <f t="shared" si="5"/>
        <v>AP</v>
      </c>
      <c r="B359" s="209" t="s">
        <v>2353</v>
      </c>
      <c r="C359" s="213">
        <v>10.9</v>
      </c>
      <c r="D359" s="213">
        <v>11</v>
      </c>
      <c r="E359" s="213">
        <v>10.7</v>
      </c>
      <c r="F359" s="213">
        <v>10.8</v>
      </c>
      <c r="G359" s="211">
        <v>-0.1</v>
      </c>
      <c r="H359" s="211">
        <v>-0.92</v>
      </c>
      <c r="I359" s="213">
        <v>10.7</v>
      </c>
      <c r="J359" s="213">
        <v>10.8</v>
      </c>
      <c r="K359" s="212">
        <v>10408664</v>
      </c>
      <c r="L359" s="210">
        <v>112386.29</v>
      </c>
    </row>
    <row r="360" spans="1:12" ht="17.25" customHeight="1" thickTop="1">
      <c r="A360" s="208" t="str">
        <f t="shared" si="5"/>
        <v>APEX</v>
      </c>
      <c r="B360" s="209" t="s">
        <v>2354</v>
      </c>
      <c r="C360" s="213" t="s">
        <v>377</v>
      </c>
      <c r="D360" s="213" t="s">
        <v>377</v>
      </c>
      <c r="E360" s="213" t="s">
        <v>377</v>
      </c>
      <c r="F360" s="213" t="s">
        <v>377</v>
      </c>
      <c r="G360" s="213" t="s">
        <v>377</v>
      </c>
      <c r="H360" s="213" t="s">
        <v>377</v>
      </c>
      <c r="I360" s="213" t="s">
        <v>377</v>
      </c>
      <c r="J360" s="213" t="s">
        <v>377</v>
      </c>
      <c r="K360" s="213" t="s">
        <v>377</v>
      </c>
      <c r="L360" s="213" t="s">
        <v>377</v>
      </c>
    </row>
    <row r="361" spans="1:12">
      <c r="A361" s="208" t="str">
        <f t="shared" si="5"/>
        <v>AQ</v>
      </c>
      <c r="B361" s="209" t="s">
        <v>2355</v>
      </c>
      <c r="C361" s="213">
        <v>0.02</v>
      </c>
      <c r="D361" s="213">
        <v>0.03</v>
      </c>
      <c r="E361" s="213">
        <v>0.02</v>
      </c>
      <c r="F361" s="213">
        <v>0.03</v>
      </c>
      <c r="G361" s="213">
        <v>0</v>
      </c>
      <c r="H361" s="213">
        <v>0</v>
      </c>
      <c r="I361" s="213">
        <v>0.02</v>
      </c>
      <c r="J361" s="213">
        <v>0.03</v>
      </c>
      <c r="K361" s="212">
        <v>34399578</v>
      </c>
      <c r="L361" s="213">
        <v>813.34</v>
      </c>
    </row>
    <row r="362" spans="1:12" ht="14.5" thickBot="1">
      <c r="A362" s="208" t="str">
        <f t="shared" si="5"/>
        <v>ASW</v>
      </c>
      <c r="B362" s="209" t="s">
        <v>2356</v>
      </c>
      <c r="C362" s="213">
        <v>8</v>
      </c>
      <c r="D362" s="213">
        <v>8.15</v>
      </c>
      <c r="E362" s="213">
        <v>8</v>
      </c>
      <c r="F362" s="213">
        <v>8.0500000000000007</v>
      </c>
      <c r="G362" s="214">
        <v>0.05</v>
      </c>
      <c r="H362" s="214">
        <v>0.62</v>
      </c>
      <c r="I362" s="213">
        <v>8.0500000000000007</v>
      </c>
      <c r="J362" s="213">
        <v>8.1</v>
      </c>
      <c r="K362" s="212">
        <v>1081540</v>
      </c>
      <c r="L362" s="210">
        <v>8704.02</v>
      </c>
    </row>
    <row r="363" spans="1:12" ht="15" thickTop="1" thickBot="1">
      <c r="A363" s="208" t="str">
        <f t="shared" si="5"/>
        <v>AWC</v>
      </c>
      <c r="B363" s="209" t="s">
        <v>2357</v>
      </c>
      <c r="C363" s="213">
        <v>4.82</v>
      </c>
      <c r="D363" s="213">
        <v>4.9000000000000004</v>
      </c>
      <c r="E363" s="213">
        <v>4.8</v>
      </c>
      <c r="F363" s="213">
        <v>4.8600000000000003</v>
      </c>
      <c r="G363" s="214">
        <v>0.08</v>
      </c>
      <c r="H363" s="214">
        <v>1.67</v>
      </c>
      <c r="I363" s="213">
        <v>4.8600000000000003</v>
      </c>
      <c r="J363" s="213">
        <v>4.88</v>
      </c>
      <c r="K363" s="212">
        <v>52710904</v>
      </c>
      <c r="L363" s="210">
        <v>255983.06</v>
      </c>
    </row>
    <row r="364" spans="1:12" ht="15" thickTop="1" thickBot="1">
      <c r="A364" s="208" t="str">
        <f t="shared" si="5"/>
        <v>BLAND</v>
      </c>
      <c r="B364" s="209" t="s">
        <v>2358</v>
      </c>
      <c r="C364" s="213">
        <v>0.98</v>
      </c>
      <c r="D364" s="213">
        <v>1</v>
      </c>
      <c r="E364" s="213">
        <v>0.98</v>
      </c>
      <c r="F364" s="213">
        <v>1</v>
      </c>
      <c r="G364" s="214">
        <v>0.02</v>
      </c>
      <c r="H364" s="214">
        <v>2.04</v>
      </c>
      <c r="I364" s="213">
        <v>0.99</v>
      </c>
      <c r="J364" s="213">
        <v>1</v>
      </c>
      <c r="K364" s="212">
        <v>4883552</v>
      </c>
      <c r="L364" s="210">
        <v>4853.75</v>
      </c>
    </row>
    <row r="365" spans="1:12" ht="15" thickTop="1" thickBot="1">
      <c r="A365" s="208" t="str">
        <f t="shared" si="5"/>
        <v>BRI</v>
      </c>
      <c r="B365" s="209" t="s">
        <v>2359</v>
      </c>
      <c r="C365" s="213">
        <v>11</v>
      </c>
      <c r="D365" s="213">
        <v>11.2</v>
      </c>
      <c r="E365" s="213">
        <v>10.9</v>
      </c>
      <c r="F365" s="213">
        <v>11.1</v>
      </c>
      <c r="G365" s="214">
        <v>0.2</v>
      </c>
      <c r="H365" s="214">
        <v>1.83</v>
      </c>
      <c r="I365" s="213">
        <v>11.1</v>
      </c>
      <c r="J365" s="213">
        <v>11.2</v>
      </c>
      <c r="K365" s="212">
        <v>971313</v>
      </c>
      <c r="L365" s="210">
        <v>10764.03</v>
      </c>
    </row>
    <row r="366" spans="1:12" ht="14.5" thickTop="1">
      <c r="A366" s="208" t="str">
        <f t="shared" si="5"/>
        <v>BROCK</v>
      </c>
      <c r="B366" s="209" t="s">
        <v>2360</v>
      </c>
      <c r="C366" s="213">
        <v>1.71</v>
      </c>
      <c r="D366" s="213">
        <v>1.79</v>
      </c>
      <c r="E366" s="213">
        <v>1.71</v>
      </c>
      <c r="F366" s="213">
        <v>1.75</v>
      </c>
      <c r="G366" s="213">
        <v>0</v>
      </c>
      <c r="H366" s="213">
        <v>0</v>
      </c>
      <c r="I366" s="213">
        <v>1.75</v>
      </c>
      <c r="J366" s="213">
        <v>1.77</v>
      </c>
      <c r="K366" s="212">
        <v>39700</v>
      </c>
      <c r="L366" s="213">
        <v>69.81</v>
      </c>
    </row>
    <row r="367" spans="1:12">
      <c r="A367" s="208" t="str">
        <f t="shared" si="5"/>
        <v>CGD</v>
      </c>
      <c r="B367" s="209" t="s">
        <v>2361</v>
      </c>
      <c r="C367" s="213">
        <v>0.43</v>
      </c>
      <c r="D367" s="213">
        <v>0.44</v>
      </c>
      <c r="E367" s="213">
        <v>0.43</v>
      </c>
      <c r="F367" s="213">
        <v>0.43</v>
      </c>
      <c r="G367" s="213">
        <v>0</v>
      </c>
      <c r="H367" s="213">
        <v>0</v>
      </c>
      <c r="I367" s="213">
        <v>0.43</v>
      </c>
      <c r="J367" s="213">
        <v>0.44</v>
      </c>
      <c r="K367" s="212">
        <v>3748253</v>
      </c>
      <c r="L367" s="210">
        <v>1616.78</v>
      </c>
    </row>
    <row r="368" spans="1:12" ht="14.5" thickBot="1">
      <c r="A368" s="208" t="str">
        <f t="shared" si="5"/>
        <v>CI</v>
      </c>
      <c r="B368" s="209" t="s">
        <v>2362</v>
      </c>
      <c r="C368" s="213">
        <v>0.96</v>
      </c>
      <c r="D368" s="213">
        <v>0.98</v>
      </c>
      <c r="E368" s="213">
        <v>0.95</v>
      </c>
      <c r="F368" s="213">
        <v>0.96</v>
      </c>
      <c r="G368" s="214">
        <v>0.01</v>
      </c>
      <c r="H368" s="214">
        <v>1.05</v>
      </c>
      <c r="I368" s="213">
        <v>0.96</v>
      </c>
      <c r="J368" s="213">
        <v>0.97</v>
      </c>
      <c r="K368" s="212">
        <v>1217010</v>
      </c>
      <c r="L368" s="210">
        <v>1170.8900000000001</v>
      </c>
    </row>
    <row r="369" spans="1:12" ht="15" thickTop="1" thickBot="1">
      <c r="A369" s="208" t="str">
        <f t="shared" si="5"/>
        <v>CMC</v>
      </c>
      <c r="B369" s="209" t="s">
        <v>2363</v>
      </c>
      <c r="C369" s="213">
        <v>1.52</v>
      </c>
      <c r="D369" s="213">
        <v>1.6</v>
      </c>
      <c r="E369" s="213">
        <v>1.51</v>
      </c>
      <c r="F369" s="213">
        <v>1.55</v>
      </c>
      <c r="G369" s="214">
        <v>0.03</v>
      </c>
      <c r="H369" s="214">
        <v>1.97</v>
      </c>
      <c r="I369" s="213">
        <v>1.55</v>
      </c>
      <c r="J369" s="213">
        <v>1.57</v>
      </c>
      <c r="K369" s="212">
        <v>2262435</v>
      </c>
      <c r="L369" s="210">
        <v>3536.41</v>
      </c>
    </row>
    <row r="370" spans="1:12" ht="15" thickTop="1" thickBot="1">
      <c r="A370" s="208" t="str">
        <f t="shared" si="5"/>
        <v>CPN</v>
      </c>
      <c r="B370" s="209" t="s">
        <v>2364</v>
      </c>
      <c r="C370" s="213">
        <v>61</v>
      </c>
      <c r="D370" s="213">
        <v>62.5</v>
      </c>
      <c r="E370" s="213">
        <v>60.75</v>
      </c>
      <c r="F370" s="213">
        <v>62.5</v>
      </c>
      <c r="G370" s="214">
        <v>2.25</v>
      </c>
      <c r="H370" s="214">
        <v>3.73</v>
      </c>
      <c r="I370" s="213">
        <v>62.25</v>
      </c>
      <c r="J370" s="213">
        <v>62.5</v>
      </c>
      <c r="K370" s="212">
        <v>8426173</v>
      </c>
      <c r="L370" s="210">
        <v>521592.5</v>
      </c>
    </row>
    <row r="371" spans="1:12" ht="15" thickTop="1" thickBot="1">
      <c r="A371" s="208" t="str">
        <f t="shared" si="5"/>
        <v>ESTAR</v>
      </c>
      <c r="B371" s="209" t="s">
        <v>2365</v>
      </c>
      <c r="C371" s="213">
        <v>0.37</v>
      </c>
      <c r="D371" s="213">
        <v>0.39</v>
      </c>
      <c r="E371" s="213">
        <v>0.37</v>
      </c>
      <c r="F371" s="213">
        <v>0.39</v>
      </c>
      <c r="G371" s="214">
        <v>0.02</v>
      </c>
      <c r="H371" s="214">
        <v>5.41</v>
      </c>
      <c r="I371" s="213">
        <v>0.38</v>
      </c>
      <c r="J371" s="213">
        <v>0.39</v>
      </c>
      <c r="K371" s="212">
        <v>1900000</v>
      </c>
      <c r="L371" s="213">
        <v>724.41</v>
      </c>
    </row>
    <row r="372" spans="1:12" ht="14.5" thickTop="1">
      <c r="A372" s="208" t="str">
        <f t="shared" si="5"/>
        <v>EVER</v>
      </c>
      <c r="B372" s="209" t="s">
        <v>2366</v>
      </c>
      <c r="C372" s="213">
        <v>0.32</v>
      </c>
      <c r="D372" s="213">
        <v>0.33</v>
      </c>
      <c r="E372" s="213">
        <v>0.31</v>
      </c>
      <c r="F372" s="213">
        <v>0.32</v>
      </c>
      <c r="G372" s="213">
        <v>0</v>
      </c>
      <c r="H372" s="213">
        <v>0</v>
      </c>
      <c r="I372" s="213">
        <v>0.31</v>
      </c>
      <c r="J372" s="213">
        <v>0.32</v>
      </c>
      <c r="K372" s="212">
        <v>14600415</v>
      </c>
      <c r="L372" s="210">
        <v>4630.38</v>
      </c>
    </row>
    <row r="373" spans="1:12">
      <c r="A373" s="208" t="str">
        <f t="shared" si="5"/>
        <v>FPT</v>
      </c>
      <c r="B373" s="209" t="s">
        <v>2367</v>
      </c>
      <c r="C373" s="213">
        <v>15.2</v>
      </c>
      <c r="D373" s="213">
        <v>15.2</v>
      </c>
      <c r="E373" s="213">
        <v>15</v>
      </c>
      <c r="F373" s="213">
        <v>15.2</v>
      </c>
      <c r="G373" s="213">
        <v>0</v>
      </c>
      <c r="H373" s="213">
        <v>0</v>
      </c>
      <c r="I373" s="213">
        <v>15.1</v>
      </c>
      <c r="J373" s="213">
        <v>15.3</v>
      </c>
      <c r="K373" s="212">
        <v>66100</v>
      </c>
      <c r="L373" s="210">
        <v>1004.68</v>
      </c>
    </row>
    <row r="374" spans="1:12">
      <c r="A374" s="208" t="str">
        <f t="shared" si="5"/>
        <v>GLAND</v>
      </c>
      <c r="B374" s="209" t="s">
        <v>2368</v>
      </c>
      <c r="C374" s="213">
        <v>2.08</v>
      </c>
      <c r="D374" s="213">
        <v>2.08</v>
      </c>
      <c r="E374" s="213">
        <v>2.06</v>
      </c>
      <c r="F374" s="213">
        <v>2.06</v>
      </c>
      <c r="G374" s="213">
        <v>0</v>
      </c>
      <c r="H374" s="213">
        <v>0</v>
      </c>
      <c r="I374" s="213">
        <v>2.04</v>
      </c>
      <c r="J374" s="213">
        <v>2.08</v>
      </c>
      <c r="K374" s="212">
        <v>6000</v>
      </c>
      <c r="L374" s="213">
        <v>12.38</v>
      </c>
    </row>
    <row r="375" spans="1:12" ht="14.5" thickBot="1">
      <c r="A375" s="208" t="str">
        <f t="shared" si="5"/>
        <v>J</v>
      </c>
      <c r="B375" s="209" t="s">
        <v>2369</v>
      </c>
      <c r="C375" s="213">
        <v>4.0999999999999996</v>
      </c>
      <c r="D375" s="213">
        <v>4.2</v>
      </c>
      <c r="E375" s="213">
        <v>4.0999999999999996</v>
      </c>
      <c r="F375" s="213">
        <v>4.16</v>
      </c>
      <c r="G375" s="214">
        <v>0.06</v>
      </c>
      <c r="H375" s="214">
        <v>1.46</v>
      </c>
      <c r="I375" s="213">
        <v>4.1399999999999997</v>
      </c>
      <c r="J375" s="213">
        <v>4.16</v>
      </c>
      <c r="K375" s="212">
        <v>2789218</v>
      </c>
      <c r="L375" s="210">
        <v>11601.84</v>
      </c>
    </row>
    <row r="376" spans="1:12" ht="14.5" thickTop="1">
      <c r="A376" s="208" t="str">
        <f t="shared" si="5"/>
        <v>JCK</v>
      </c>
      <c r="B376" s="209" t="s">
        <v>2370</v>
      </c>
      <c r="C376" s="213">
        <v>0.57999999999999996</v>
      </c>
      <c r="D376" s="213">
        <v>0.57999999999999996</v>
      </c>
      <c r="E376" s="213">
        <v>0.56000000000000005</v>
      </c>
      <c r="F376" s="213">
        <v>0.57999999999999996</v>
      </c>
      <c r="G376" s="213">
        <v>0</v>
      </c>
      <c r="H376" s="213">
        <v>0</v>
      </c>
      <c r="I376" s="213">
        <v>0.56999999999999995</v>
      </c>
      <c r="J376" s="213">
        <v>0.57999999999999996</v>
      </c>
      <c r="K376" s="212">
        <v>9192245</v>
      </c>
      <c r="L376" s="210">
        <v>5257.38</v>
      </c>
    </row>
    <row r="377" spans="1:12" ht="14.5" thickBot="1">
      <c r="A377" s="208" t="str">
        <f t="shared" si="5"/>
        <v>KC</v>
      </c>
      <c r="B377" s="209" t="s">
        <v>3425</v>
      </c>
      <c r="C377" s="213">
        <v>0.41</v>
      </c>
      <c r="D377" s="213">
        <v>0.43</v>
      </c>
      <c r="E377" s="213">
        <v>0.38</v>
      </c>
      <c r="F377" s="213">
        <v>0.41</v>
      </c>
      <c r="G377" s="211">
        <v>-0.01</v>
      </c>
      <c r="H377" s="211">
        <v>-2.38</v>
      </c>
      <c r="I377" s="213">
        <v>0.4</v>
      </c>
      <c r="J377" s="213">
        <v>0.41</v>
      </c>
      <c r="K377" s="212">
        <v>35107403</v>
      </c>
      <c r="L377" s="210">
        <v>14063.4</v>
      </c>
    </row>
    <row r="378" spans="1:12" ht="15" thickTop="1" thickBot="1">
      <c r="A378" s="208" t="str">
        <f t="shared" si="5"/>
        <v>LALIN</v>
      </c>
      <c r="B378" s="209" t="s">
        <v>2371</v>
      </c>
      <c r="C378" s="213">
        <v>9.35</v>
      </c>
      <c r="D378" s="213">
        <v>9.4</v>
      </c>
      <c r="E378" s="213">
        <v>9.1999999999999993</v>
      </c>
      <c r="F378" s="213">
        <v>9.1999999999999993</v>
      </c>
      <c r="G378" s="211">
        <v>-0.15</v>
      </c>
      <c r="H378" s="211">
        <v>-1.6</v>
      </c>
      <c r="I378" s="213">
        <v>9.1999999999999993</v>
      </c>
      <c r="J378" s="213">
        <v>9.35</v>
      </c>
      <c r="K378" s="212">
        <v>310537</v>
      </c>
      <c r="L378" s="210">
        <v>2878.93</v>
      </c>
    </row>
    <row r="379" spans="1:12" ht="14.5" thickTop="1">
      <c r="A379" s="208" t="str">
        <f t="shared" si="5"/>
        <v>LH</v>
      </c>
      <c r="B379" s="209" t="s">
        <v>2372</v>
      </c>
      <c r="C379" s="213">
        <v>8.85</v>
      </c>
      <c r="D379" s="213">
        <v>8.9</v>
      </c>
      <c r="E379" s="213">
        <v>8.8000000000000007</v>
      </c>
      <c r="F379" s="213">
        <v>8.8000000000000007</v>
      </c>
      <c r="G379" s="213">
        <v>0</v>
      </c>
      <c r="H379" s="213">
        <v>0</v>
      </c>
      <c r="I379" s="213">
        <v>8.8000000000000007</v>
      </c>
      <c r="J379" s="213">
        <v>8.85</v>
      </c>
      <c r="K379" s="212">
        <v>38529928</v>
      </c>
      <c r="L379" s="210">
        <v>340877.29</v>
      </c>
    </row>
    <row r="380" spans="1:12" ht="14.5" thickBot="1">
      <c r="A380" s="208" t="str">
        <f t="shared" si="5"/>
        <v>LPN</v>
      </c>
      <c r="B380" s="209" t="s">
        <v>2373</v>
      </c>
      <c r="C380" s="213">
        <v>4.4800000000000004</v>
      </c>
      <c r="D380" s="213">
        <v>4.5</v>
      </c>
      <c r="E380" s="213">
        <v>4.46</v>
      </c>
      <c r="F380" s="213">
        <v>4.5</v>
      </c>
      <c r="G380" s="214">
        <v>0.02</v>
      </c>
      <c r="H380" s="214">
        <v>0.45</v>
      </c>
      <c r="I380" s="213">
        <v>4.4800000000000004</v>
      </c>
      <c r="J380" s="213">
        <v>4.5</v>
      </c>
      <c r="K380" s="212">
        <v>857949</v>
      </c>
      <c r="L380" s="210">
        <v>3846.31</v>
      </c>
    </row>
    <row r="381" spans="1:12" ht="15" thickTop="1" thickBot="1">
      <c r="A381" s="208" t="str">
        <f t="shared" si="5"/>
        <v>MBK</v>
      </c>
      <c r="B381" s="209" t="s">
        <v>2374</v>
      </c>
      <c r="C381" s="213">
        <v>13.2</v>
      </c>
      <c r="D381" s="213">
        <v>14.1</v>
      </c>
      <c r="E381" s="213">
        <v>13.2</v>
      </c>
      <c r="F381" s="213">
        <v>13.9</v>
      </c>
      <c r="G381" s="214">
        <v>0.9</v>
      </c>
      <c r="H381" s="214">
        <v>6.92</v>
      </c>
      <c r="I381" s="213">
        <v>13.8</v>
      </c>
      <c r="J381" s="213">
        <v>13.9</v>
      </c>
      <c r="K381" s="212">
        <v>13609174</v>
      </c>
      <c r="L381" s="210">
        <v>187670.38</v>
      </c>
    </row>
    <row r="382" spans="1:12" ht="15" thickTop="1" thickBot="1">
      <c r="A382" s="208" t="str">
        <f t="shared" si="5"/>
        <v>MJD</v>
      </c>
      <c r="B382" s="209" t="s">
        <v>2375</v>
      </c>
      <c r="C382" s="213">
        <v>1.71</v>
      </c>
      <c r="D382" s="213">
        <v>1.76</v>
      </c>
      <c r="E382" s="213">
        <v>1.71</v>
      </c>
      <c r="F382" s="213">
        <v>1.73</v>
      </c>
      <c r="G382" s="214">
        <v>0.01</v>
      </c>
      <c r="H382" s="214">
        <v>0.57999999999999996</v>
      </c>
      <c r="I382" s="213">
        <v>1.73</v>
      </c>
      <c r="J382" s="213">
        <v>1.76</v>
      </c>
      <c r="K382" s="212">
        <v>19600</v>
      </c>
      <c r="L382" s="213">
        <v>33.74</v>
      </c>
    </row>
    <row r="383" spans="1:12" ht="14.5" thickTop="1">
      <c r="A383" s="208" t="str">
        <f t="shared" si="5"/>
        <v>MK</v>
      </c>
      <c r="B383" s="209" t="s">
        <v>2376</v>
      </c>
      <c r="C383" s="213">
        <v>3</v>
      </c>
      <c r="D383" s="213">
        <v>3</v>
      </c>
      <c r="E383" s="213">
        <v>2.98</v>
      </c>
      <c r="F383" s="213">
        <v>3</v>
      </c>
      <c r="G383" s="213">
        <v>0</v>
      </c>
      <c r="H383" s="213">
        <v>0</v>
      </c>
      <c r="I383" s="213">
        <v>2.98</v>
      </c>
      <c r="J383" s="213">
        <v>3</v>
      </c>
      <c r="K383" s="212">
        <v>43101</v>
      </c>
      <c r="L383" s="213">
        <v>129.26</v>
      </c>
    </row>
    <row r="384" spans="1:12" ht="14.5" thickBot="1">
      <c r="A384" s="208" t="str">
        <f t="shared" si="5"/>
        <v>NCH</v>
      </c>
      <c r="B384" s="209" t="s">
        <v>2377</v>
      </c>
      <c r="C384" s="213">
        <v>1.9</v>
      </c>
      <c r="D384" s="213">
        <v>1.95</v>
      </c>
      <c r="E384" s="213">
        <v>1.9</v>
      </c>
      <c r="F384" s="213">
        <v>1.91</v>
      </c>
      <c r="G384" s="214">
        <v>0.01</v>
      </c>
      <c r="H384" s="214">
        <v>0.53</v>
      </c>
      <c r="I384" s="213">
        <v>1.91</v>
      </c>
      <c r="J384" s="213">
        <v>1.92</v>
      </c>
      <c r="K384" s="212">
        <v>6354303</v>
      </c>
      <c r="L384" s="210">
        <v>12253.49</v>
      </c>
    </row>
    <row r="385" spans="1:12" ht="15" thickTop="1" thickBot="1">
      <c r="A385" s="208" t="str">
        <f t="shared" si="5"/>
        <v>NNCL</v>
      </c>
      <c r="B385" s="209" t="s">
        <v>2378</v>
      </c>
      <c r="C385" s="213">
        <v>2.2599999999999998</v>
      </c>
      <c r="D385" s="213">
        <v>2.2599999999999998</v>
      </c>
      <c r="E385" s="213">
        <v>2.2200000000000002</v>
      </c>
      <c r="F385" s="213">
        <v>2.2599999999999998</v>
      </c>
      <c r="G385" s="214">
        <v>0.04</v>
      </c>
      <c r="H385" s="214">
        <v>1.8</v>
      </c>
      <c r="I385" s="213">
        <v>2.2400000000000002</v>
      </c>
      <c r="J385" s="213">
        <v>2.2599999999999998</v>
      </c>
      <c r="K385" s="212">
        <v>203737</v>
      </c>
      <c r="L385" s="213">
        <v>456.52</v>
      </c>
    </row>
    <row r="386" spans="1:12" ht="14.5" thickTop="1">
      <c r="A386" s="208" t="str">
        <f t="shared" si="5"/>
        <v>NOBLE</v>
      </c>
      <c r="B386" s="209" t="s">
        <v>2379</v>
      </c>
      <c r="C386" s="213">
        <v>4.8</v>
      </c>
      <c r="D386" s="213">
        <v>4.82</v>
      </c>
      <c r="E386" s="213">
        <v>4.78</v>
      </c>
      <c r="F386" s="213">
        <v>4.8</v>
      </c>
      <c r="G386" s="213">
        <v>0</v>
      </c>
      <c r="H386" s="213">
        <v>0</v>
      </c>
      <c r="I386" s="213">
        <v>4.8</v>
      </c>
      <c r="J386" s="213">
        <v>4.82</v>
      </c>
      <c r="K386" s="212">
        <v>655245</v>
      </c>
      <c r="L386" s="210">
        <v>3146.89</v>
      </c>
    </row>
    <row r="387" spans="1:12">
      <c r="A387" s="208" t="str">
        <f t="shared" si="5"/>
        <v>NUSA</v>
      </c>
      <c r="B387" s="209" t="s">
        <v>2380</v>
      </c>
      <c r="C387" s="213">
        <v>1.47</v>
      </c>
      <c r="D387" s="213">
        <v>1.49</v>
      </c>
      <c r="E387" s="213">
        <v>1.46</v>
      </c>
      <c r="F387" s="213">
        <v>1.46</v>
      </c>
      <c r="G387" s="213">
        <v>0</v>
      </c>
      <c r="H387" s="213">
        <v>0</v>
      </c>
      <c r="I387" s="213">
        <v>1.46</v>
      </c>
      <c r="J387" s="213">
        <v>1.47</v>
      </c>
      <c r="K387" s="212">
        <v>70488254</v>
      </c>
      <c r="L387" s="210">
        <v>103921.83</v>
      </c>
    </row>
    <row r="388" spans="1:12" ht="15" customHeight="1">
      <c r="A388" s="208" t="str">
        <f t="shared" si="5"/>
        <v>NVD</v>
      </c>
      <c r="B388" s="209" t="s">
        <v>2381</v>
      </c>
      <c r="C388" s="213">
        <v>2.12</v>
      </c>
      <c r="D388" s="213">
        <v>2.1800000000000002</v>
      </c>
      <c r="E388" s="213">
        <v>2.12</v>
      </c>
      <c r="F388" s="213">
        <v>2.14</v>
      </c>
      <c r="G388" s="213">
        <v>0</v>
      </c>
      <c r="H388" s="213">
        <v>0</v>
      </c>
      <c r="I388" s="213">
        <v>2.14</v>
      </c>
      <c r="J388" s="213">
        <v>2.16</v>
      </c>
      <c r="K388" s="212">
        <v>663866</v>
      </c>
      <c r="L388" s="210">
        <v>1433.65</v>
      </c>
    </row>
    <row r="389" spans="1:12" ht="14.5" thickBot="1">
      <c r="A389" s="208" t="str">
        <f t="shared" si="5"/>
        <v>ORI</v>
      </c>
      <c r="B389" s="209" t="s">
        <v>2382</v>
      </c>
      <c r="C389" s="213">
        <v>9.6999999999999993</v>
      </c>
      <c r="D389" s="213">
        <v>9.9499999999999993</v>
      </c>
      <c r="E389" s="213">
        <v>9.6999999999999993</v>
      </c>
      <c r="F389" s="213">
        <v>9.85</v>
      </c>
      <c r="G389" s="214">
        <v>0.25</v>
      </c>
      <c r="H389" s="214">
        <v>2.6</v>
      </c>
      <c r="I389" s="213">
        <v>9.8000000000000007</v>
      </c>
      <c r="J389" s="213">
        <v>9.85</v>
      </c>
      <c r="K389" s="212">
        <v>8940050</v>
      </c>
      <c r="L389" s="210">
        <v>87509.47</v>
      </c>
    </row>
    <row r="390" spans="1:12" ht="17.25" customHeight="1" thickTop="1">
      <c r="A390" s="208" t="str">
        <f t="shared" si="5"/>
        <v>PACE</v>
      </c>
      <c r="B390" s="209" t="s">
        <v>2383</v>
      </c>
      <c r="C390" s="213" t="s">
        <v>377</v>
      </c>
      <c r="D390" s="213" t="s">
        <v>377</v>
      </c>
      <c r="E390" s="213" t="s">
        <v>377</v>
      </c>
      <c r="F390" s="213" t="s">
        <v>377</v>
      </c>
      <c r="G390" s="213" t="s">
        <v>377</v>
      </c>
      <c r="H390" s="213" t="s">
        <v>377</v>
      </c>
      <c r="I390" s="213" t="s">
        <v>377</v>
      </c>
      <c r="J390" s="213" t="s">
        <v>377</v>
      </c>
      <c r="K390" s="213" t="s">
        <v>377</v>
      </c>
      <c r="L390" s="213" t="s">
        <v>377</v>
      </c>
    </row>
    <row r="391" spans="1:12" ht="14.5" thickBot="1">
      <c r="A391" s="208" t="str">
        <f t="shared" si="5"/>
        <v>PEACE</v>
      </c>
      <c r="B391" s="209" t="s">
        <v>2384</v>
      </c>
      <c r="C391" s="213">
        <v>4.78</v>
      </c>
      <c r="D391" s="213">
        <v>4.78</v>
      </c>
      <c r="E391" s="213">
        <v>4.6399999999999997</v>
      </c>
      <c r="F391" s="213">
        <v>4.66</v>
      </c>
      <c r="G391" s="211">
        <v>-0.04</v>
      </c>
      <c r="H391" s="211">
        <v>-0.85</v>
      </c>
      <c r="I391" s="213">
        <v>4.66</v>
      </c>
      <c r="J391" s="213">
        <v>4.68</v>
      </c>
      <c r="K391" s="212">
        <v>633330</v>
      </c>
      <c r="L391" s="210">
        <v>2960.39</v>
      </c>
    </row>
    <row r="392" spans="1:12" ht="15" thickTop="1" thickBot="1">
      <c r="A392" s="208" t="str">
        <f t="shared" si="5"/>
        <v>PF</v>
      </c>
      <c r="B392" s="209" t="s">
        <v>2385</v>
      </c>
      <c r="C392" s="213">
        <v>0.41</v>
      </c>
      <c r="D392" s="213">
        <v>0.43</v>
      </c>
      <c r="E392" s="213">
        <v>0.41</v>
      </c>
      <c r="F392" s="213">
        <v>0.43</v>
      </c>
      <c r="G392" s="214">
        <v>0.02</v>
      </c>
      <c r="H392" s="214">
        <v>4.88</v>
      </c>
      <c r="I392" s="213">
        <v>0.42</v>
      </c>
      <c r="J392" s="213">
        <v>0.43</v>
      </c>
      <c r="K392" s="212">
        <v>6506848</v>
      </c>
      <c r="L392" s="210">
        <v>2737.95</v>
      </c>
    </row>
    <row r="393" spans="1:12" ht="15" customHeight="1" thickTop="1" thickBot="1">
      <c r="A393" s="208" t="str">
        <f t="shared" si="5"/>
        <v>PIN</v>
      </c>
      <c r="B393" s="209" t="s">
        <v>2386</v>
      </c>
      <c r="C393" s="213">
        <v>3.7</v>
      </c>
      <c r="D393" s="213">
        <v>3.72</v>
      </c>
      <c r="E393" s="213">
        <v>3.62</v>
      </c>
      <c r="F393" s="213">
        <v>3.7</v>
      </c>
      <c r="G393" s="214">
        <v>0.02</v>
      </c>
      <c r="H393" s="214">
        <v>0.54</v>
      </c>
      <c r="I393" s="213">
        <v>3.7</v>
      </c>
      <c r="J393" s="213">
        <v>3.72</v>
      </c>
      <c r="K393" s="212">
        <v>156202</v>
      </c>
      <c r="L393" s="213">
        <v>574.92999999999995</v>
      </c>
    </row>
    <row r="394" spans="1:12" ht="15" thickTop="1" thickBot="1">
      <c r="A394" s="208" t="str">
        <f t="shared" si="5"/>
        <v>PLAT</v>
      </c>
      <c r="B394" s="209" t="s">
        <v>2387</v>
      </c>
      <c r="C394" s="213">
        <v>3.1</v>
      </c>
      <c r="D394" s="213">
        <v>3.16</v>
      </c>
      <c r="E394" s="213">
        <v>3.1</v>
      </c>
      <c r="F394" s="213">
        <v>3.12</v>
      </c>
      <c r="G394" s="214">
        <v>0.02</v>
      </c>
      <c r="H394" s="214">
        <v>0.65</v>
      </c>
      <c r="I394" s="213">
        <v>3.1</v>
      </c>
      <c r="J394" s="213">
        <v>3.12</v>
      </c>
      <c r="K394" s="212">
        <v>212300</v>
      </c>
      <c r="L394" s="213">
        <v>665.8</v>
      </c>
    </row>
    <row r="395" spans="1:12" ht="17.25" customHeight="1" thickTop="1">
      <c r="A395" s="208" t="str">
        <f t="shared" si="5"/>
        <v>POLAR</v>
      </c>
      <c r="B395" s="209" t="s">
        <v>2388</v>
      </c>
      <c r="C395" s="213" t="s">
        <v>377</v>
      </c>
      <c r="D395" s="213" t="s">
        <v>377</v>
      </c>
      <c r="E395" s="213" t="s">
        <v>377</v>
      </c>
      <c r="F395" s="213" t="s">
        <v>377</v>
      </c>
      <c r="G395" s="213" t="s">
        <v>377</v>
      </c>
      <c r="H395" s="213" t="s">
        <v>377</v>
      </c>
      <c r="I395" s="213" t="s">
        <v>377</v>
      </c>
      <c r="J395" s="213" t="s">
        <v>377</v>
      </c>
      <c r="K395" s="213" t="s">
        <v>377</v>
      </c>
      <c r="L395" s="213" t="s">
        <v>377</v>
      </c>
    </row>
    <row r="396" spans="1:12" ht="14.5" thickBot="1">
      <c r="A396" s="208" t="str">
        <f t="shared" si="5"/>
        <v>PRECHA</v>
      </c>
      <c r="B396" s="209" t="s">
        <v>2389</v>
      </c>
      <c r="C396" s="213">
        <v>1.7</v>
      </c>
      <c r="D396" s="213">
        <v>1.74</v>
      </c>
      <c r="E396" s="213">
        <v>1.7</v>
      </c>
      <c r="F396" s="213">
        <v>1.72</v>
      </c>
      <c r="G396" s="214">
        <v>0.03</v>
      </c>
      <c r="H396" s="214">
        <v>1.78</v>
      </c>
      <c r="I396" s="213">
        <v>1.7</v>
      </c>
      <c r="J396" s="213">
        <v>1.72</v>
      </c>
      <c r="K396" s="212">
        <v>529600</v>
      </c>
      <c r="L396" s="213">
        <v>910.12</v>
      </c>
    </row>
    <row r="397" spans="1:12" ht="15" thickTop="1" thickBot="1">
      <c r="A397" s="208" t="str">
        <f t="shared" si="5"/>
        <v>PRIN</v>
      </c>
      <c r="B397" s="209" t="s">
        <v>2390</v>
      </c>
      <c r="C397" s="213">
        <v>2.62</v>
      </c>
      <c r="D397" s="213">
        <v>2.7</v>
      </c>
      <c r="E397" s="213">
        <v>2.58</v>
      </c>
      <c r="F397" s="213">
        <v>2.62</v>
      </c>
      <c r="G397" s="214">
        <v>0.02</v>
      </c>
      <c r="H397" s="214">
        <v>0.77</v>
      </c>
      <c r="I397" s="213">
        <v>2.62</v>
      </c>
      <c r="J397" s="213">
        <v>2.66</v>
      </c>
      <c r="K397" s="212">
        <v>213500</v>
      </c>
      <c r="L397" s="213">
        <v>562.53</v>
      </c>
    </row>
    <row r="398" spans="1:12" ht="15" thickTop="1" thickBot="1">
      <c r="A398" s="208" t="str">
        <f t="shared" si="5"/>
        <v>PSH</v>
      </c>
      <c r="B398" s="209" t="s">
        <v>2391</v>
      </c>
      <c r="C398" s="213">
        <v>12.9</v>
      </c>
      <c r="D398" s="213">
        <v>13.1</v>
      </c>
      <c r="E398" s="213">
        <v>12.9</v>
      </c>
      <c r="F398" s="213">
        <v>13.1</v>
      </c>
      <c r="G398" s="214">
        <v>0.2</v>
      </c>
      <c r="H398" s="214">
        <v>1.55</v>
      </c>
      <c r="I398" s="213">
        <v>13</v>
      </c>
      <c r="J398" s="213">
        <v>13.1</v>
      </c>
      <c r="K398" s="212">
        <v>352956</v>
      </c>
      <c r="L398" s="210">
        <v>4580.17</v>
      </c>
    </row>
    <row r="399" spans="1:12" ht="15" thickTop="1" thickBot="1">
      <c r="A399" s="208" t="str">
        <f t="shared" si="5"/>
        <v>QH</v>
      </c>
      <c r="B399" s="209" t="s">
        <v>2392</v>
      </c>
      <c r="C399" s="213">
        <v>2.2200000000000002</v>
      </c>
      <c r="D399" s="213">
        <v>2.2400000000000002</v>
      </c>
      <c r="E399" s="213">
        <v>2.2000000000000002</v>
      </c>
      <c r="F399" s="213">
        <v>2.2200000000000002</v>
      </c>
      <c r="G399" s="214">
        <v>0.02</v>
      </c>
      <c r="H399" s="214">
        <v>0.91</v>
      </c>
      <c r="I399" s="213">
        <v>2.2000000000000002</v>
      </c>
      <c r="J399" s="213">
        <v>2.2200000000000002</v>
      </c>
      <c r="K399" s="212">
        <v>13840862</v>
      </c>
      <c r="L399" s="210">
        <v>30708.2</v>
      </c>
    </row>
    <row r="400" spans="1:12" ht="15" thickTop="1" thickBot="1">
      <c r="A400" s="208" t="str">
        <f t="shared" si="5"/>
        <v>RICHY</v>
      </c>
      <c r="B400" s="209" t="s">
        <v>2393</v>
      </c>
      <c r="C400" s="213">
        <v>0.99</v>
      </c>
      <c r="D400" s="213">
        <v>1.02</v>
      </c>
      <c r="E400" s="213">
        <v>0.99</v>
      </c>
      <c r="F400" s="213">
        <v>1</v>
      </c>
      <c r="G400" s="214">
        <v>0.01</v>
      </c>
      <c r="H400" s="214">
        <v>1.01</v>
      </c>
      <c r="I400" s="213">
        <v>0.99</v>
      </c>
      <c r="J400" s="213">
        <v>1</v>
      </c>
      <c r="K400" s="212">
        <v>1749001</v>
      </c>
      <c r="L400" s="210">
        <v>1753.49</v>
      </c>
    </row>
    <row r="401" spans="1:12" ht="14.5" thickTop="1">
      <c r="A401" s="208" t="str">
        <f t="shared" si="5"/>
        <v>RML</v>
      </c>
      <c r="B401" s="209" t="s">
        <v>2394</v>
      </c>
      <c r="C401" s="213">
        <v>0.75</v>
      </c>
      <c r="D401" s="213">
        <v>0.77</v>
      </c>
      <c r="E401" s="213">
        <v>0.75</v>
      </c>
      <c r="F401" s="213">
        <v>0.76</v>
      </c>
      <c r="G401" s="213">
        <v>0</v>
      </c>
      <c r="H401" s="213">
        <v>0</v>
      </c>
      <c r="I401" s="213">
        <v>0.75</v>
      </c>
      <c r="J401" s="213">
        <v>0.76</v>
      </c>
      <c r="K401" s="212">
        <v>348101</v>
      </c>
      <c r="L401" s="213">
        <v>263.99</v>
      </c>
    </row>
    <row r="402" spans="1:12">
      <c r="A402" s="208" t="str">
        <f t="shared" si="5"/>
        <v>ROJNA</v>
      </c>
      <c r="B402" s="209" t="s">
        <v>2395</v>
      </c>
      <c r="C402" s="213">
        <v>6.05</v>
      </c>
      <c r="D402" s="213">
        <v>6.15</v>
      </c>
      <c r="E402" s="213">
        <v>6.05</v>
      </c>
      <c r="F402" s="213">
        <v>6.05</v>
      </c>
      <c r="G402" s="213">
        <v>0</v>
      </c>
      <c r="H402" s="213">
        <v>0</v>
      </c>
      <c r="I402" s="213">
        <v>6.05</v>
      </c>
      <c r="J402" s="213">
        <v>6.1</v>
      </c>
      <c r="K402" s="212">
        <v>850702</v>
      </c>
      <c r="L402" s="210">
        <v>5164.7</v>
      </c>
    </row>
    <row r="403" spans="1:12" ht="14.5" thickBot="1">
      <c r="A403" s="208" t="str">
        <f t="shared" si="5"/>
        <v>S</v>
      </c>
      <c r="B403" s="209" t="s">
        <v>2396</v>
      </c>
      <c r="C403" s="213">
        <v>1.89</v>
      </c>
      <c r="D403" s="213">
        <v>1.9</v>
      </c>
      <c r="E403" s="213">
        <v>1.87</v>
      </c>
      <c r="F403" s="213">
        <v>1.88</v>
      </c>
      <c r="G403" s="214">
        <v>0.01</v>
      </c>
      <c r="H403" s="214">
        <v>0.53</v>
      </c>
      <c r="I403" s="213">
        <v>1.87</v>
      </c>
      <c r="J403" s="213">
        <v>1.88</v>
      </c>
      <c r="K403" s="212">
        <v>1740613</v>
      </c>
      <c r="L403" s="210">
        <v>3276.36</v>
      </c>
    </row>
    <row r="404" spans="1:12" ht="15" thickTop="1" thickBot="1">
      <c r="A404" s="208" t="str">
        <f t="shared" si="5"/>
        <v>SA</v>
      </c>
      <c r="B404" s="209" t="s">
        <v>2397</v>
      </c>
      <c r="C404" s="213">
        <v>8.9</v>
      </c>
      <c r="D404" s="213">
        <v>8.9499999999999993</v>
      </c>
      <c r="E404" s="213">
        <v>8.85</v>
      </c>
      <c r="F404" s="213">
        <v>8.9</v>
      </c>
      <c r="G404" s="214">
        <v>0.05</v>
      </c>
      <c r="H404" s="214">
        <v>0.56000000000000005</v>
      </c>
      <c r="I404" s="213">
        <v>8.85</v>
      </c>
      <c r="J404" s="213">
        <v>8.9</v>
      </c>
      <c r="K404" s="212">
        <v>474990</v>
      </c>
      <c r="L404" s="210">
        <v>4231.03</v>
      </c>
    </row>
    <row r="405" spans="1:12" ht="14.5" thickTop="1">
      <c r="A405" s="208" t="str">
        <f t="shared" si="5"/>
        <v>SAMCO</v>
      </c>
      <c r="B405" s="209" t="s">
        <v>2398</v>
      </c>
      <c r="C405" s="213">
        <v>1.49</v>
      </c>
      <c r="D405" s="213">
        <v>1.51</v>
      </c>
      <c r="E405" s="213">
        <v>1.46</v>
      </c>
      <c r="F405" s="213">
        <v>1.48</v>
      </c>
      <c r="G405" s="213">
        <v>0</v>
      </c>
      <c r="H405" s="213">
        <v>0</v>
      </c>
      <c r="I405" s="213">
        <v>1.46</v>
      </c>
      <c r="J405" s="213">
        <v>1.48</v>
      </c>
      <c r="K405" s="212">
        <v>1080604</v>
      </c>
      <c r="L405" s="210">
        <v>1595.85</v>
      </c>
    </row>
    <row r="406" spans="1:12">
      <c r="A406" s="208" t="str">
        <f t="shared" si="5"/>
        <v>SC</v>
      </c>
      <c r="B406" s="209" t="s">
        <v>2399</v>
      </c>
      <c r="C406" s="213">
        <v>3.38</v>
      </c>
      <c r="D406" s="213">
        <v>3.38</v>
      </c>
      <c r="E406" s="213">
        <v>3.34</v>
      </c>
      <c r="F406" s="213">
        <v>3.36</v>
      </c>
      <c r="G406" s="213">
        <v>0</v>
      </c>
      <c r="H406" s="213">
        <v>0</v>
      </c>
      <c r="I406" s="213">
        <v>3.36</v>
      </c>
      <c r="J406" s="213">
        <v>3.38</v>
      </c>
      <c r="K406" s="212">
        <v>1769377</v>
      </c>
      <c r="L406" s="210">
        <v>5954.29</v>
      </c>
    </row>
    <row r="407" spans="1:12" ht="14.5" thickBot="1">
      <c r="A407" s="208" t="str">
        <f t="shared" si="5"/>
        <v>SENA</v>
      </c>
      <c r="B407" s="209" t="s">
        <v>2400</v>
      </c>
      <c r="C407" s="213">
        <v>3.92</v>
      </c>
      <c r="D407" s="213">
        <v>3.98</v>
      </c>
      <c r="E407" s="213">
        <v>3.92</v>
      </c>
      <c r="F407" s="213">
        <v>3.94</v>
      </c>
      <c r="G407" s="214">
        <v>0.02</v>
      </c>
      <c r="H407" s="214">
        <v>0.51</v>
      </c>
      <c r="I407" s="213">
        <v>3.92</v>
      </c>
      <c r="J407" s="213">
        <v>3.94</v>
      </c>
      <c r="K407" s="212">
        <v>2010327</v>
      </c>
      <c r="L407" s="210">
        <v>7908.08</v>
      </c>
    </row>
    <row r="408" spans="1:12" ht="15" thickTop="1" thickBot="1">
      <c r="A408" s="208" t="str">
        <f t="shared" si="5"/>
        <v>SF</v>
      </c>
      <c r="B408" s="209" t="s">
        <v>2401</v>
      </c>
      <c r="C408" s="213">
        <v>7.8</v>
      </c>
      <c r="D408" s="213">
        <v>7.95</v>
      </c>
      <c r="E408" s="213">
        <v>7.65</v>
      </c>
      <c r="F408" s="213">
        <v>7.85</v>
      </c>
      <c r="G408" s="214">
        <v>0.15</v>
      </c>
      <c r="H408" s="214">
        <v>1.95</v>
      </c>
      <c r="I408" s="213">
        <v>7.85</v>
      </c>
      <c r="J408" s="213">
        <v>7.9</v>
      </c>
      <c r="K408" s="212">
        <v>26639</v>
      </c>
      <c r="L408" s="213">
        <v>207.92</v>
      </c>
    </row>
    <row r="409" spans="1:12" ht="15" thickTop="1" thickBot="1">
      <c r="A409" s="208" t="str">
        <f t="shared" si="5"/>
        <v>SIRI</v>
      </c>
      <c r="B409" s="209" t="s">
        <v>2402</v>
      </c>
      <c r="C409" s="213">
        <v>1.0900000000000001</v>
      </c>
      <c r="D409" s="213">
        <v>1.1000000000000001</v>
      </c>
      <c r="E409" s="213">
        <v>1.08</v>
      </c>
      <c r="F409" s="213">
        <v>1.0900000000000001</v>
      </c>
      <c r="G409" s="214">
        <v>0.01</v>
      </c>
      <c r="H409" s="214">
        <v>0.93</v>
      </c>
      <c r="I409" s="213">
        <v>1.0900000000000001</v>
      </c>
      <c r="J409" s="213">
        <v>1.1000000000000001</v>
      </c>
      <c r="K409" s="212">
        <v>54580998</v>
      </c>
      <c r="L409" s="210">
        <v>59637.74</v>
      </c>
    </row>
    <row r="410" spans="1:12" ht="15" thickTop="1" thickBot="1">
      <c r="A410" s="208" t="str">
        <f t="shared" ref="A410:A473" si="6">IFERROR(LEFT(B410,FIND("&lt;",B410)-2),TRIM(B410))</f>
        <v>SPALI</v>
      </c>
      <c r="B410" s="209" t="s">
        <v>2403</v>
      </c>
      <c r="C410" s="213">
        <v>20.399999999999999</v>
      </c>
      <c r="D410" s="213">
        <v>20.6</v>
      </c>
      <c r="E410" s="213">
        <v>20.3</v>
      </c>
      <c r="F410" s="213">
        <v>20.5</v>
      </c>
      <c r="G410" s="214">
        <v>0.3</v>
      </c>
      <c r="H410" s="214">
        <v>1.49</v>
      </c>
      <c r="I410" s="213">
        <v>20.399999999999999</v>
      </c>
      <c r="J410" s="213">
        <v>20.5</v>
      </c>
      <c r="K410" s="212">
        <v>3680306</v>
      </c>
      <c r="L410" s="210">
        <v>75214.3</v>
      </c>
    </row>
    <row r="411" spans="1:12" ht="15" thickTop="1" thickBot="1">
      <c r="A411" s="208" t="str">
        <f t="shared" si="6"/>
        <v>U</v>
      </c>
      <c r="B411" s="209" t="s">
        <v>2404</v>
      </c>
      <c r="C411" s="213">
        <v>1.42</v>
      </c>
      <c r="D411" s="213">
        <v>1.46</v>
      </c>
      <c r="E411" s="213">
        <v>1.4</v>
      </c>
      <c r="F411" s="213">
        <v>1.42</v>
      </c>
      <c r="G411" s="214">
        <v>0.02</v>
      </c>
      <c r="H411" s="214">
        <v>1.43</v>
      </c>
      <c r="I411" s="213">
        <v>1.41</v>
      </c>
      <c r="J411" s="213">
        <v>1.42</v>
      </c>
      <c r="K411" s="212">
        <v>44028357</v>
      </c>
      <c r="L411" s="210">
        <v>62668.92</v>
      </c>
    </row>
    <row r="412" spans="1:12" ht="15" thickTop="1" thickBot="1">
      <c r="A412" s="208" t="str">
        <f t="shared" si="6"/>
        <v>UV</v>
      </c>
      <c r="B412" s="209" t="s">
        <v>2405</v>
      </c>
      <c r="C412" s="213">
        <v>3.08</v>
      </c>
      <c r="D412" s="213">
        <v>3.08</v>
      </c>
      <c r="E412" s="213">
        <v>2.96</v>
      </c>
      <c r="F412" s="213">
        <v>3</v>
      </c>
      <c r="G412" s="214">
        <v>0.04</v>
      </c>
      <c r="H412" s="214">
        <v>1.35</v>
      </c>
      <c r="I412" s="213">
        <v>3</v>
      </c>
      <c r="J412" s="213">
        <v>3.02</v>
      </c>
      <c r="K412" s="212">
        <v>2103701</v>
      </c>
      <c r="L412" s="210">
        <v>6345.57</v>
      </c>
    </row>
    <row r="413" spans="1:12" ht="14.5" thickTop="1">
      <c r="A413" s="208" t="str">
        <f t="shared" si="6"/>
        <v>WHA</v>
      </c>
      <c r="B413" s="209" t="s">
        <v>2406</v>
      </c>
      <c r="C413" s="213">
        <v>3.18</v>
      </c>
      <c r="D413" s="213">
        <v>3.18</v>
      </c>
      <c r="E413" s="213">
        <v>3.12</v>
      </c>
      <c r="F413" s="213">
        <v>3.14</v>
      </c>
      <c r="G413" s="213">
        <v>0</v>
      </c>
      <c r="H413" s="213">
        <v>0</v>
      </c>
      <c r="I413" s="213">
        <v>3.14</v>
      </c>
      <c r="J413" s="213">
        <v>3.16</v>
      </c>
      <c r="K413" s="212">
        <v>52596246</v>
      </c>
      <c r="L413" s="210">
        <v>165449.29999999999</v>
      </c>
    </row>
    <row r="414" spans="1:12" ht="19" customHeight="1" thickBot="1">
      <c r="A414" s="208" t="str">
        <f t="shared" si="6"/>
        <v>WIN</v>
      </c>
      <c r="B414" s="215" t="s">
        <v>2407</v>
      </c>
      <c r="C414" s="216">
        <v>1.68</v>
      </c>
      <c r="D414" s="216">
        <v>1.69</v>
      </c>
      <c r="E414" s="216">
        <v>1.65</v>
      </c>
      <c r="F414" s="216">
        <v>1.67</v>
      </c>
      <c r="G414" s="214">
        <v>0.01</v>
      </c>
      <c r="H414" s="214">
        <v>0.6</v>
      </c>
      <c r="I414" s="216">
        <v>1.67</v>
      </c>
      <c r="J414" s="216">
        <v>1.68</v>
      </c>
      <c r="K414" s="217">
        <v>4097604</v>
      </c>
      <c r="L414" s="218">
        <v>6852.44</v>
      </c>
    </row>
    <row r="415" spans="1:12" ht="14.5" thickTop="1">
      <c r="A415" s="208" t="str">
        <f t="shared" si="6"/>
        <v/>
      </c>
      <c r="B415"/>
      <c r="C415"/>
      <c r="D415"/>
      <c r="E415"/>
      <c r="F415"/>
      <c r="G415"/>
      <c r="H415"/>
      <c r="I415"/>
      <c r="J415"/>
      <c r="K415"/>
      <c r="L415"/>
    </row>
    <row r="416" spans="1:12">
      <c r="A416" s="208" t="str">
        <f t="shared" si="6"/>
        <v>หลักทรัพย์</v>
      </c>
      <c r="B416" s="281" t="s">
        <v>2073</v>
      </c>
      <c r="C416" s="281" t="s">
        <v>2074</v>
      </c>
      <c r="D416" s="281" t="s">
        <v>2050</v>
      </c>
      <c r="E416" s="281" t="s">
        <v>2051</v>
      </c>
      <c r="F416" s="281" t="s">
        <v>2047</v>
      </c>
      <c r="G416" s="219" t="s">
        <v>2048</v>
      </c>
      <c r="H416" s="219" t="s">
        <v>2049</v>
      </c>
      <c r="I416" s="219" t="s">
        <v>2075</v>
      </c>
      <c r="J416" s="219" t="s">
        <v>2075</v>
      </c>
      <c r="K416" s="219" t="s">
        <v>2052</v>
      </c>
      <c r="L416" s="219" t="s">
        <v>2053</v>
      </c>
    </row>
    <row r="417" spans="1:12">
      <c r="A417" s="208" t="str">
        <f t="shared" si="6"/>
        <v/>
      </c>
      <c r="B417" s="281"/>
      <c r="C417" s="281"/>
      <c r="D417" s="281"/>
      <c r="E417" s="281"/>
      <c r="F417" s="281"/>
      <c r="G417" s="219" t="s">
        <v>2054</v>
      </c>
      <c r="H417" s="219" t="s">
        <v>2054</v>
      </c>
      <c r="I417" s="219" t="s">
        <v>2076</v>
      </c>
      <c r="J417" s="219" t="s">
        <v>2077</v>
      </c>
      <c r="K417" s="219" t="s">
        <v>2078</v>
      </c>
      <c r="L417" s="219" t="s">
        <v>2079</v>
      </c>
    </row>
    <row r="418" spans="1:12" ht="14.5" thickBot="1">
      <c r="A418" s="208" t="str">
        <f t="shared" si="6"/>
        <v>AIMCG</v>
      </c>
      <c r="B418" s="209" t="s">
        <v>2408</v>
      </c>
      <c r="C418" s="213">
        <v>5.15</v>
      </c>
      <c r="D418" s="213">
        <v>5.2</v>
      </c>
      <c r="E418" s="213">
        <v>5.0999999999999996</v>
      </c>
      <c r="F418" s="213">
        <v>5.2</v>
      </c>
      <c r="G418" s="214">
        <v>0.1</v>
      </c>
      <c r="H418" s="214">
        <v>1.96</v>
      </c>
      <c r="I418" s="213">
        <v>5.15</v>
      </c>
      <c r="J418" s="213">
        <v>5.2</v>
      </c>
      <c r="K418" s="212">
        <v>103526</v>
      </c>
      <c r="L418" s="213">
        <v>532.72</v>
      </c>
    </row>
    <row r="419" spans="1:12" ht="14.5" thickTop="1">
      <c r="A419" s="208" t="str">
        <f t="shared" si="6"/>
        <v>AIMIRT</v>
      </c>
      <c r="B419" s="209" t="s">
        <v>2409</v>
      </c>
      <c r="C419" s="213">
        <v>12.6</v>
      </c>
      <c r="D419" s="213">
        <v>12.6</v>
      </c>
      <c r="E419" s="213">
        <v>12.5</v>
      </c>
      <c r="F419" s="213">
        <v>12.5</v>
      </c>
      <c r="G419" s="213">
        <v>0</v>
      </c>
      <c r="H419" s="213">
        <v>0</v>
      </c>
      <c r="I419" s="213">
        <v>12.5</v>
      </c>
      <c r="J419" s="213">
        <v>12.6</v>
      </c>
      <c r="K419" s="212">
        <v>115900</v>
      </c>
      <c r="L419" s="210">
        <v>1450.34</v>
      </c>
    </row>
    <row r="420" spans="1:12" ht="14.5" thickBot="1">
      <c r="A420" s="208" t="str">
        <f t="shared" si="6"/>
        <v>ALLY</v>
      </c>
      <c r="B420" s="209" t="s">
        <v>2410</v>
      </c>
      <c r="C420" s="213">
        <v>6.9</v>
      </c>
      <c r="D420" s="213">
        <v>7</v>
      </c>
      <c r="E420" s="213">
        <v>6.9</v>
      </c>
      <c r="F420" s="213">
        <v>7</v>
      </c>
      <c r="G420" s="214">
        <v>0.1</v>
      </c>
      <c r="H420" s="214">
        <v>1.45</v>
      </c>
      <c r="I420" s="213">
        <v>6.95</v>
      </c>
      <c r="J420" s="213">
        <v>7</v>
      </c>
      <c r="K420" s="212">
        <v>397659</v>
      </c>
      <c r="L420" s="210">
        <v>2768.52</v>
      </c>
    </row>
    <row r="421" spans="1:12" ht="15" thickTop="1" thickBot="1">
      <c r="A421" s="208" t="str">
        <f t="shared" si="6"/>
        <v>AMATAR</v>
      </c>
      <c r="B421" s="209" t="s">
        <v>2411</v>
      </c>
      <c r="C421" s="213">
        <v>7.6</v>
      </c>
      <c r="D421" s="213">
        <v>7.6</v>
      </c>
      <c r="E421" s="213">
        <v>7.5</v>
      </c>
      <c r="F421" s="213">
        <v>7.55</v>
      </c>
      <c r="G421" s="214">
        <v>0.05</v>
      </c>
      <c r="H421" s="214">
        <v>0.67</v>
      </c>
      <c r="I421" s="213">
        <v>7.55</v>
      </c>
      <c r="J421" s="213">
        <v>7.6</v>
      </c>
      <c r="K421" s="212">
        <v>68110</v>
      </c>
      <c r="L421" s="213">
        <v>515.37</v>
      </c>
    </row>
    <row r="422" spans="1:12" ht="14.5" thickTop="1">
      <c r="A422" s="208" t="str">
        <f t="shared" si="6"/>
        <v>B-WORK</v>
      </c>
      <c r="B422" s="209" t="s">
        <v>2412</v>
      </c>
      <c r="C422" s="213">
        <v>10.199999999999999</v>
      </c>
      <c r="D422" s="213">
        <v>10.199999999999999</v>
      </c>
      <c r="E422" s="213">
        <v>10.1</v>
      </c>
      <c r="F422" s="213">
        <v>10.199999999999999</v>
      </c>
      <c r="G422" s="213">
        <v>0</v>
      </c>
      <c r="H422" s="213">
        <v>0</v>
      </c>
      <c r="I422" s="213">
        <v>10.1</v>
      </c>
      <c r="J422" s="213">
        <v>10.199999999999999</v>
      </c>
      <c r="K422" s="212">
        <v>146100</v>
      </c>
      <c r="L422" s="210">
        <v>1489.76</v>
      </c>
    </row>
    <row r="423" spans="1:12">
      <c r="A423" s="208" t="str">
        <f t="shared" si="6"/>
        <v>BKKCP</v>
      </c>
      <c r="B423" s="209" t="s">
        <v>2413</v>
      </c>
      <c r="C423" s="213">
        <v>10.4</v>
      </c>
      <c r="D423" s="213">
        <v>10.4</v>
      </c>
      <c r="E423" s="213">
        <v>10.3</v>
      </c>
      <c r="F423" s="213">
        <v>10.4</v>
      </c>
      <c r="G423" s="213">
        <v>0</v>
      </c>
      <c r="H423" s="213">
        <v>0</v>
      </c>
      <c r="I423" s="213">
        <v>10.3</v>
      </c>
      <c r="J423" s="213">
        <v>10.4</v>
      </c>
      <c r="K423" s="212">
        <v>4000</v>
      </c>
      <c r="L423" s="213">
        <v>41.59</v>
      </c>
    </row>
    <row r="424" spans="1:12" ht="14.5" thickBot="1">
      <c r="A424" s="208" t="str">
        <f t="shared" si="6"/>
        <v>BOFFICE</v>
      </c>
      <c r="B424" s="209" t="s">
        <v>2414</v>
      </c>
      <c r="C424" s="213">
        <v>8.25</v>
      </c>
      <c r="D424" s="213">
        <v>8.25</v>
      </c>
      <c r="E424" s="213">
        <v>8.1</v>
      </c>
      <c r="F424" s="213">
        <v>8.1999999999999993</v>
      </c>
      <c r="G424" s="214">
        <v>0.1</v>
      </c>
      <c r="H424" s="214">
        <v>1.23</v>
      </c>
      <c r="I424" s="213">
        <v>8.15</v>
      </c>
      <c r="J424" s="213">
        <v>8.1999999999999993</v>
      </c>
      <c r="K424" s="212">
        <v>358100</v>
      </c>
      <c r="L424" s="210">
        <v>2904.1</v>
      </c>
    </row>
    <row r="425" spans="1:12" ht="15" thickTop="1" thickBot="1">
      <c r="A425" s="208" t="str">
        <f t="shared" si="6"/>
        <v>CPNCG</v>
      </c>
      <c r="B425" s="209" t="s">
        <v>2415</v>
      </c>
      <c r="C425" s="213">
        <v>11.6</v>
      </c>
      <c r="D425" s="213">
        <v>11.7</v>
      </c>
      <c r="E425" s="213">
        <v>11.4</v>
      </c>
      <c r="F425" s="213">
        <v>11.4</v>
      </c>
      <c r="G425" s="211">
        <v>-0.1</v>
      </c>
      <c r="H425" s="211">
        <v>-0.87</v>
      </c>
      <c r="I425" s="213">
        <v>11.4</v>
      </c>
      <c r="J425" s="213">
        <v>11.5</v>
      </c>
      <c r="K425" s="212">
        <v>487160</v>
      </c>
      <c r="L425" s="210">
        <v>5604.32</v>
      </c>
    </row>
    <row r="426" spans="1:12" ht="15" thickTop="1" thickBot="1">
      <c r="A426" s="208" t="str">
        <f t="shared" si="6"/>
        <v>CPNREIT</v>
      </c>
      <c r="B426" s="209" t="s">
        <v>2416</v>
      </c>
      <c r="C426" s="213">
        <v>18.600000000000001</v>
      </c>
      <c r="D426" s="213">
        <v>19</v>
      </c>
      <c r="E426" s="213">
        <v>18.600000000000001</v>
      </c>
      <c r="F426" s="213">
        <v>18.7</v>
      </c>
      <c r="G426" s="214">
        <v>0.2</v>
      </c>
      <c r="H426" s="214">
        <v>1.08</v>
      </c>
      <c r="I426" s="213">
        <v>18.600000000000001</v>
      </c>
      <c r="J426" s="213">
        <v>18.7</v>
      </c>
      <c r="K426" s="212">
        <v>1910132</v>
      </c>
      <c r="L426" s="210">
        <v>35882.5</v>
      </c>
    </row>
    <row r="427" spans="1:12" ht="15" thickTop="1" thickBot="1">
      <c r="A427" s="208" t="str">
        <f t="shared" si="6"/>
        <v>CPTGF</v>
      </c>
      <c r="B427" s="209" t="s">
        <v>2417</v>
      </c>
      <c r="C427" s="213">
        <v>8.0500000000000007</v>
      </c>
      <c r="D427" s="213">
        <v>8.1999999999999993</v>
      </c>
      <c r="E427" s="213">
        <v>8.0500000000000007</v>
      </c>
      <c r="F427" s="213">
        <v>8.15</v>
      </c>
      <c r="G427" s="214">
        <v>0.1</v>
      </c>
      <c r="H427" s="214">
        <v>1.24</v>
      </c>
      <c r="I427" s="213">
        <v>8.15</v>
      </c>
      <c r="J427" s="213">
        <v>8.1999999999999993</v>
      </c>
      <c r="K427" s="212">
        <v>1570000</v>
      </c>
      <c r="L427" s="210">
        <v>12780.2</v>
      </c>
    </row>
    <row r="428" spans="1:12" ht="14.5" thickTop="1">
      <c r="A428" s="208" t="str">
        <f t="shared" si="6"/>
        <v>CTARAF</v>
      </c>
      <c r="B428" s="209" t="s">
        <v>2418</v>
      </c>
      <c r="C428" s="213">
        <v>5.5</v>
      </c>
      <c r="D428" s="213">
        <v>5.5</v>
      </c>
      <c r="E428" s="213">
        <v>5.5</v>
      </c>
      <c r="F428" s="213">
        <v>5.5</v>
      </c>
      <c r="G428" s="213">
        <v>0</v>
      </c>
      <c r="H428" s="213">
        <v>0</v>
      </c>
      <c r="I428" s="213">
        <v>5.45</v>
      </c>
      <c r="J428" s="213">
        <v>5.5</v>
      </c>
      <c r="K428" s="212">
        <v>5700</v>
      </c>
      <c r="L428" s="213">
        <v>31.35</v>
      </c>
    </row>
    <row r="429" spans="1:12">
      <c r="A429" s="208" t="str">
        <f t="shared" si="6"/>
        <v>DREIT</v>
      </c>
      <c r="B429" s="209" t="s">
        <v>2419</v>
      </c>
      <c r="C429" s="213">
        <v>5.95</v>
      </c>
      <c r="D429" s="213">
        <v>6</v>
      </c>
      <c r="E429" s="213">
        <v>5.95</v>
      </c>
      <c r="F429" s="213">
        <v>6</v>
      </c>
      <c r="G429" s="213">
        <v>0</v>
      </c>
      <c r="H429" s="213">
        <v>0</v>
      </c>
      <c r="I429" s="213">
        <v>5.95</v>
      </c>
      <c r="J429" s="213">
        <v>6</v>
      </c>
      <c r="K429" s="212">
        <v>178700</v>
      </c>
      <c r="L429" s="210">
        <v>1063.54</v>
      </c>
    </row>
    <row r="430" spans="1:12">
      <c r="A430" s="208" t="str">
        <f t="shared" si="6"/>
        <v>ERWPF</v>
      </c>
      <c r="B430" s="209" t="s">
        <v>2420</v>
      </c>
      <c r="C430" s="213">
        <v>4.3</v>
      </c>
      <c r="D430" s="213">
        <v>4.3</v>
      </c>
      <c r="E430" s="213">
        <v>4.28</v>
      </c>
      <c r="F430" s="213">
        <v>4.3</v>
      </c>
      <c r="G430" s="213">
        <v>0</v>
      </c>
      <c r="H430" s="213">
        <v>0</v>
      </c>
      <c r="I430" s="213">
        <v>4.28</v>
      </c>
      <c r="J430" s="213">
        <v>4.3</v>
      </c>
      <c r="K430" s="212">
        <v>5700</v>
      </c>
      <c r="L430" s="213">
        <v>24.51</v>
      </c>
    </row>
    <row r="431" spans="1:12">
      <c r="A431" s="208" t="str">
        <f t="shared" si="6"/>
        <v>FTREIT</v>
      </c>
      <c r="B431" s="209" t="s">
        <v>3426</v>
      </c>
      <c r="C431" s="213">
        <v>10.8</v>
      </c>
      <c r="D431" s="213">
        <v>10.9</v>
      </c>
      <c r="E431" s="213">
        <v>10.7</v>
      </c>
      <c r="F431" s="213">
        <v>10.7</v>
      </c>
      <c r="G431" s="213">
        <v>0</v>
      </c>
      <c r="H431" s="213">
        <v>0</v>
      </c>
      <c r="I431" s="213">
        <v>10.7</v>
      </c>
      <c r="J431" s="213">
        <v>10.8</v>
      </c>
      <c r="K431" s="212">
        <v>795213</v>
      </c>
      <c r="L431" s="210">
        <v>8532.66</v>
      </c>
    </row>
    <row r="432" spans="1:12" ht="14.5" thickBot="1">
      <c r="A432" s="208" t="str">
        <f t="shared" si="6"/>
        <v>FUTUREPF</v>
      </c>
      <c r="B432" s="209" t="s">
        <v>2421</v>
      </c>
      <c r="C432" s="213">
        <v>14.8</v>
      </c>
      <c r="D432" s="213">
        <v>14.8</v>
      </c>
      <c r="E432" s="213">
        <v>14.7</v>
      </c>
      <c r="F432" s="213">
        <v>14.7</v>
      </c>
      <c r="G432" s="214">
        <v>0.1</v>
      </c>
      <c r="H432" s="214">
        <v>0.68</v>
      </c>
      <c r="I432" s="213">
        <v>14.7</v>
      </c>
      <c r="J432" s="213">
        <v>14.8</v>
      </c>
      <c r="K432" s="212">
        <v>76305</v>
      </c>
      <c r="L432" s="210">
        <v>1122.5899999999999</v>
      </c>
    </row>
    <row r="433" spans="1:12" ht="15" thickTop="1" thickBot="1">
      <c r="A433" s="208" t="str">
        <f t="shared" si="6"/>
        <v>GAHREIT</v>
      </c>
      <c r="B433" s="209" t="s">
        <v>2422</v>
      </c>
      <c r="C433" s="213">
        <v>8.6999999999999993</v>
      </c>
      <c r="D433" s="213">
        <v>9</v>
      </c>
      <c r="E433" s="213">
        <v>8.6999999999999993</v>
      </c>
      <c r="F433" s="213">
        <v>8.9499999999999993</v>
      </c>
      <c r="G433" s="214">
        <v>0.1</v>
      </c>
      <c r="H433" s="214">
        <v>1.1299999999999999</v>
      </c>
      <c r="I433" s="213">
        <v>8.85</v>
      </c>
      <c r="J433" s="213">
        <v>8.9499999999999993</v>
      </c>
      <c r="K433" s="212">
        <v>16800</v>
      </c>
      <c r="L433" s="213">
        <v>149.88</v>
      </c>
    </row>
    <row r="434" spans="1:12" ht="15" thickTop="1" thickBot="1">
      <c r="A434" s="208" t="str">
        <f t="shared" si="6"/>
        <v>GROREIT</v>
      </c>
      <c r="B434" s="209" t="s">
        <v>2423</v>
      </c>
      <c r="C434" s="213">
        <v>9.6999999999999993</v>
      </c>
      <c r="D434" s="213">
        <v>9.75</v>
      </c>
      <c r="E434" s="213">
        <v>9.6999999999999993</v>
      </c>
      <c r="F434" s="213">
        <v>9.75</v>
      </c>
      <c r="G434" s="214">
        <v>0.05</v>
      </c>
      <c r="H434" s="214">
        <v>0.52</v>
      </c>
      <c r="I434" s="213">
        <v>9.6999999999999993</v>
      </c>
      <c r="J434" s="213">
        <v>9.75</v>
      </c>
      <c r="K434" s="212">
        <v>11000</v>
      </c>
      <c r="L434" s="213">
        <v>107.2</v>
      </c>
    </row>
    <row r="435" spans="1:12" ht="14.5" thickTop="1">
      <c r="A435" s="208" t="str">
        <f t="shared" si="6"/>
        <v>GVREIT</v>
      </c>
      <c r="B435" s="209" t="s">
        <v>2424</v>
      </c>
      <c r="C435" s="213">
        <v>9.6</v>
      </c>
      <c r="D435" s="213">
        <v>9.6</v>
      </c>
      <c r="E435" s="213">
        <v>9.5500000000000007</v>
      </c>
      <c r="F435" s="213">
        <v>9.6</v>
      </c>
      <c r="G435" s="213">
        <v>0</v>
      </c>
      <c r="H435" s="213">
        <v>0</v>
      </c>
      <c r="I435" s="213">
        <v>9.5500000000000007</v>
      </c>
      <c r="J435" s="213">
        <v>9.6</v>
      </c>
      <c r="K435" s="212">
        <v>457300</v>
      </c>
      <c r="L435" s="210">
        <v>4388.2299999999996</v>
      </c>
    </row>
    <row r="436" spans="1:12">
      <c r="A436" s="208" t="str">
        <f t="shared" si="6"/>
        <v>HPF</v>
      </c>
      <c r="B436" s="209" t="s">
        <v>2425</v>
      </c>
      <c r="C436" s="213">
        <v>4.62</v>
      </c>
      <c r="D436" s="213">
        <v>4.62</v>
      </c>
      <c r="E436" s="213">
        <v>4.5999999999999996</v>
      </c>
      <c r="F436" s="213">
        <v>4.62</v>
      </c>
      <c r="G436" s="213">
        <v>0</v>
      </c>
      <c r="H436" s="213">
        <v>0</v>
      </c>
      <c r="I436" s="213">
        <v>4.5999999999999996</v>
      </c>
      <c r="J436" s="213">
        <v>4.62</v>
      </c>
      <c r="K436" s="212">
        <v>75660</v>
      </c>
      <c r="L436" s="213">
        <v>348.74</v>
      </c>
    </row>
    <row r="437" spans="1:12" ht="14.5" thickBot="1">
      <c r="A437" s="208" t="str">
        <f t="shared" si="6"/>
        <v>HREIT</v>
      </c>
      <c r="B437" s="209" t="s">
        <v>2426</v>
      </c>
      <c r="C437" s="213">
        <v>8.35</v>
      </c>
      <c r="D437" s="213">
        <v>8.4</v>
      </c>
      <c r="E437" s="213">
        <v>8.35</v>
      </c>
      <c r="F437" s="213">
        <v>8.4</v>
      </c>
      <c r="G437" s="214">
        <v>0.1</v>
      </c>
      <c r="H437" s="214">
        <v>1.2</v>
      </c>
      <c r="I437" s="213">
        <v>8.4</v>
      </c>
      <c r="J437" s="213">
        <v>8.4499999999999993</v>
      </c>
      <c r="K437" s="212">
        <v>187413</v>
      </c>
      <c r="L437" s="210">
        <v>1571.25</v>
      </c>
    </row>
    <row r="438" spans="1:12" ht="15" thickTop="1" thickBot="1">
      <c r="A438" s="208" t="str">
        <f t="shared" si="6"/>
        <v>IMPACT</v>
      </c>
      <c r="B438" s="209" t="s">
        <v>2427</v>
      </c>
      <c r="C438" s="213">
        <v>16.399999999999999</v>
      </c>
      <c r="D438" s="213">
        <v>16.399999999999999</v>
      </c>
      <c r="E438" s="213">
        <v>16.100000000000001</v>
      </c>
      <c r="F438" s="213">
        <v>16.2</v>
      </c>
      <c r="G438" s="211">
        <v>-0.2</v>
      </c>
      <c r="H438" s="211">
        <v>-1.22</v>
      </c>
      <c r="I438" s="213">
        <v>16.100000000000001</v>
      </c>
      <c r="J438" s="213">
        <v>16.2</v>
      </c>
      <c r="K438" s="212">
        <v>1070600</v>
      </c>
      <c r="L438" s="210">
        <v>17444.48</v>
      </c>
    </row>
    <row r="439" spans="1:12" ht="15" thickTop="1" thickBot="1">
      <c r="A439" s="208" t="str">
        <f t="shared" si="6"/>
        <v>INETREIT</v>
      </c>
      <c r="B439" s="209" t="s">
        <v>2428</v>
      </c>
      <c r="C439" s="213">
        <v>12.2</v>
      </c>
      <c r="D439" s="213">
        <v>12.3</v>
      </c>
      <c r="E439" s="213">
        <v>12.2</v>
      </c>
      <c r="F439" s="213">
        <v>12.3</v>
      </c>
      <c r="G439" s="214">
        <v>0.2</v>
      </c>
      <c r="H439" s="214">
        <v>1.65</v>
      </c>
      <c r="I439" s="213">
        <v>12.2</v>
      </c>
      <c r="J439" s="213">
        <v>12.3</v>
      </c>
      <c r="K439" s="212">
        <v>282800</v>
      </c>
      <c r="L439" s="210">
        <v>3453.66</v>
      </c>
    </row>
    <row r="440" spans="1:12" ht="14.5" thickTop="1">
      <c r="A440" s="208" t="str">
        <f t="shared" si="6"/>
        <v>KPNPF</v>
      </c>
      <c r="B440" s="209" t="s">
        <v>2429</v>
      </c>
      <c r="C440" s="213">
        <v>6.45</v>
      </c>
      <c r="D440" s="213">
        <v>6.45</v>
      </c>
      <c r="E440" s="213">
        <v>6.45</v>
      </c>
      <c r="F440" s="213">
        <v>6.45</v>
      </c>
      <c r="G440" s="213">
        <v>0</v>
      </c>
      <c r="H440" s="213">
        <v>0</v>
      </c>
      <c r="I440" s="213">
        <v>6.25</v>
      </c>
      <c r="J440" s="213">
        <v>6.45</v>
      </c>
      <c r="K440" s="212">
        <v>6500</v>
      </c>
      <c r="L440" s="213">
        <v>41.92</v>
      </c>
    </row>
    <row r="441" spans="1:12">
      <c r="A441" s="208" t="str">
        <f t="shared" si="6"/>
        <v>KTBSTMR</v>
      </c>
      <c r="B441" s="209" t="s">
        <v>2430</v>
      </c>
      <c r="C441" s="213">
        <v>9.5500000000000007</v>
      </c>
      <c r="D441" s="213">
        <v>9.5500000000000007</v>
      </c>
      <c r="E441" s="213">
        <v>9.5500000000000007</v>
      </c>
      <c r="F441" s="213">
        <v>9.5500000000000007</v>
      </c>
      <c r="G441" s="213">
        <v>0</v>
      </c>
      <c r="H441" s="213">
        <v>0</v>
      </c>
      <c r="I441" s="213">
        <v>9.5</v>
      </c>
      <c r="J441" s="213">
        <v>9.5500000000000007</v>
      </c>
      <c r="K441" s="212">
        <v>262900</v>
      </c>
      <c r="L441" s="210">
        <v>2510.6999999999998</v>
      </c>
    </row>
    <row r="442" spans="1:12" ht="14.5" thickBot="1">
      <c r="A442" s="208" t="str">
        <f t="shared" si="6"/>
        <v>LHHOTEL</v>
      </c>
      <c r="B442" s="209" t="s">
        <v>2431</v>
      </c>
      <c r="C442" s="213">
        <v>8.85</v>
      </c>
      <c r="D442" s="213">
        <v>8.9499999999999993</v>
      </c>
      <c r="E442" s="213">
        <v>8.85</v>
      </c>
      <c r="F442" s="213">
        <v>8.9499999999999993</v>
      </c>
      <c r="G442" s="214">
        <v>0.1</v>
      </c>
      <c r="H442" s="214">
        <v>1.1299999999999999</v>
      </c>
      <c r="I442" s="213">
        <v>8.9</v>
      </c>
      <c r="J442" s="213">
        <v>8.9499999999999993</v>
      </c>
      <c r="K442" s="212">
        <v>616902</v>
      </c>
      <c r="L442" s="210">
        <v>5493.36</v>
      </c>
    </row>
    <row r="443" spans="1:12" ht="15" thickTop="1" thickBot="1">
      <c r="A443" s="208" t="str">
        <f t="shared" si="6"/>
        <v>LHPF</v>
      </c>
      <c r="B443" s="209" t="s">
        <v>2432</v>
      </c>
      <c r="C443" s="213">
        <v>5.45</v>
      </c>
      <c r="D443" s="213">
        <v>5.5</v>
      </c>
      <c r="E443" s="213">
        <v>5.45</v>
      </c>
      <c r="F443" s="213">
        <v>5.5</v>
      </c>
      <c r="G443" s="214">
        <v>0.1</v>
      </c>
      <c r="H443" s="214">
        <v>1.85</v>
      </c>
      <c r="I443" s="213">
        <v>5.45</v>
      </c>
      <c r="J443" s="213">
        <v>5.5</v>
      </c>
      <c r="K443" s="212">
        <v>5100</v>
      </c>
      <c r="L443" s="213">
        <v>28</v>
      </c>
    </row>
    <row r="444" spans="1:12" ht="14.5" thickTop="1">
      <c r="A444" s="208" t="str">
        <f t="shared" si="6"/>
        <v>LHSC</v>
      </c>
      <c r="B444" s="209" t="s">
        <v>2433</v>
      </c>
      <c r="C444" s="213">
        <v>10.3</v>
      </c>
      <c r="D444" s="213">
        <v>10.3</v>
      </c>
      <c r="E444" s="213">
        <v>10.199999999999999</v>
      </c>
      <c r="F444" s="213">
        <v>10.199999999999999</v>
      </c>
      <c r="G444" s="213">
        <v>0</v>
      </c>
      <c r="H444" s="213">
        <v>0</v>
      </c>
      <c r="I444" s="213">
        <v>10.1</v>
      </c>
      <c r="J444" s="213">
        <v>10.199999999999999</v>
      </c>
      <c r="K444" s="212">
        <v>45001</v>
      </c>
      <c r="L444" s="213">
        <v>463.24</v>
      </c>
    </row>
    <row r="445" spans="1:12" ht="14.5" thickBot="1">
      <c r="A445" s="208" t="str">
        <f t="shared" si="6"/>
        <v>LPF</v>
      </c>
      <c r="B445" s="209" t="s">
        <v>2434</v>
      </c>
      <c r="C445" s="213">
        <v>13.5</v>
      </c>
      <c r="D445" s="213">
        <v>13.6</v>
      </c>
      <c r="E445" s="213">
        <v>13.5</v>
      </c>
      <c r="F445" s="213">
        <v>13.5</v>
      </c>
      <c r="G445" s="214">
        <v>0.1</v>
      </c>
      <c r="H445" s="214">
        <v>0.75</v>
      </c>
      <c r="I445" s="213">
        <v>13.5</v>
      </c>
      <c r="J445" s="213">
        <v>13.6</v>
      </c>
      <c r="K445" s="212">
        <v>264507</v>
      </c>
      <c r="L445" s="210">
        <v>3571.48</v>
      </c>
    </row>
    <row r="446" spans="1:12" ht="14.5" thickTop="1">
      <c r="A446" s="208" t="str">
        <f t="shared" si="6"/>
        <v>LUXF</v>
      </c>
      <c r="B446" s="209" t="s">
        <v>2435</v>
      </c>
      <c r="C446" s="213">
        <v>7.5</v>
      </c>
      <c r="D446" s="213">
        <v>7.5</v>
      </c>
      <c r="E446" s="213">
        <v>7.45</v>
      </c>
      <c r="F446" s="213">
        <v>7.45</v>
      </c>
      <c r="G446" s="213">
        <v>0</v>
      </c>
      <c r="H446" s="213">
        <v>0</v>
      </c>
      <c r="I446" s="213">
        <v>7.45</v>
      </c>
      <c r="J446" s="213">
        <v>7.5</v>
      </c>
      <c r="K446" s="212">
        <v>61300</v>
      </c>
      <c r="L446" s="213">
        <v>456.76</v>
      </c>
    </row>
    <row r="447" spans="1:12" ht="14.5" thickBot="1">
      <c r="A447" s="208" t="str">
        <f t="shared" si="6"/>
        <v>M-II</v>
      </c>
      <c r="B447" s="209" t="s">
        <v>2436</v>
      </c>
      <c r="C447" s="213">
        <v>7.55</v>
      </c>
      <c r="D447" s="213">
        <v>7.55</v>
      </c>
      <c r="E447" s="213">
        <v>7.55</v>
      </c>
      <c r="F447" s="213">
        <v>7.55</v>
      </c>
      <c r="G447" s="211">
        <v>-0.05</v>
      </c>
      <c r="H447" s="211">
        <v>-0.66</v>
      </c>
      <c r="I447" s="213">
        <v>7.55</v>
      </c>
      <c r="J447" s="213">
        <v>7.65</v>
      </c>
      <c r="K447" s="212">
        <v>1500</v>
      </c>
      <c r="L447" s="213">
        <v>11.32</v>
      </c>
    </row>
    <row r="448" spans="1:12" ht="15" thickTop="1" thickBot="1">
      <c r="A448" s="208" t="str">
        <f t="shared" si="6"/>
        <v>M-PAT</v>
      </c>
      <c r="B448" s="209" t="s">
        <v>2437</v>
      </c>
      <c r="C448" s="213">
        <v>4.0999999999999996</v>
      </c>
      <c r="D448" s="213">
        <v>4.0999999999999996</v>
      </c>
      <c r="E448" s="213">
        <v>3.8</v>
      </c>
      <c r="F448" s="213">
        <v>4.0999999999999996</v>
      </c>
      <c r="G448" s="214">
        <v>0.3</v>
      </c>
      <c r="H448" s="214">
        <v>7.89</v>
      </c>
      <c r="I448" s="213">
        <v>3.8</v>
      </c>
      <c r="J448" s="213">
        <v>4.0999999999999996</v>
      </c>
      <c r="K448" s="212">
        <v>3200</v>
      </c>
      <c r="L448" s="213">
        <v>13.09</v>
      </c>
    </row>
    <row r="449" spans="1:12" ht="15" thickTop="1" thickBot="1">
      <c r="A449" s="208" t="str">
        <f t="shared" si="6"/>
        <v>M-STOR</v>
      </c>
      <c r="B449" s="209" t="s">
        <v>2438</v>
      </c>
      <c r="C449" s="213">
        <v>6</v>
      </c>
      <c r="D449" s="213">
        <v>6.15</v>
      </c>
      <c r="E449" s="213">
        <v>6</v>
      </c>
      <c r="F449" s="213">
        <v>6.1</v>
      </c>
      <c r="G449" s="214">
        <v>0.05</v>
      </c>
      <c r="H449" s="214">
        <v>0.83</v>
      </c>
      <c r="I449" s="213">
        <v>6</v>
      </c>
      <c r="J449" s="213">
        <v>6.15</v>
      </c>
      <c r="K449" s="212">
        <v>53600</v>
      </c>
      <c r="L449" s="213">
        <v>329.36</v>
      </c>
    </row>
    <row r="450" spans="1:12" ht="14.5" thickTop="1">
      <c r="A450" s="208" t="str">
        <f t="shared" si="6"/>
        <v>MIPF</v>
      </c>
      <c r="B450" s="209" t="s">
        <v>2439</v>
      </c>
      <c r="C450" s="213" t="s">
        <v>377</v>
      </c>
      <c r="D450" s="213" t="s">
        <v>377</v>
      </c>
      <c r="E450" s="213" t="s">
        <v>377</v>
      </c>
      <c r="F450" s="213" t="s">
        <v>377</v>
      </c>
      <c r="G450" s="213" t="s">
        <v>377</v>
      </c>
      <c r="H450" s="213" t="s">
        <v>377</v>
      </c>
      <c r="I450" s="213">
        <v>13.9</v>
      </c>
      <c r="J450" s="213">
        <v>15.5</v>
      </c>
      <c r="K450" s="213" t="s">
        <v>377</v>
      </c>
      <c r="L450" s="213" t="s">
        <v>377</v>
      </c>
    </row>
    <row r="451" spans="1:12">
      <c r="A451" s="208" t="str">
        <f t="shared" si="6"/>
        <v>MIT</v>
      </c>
      <c r="B451" s="209" t="s">
        <v>2440</v>
      </c>
      <c r="C451" s="213">
        <v>3.02</v>
      </c>
      <c r="D451" s="213">
        <v>3.02</v>
      </c>
      <c r="E451" s="213">
        <v>3.02</v>
      </c>
      <c r="F451" s="213">
        <v>3.02</v>
      </c>
      <c r="G451" s="213">
        <v>0</v>
      </c>
      <c r="H451" s="213">
        <v>0</v>
      </c>
      <c r="I451" s="213">
        <v>3</v>
      </c>
      <c r="J451" s="213">
        <v>3.04</v>
      </c>
      <c r="K451" s="212">
        <v>21701</v>
      </c>
      <c r="L451" s="213">
        <v>65.540000000000006</v>
      </c>
    </row>
    <row r="452" spans="1:12">
      <c r="A452" s="208" t="str">
        <f t="shared" si="6"/>
        <v>MJLF</v>
      </c>
      <c r="B452" s="209" t="s">
        <v>2441</v>
      </c>
      <c r="C452" s="213">
        <v>8.1999999999999993</v>
      </c>
      <c r="D452" s="213">
        <v>8.1999999999999993</v>
      </c>
      <c r="E452" s="213">
        <v>8.1999999999999993</v>
      </c>
      <c r="F452" s="213">
        <v>8.1999999999999993</v>
      </c>
      <c r="G452" s="213">
        <v>0</v>
      </c>
      <c r="H452" s="213">
        <v>0</v>
      </c>
      <c r="I452" s="213">
        <v>8.15</v>
      </c>
      <c r="J452" s="213">
        <v>8.1999999999999993</v>
      </c>
      <c r="K452" s="212">
        <v>22210</v>
      </c>
      <c r="L452" s="213">
        <v>182.12</v>
      </c>
    </row>
    <row r="453" spans="1:12">
      <c r="A453" s="208" t="str">
        <f t="shared" si="6"/>
        <v>MNIT</v>
      </c>
      <c r="B453" s="209" t="s">
        <v>2442</v>
      </c>
      <c r="C453" s="213" t="s">
        <v>377</v>
      </c>
      <c r="D453" s="213" t="s">
        <v>377</v>
      </c>
      <c r="E453" s="213" t="s">
        <v>377</v>
      </c>
      <c r="F453" s="213" t="s">
        <v>377</v>
      </c>
      <c r="G453" s="213" t="s">
        <v>377</v>
      </c>
      <c r="H453" s="213" t="s">
        <v>377</v>
      </c>
      <c r="I453" s="213">
        <v>1.61</v>
      </c>
      <c r="J453" s="213">
        <v>1.66</v>
      </c>
      <c r="K453" s="213" t="s">
        <v>377</v>
      </c>
      <c r="L453" s="213" t="s">
        <v>377</v>
      </c>
    </row>
    <row r="454" spans="1:12">
      <c r="A454" s="208" t="str">
        <f t="shared" si="6"/>
        <v>MNIT2</v>
      </c>
      <c r="B454" s="209" t="s">
        <v>2443</v>
      </c>
      <c r="C454" s="213">
        <v>4.88</v>
      </c>
      <c r="D454" s="213">
        <v>4.88</v>
      </c>
      <c r="E454" s="213">
        <v>4.88</v>
      </c>
      <c r="F454" s="213">
        <v>4.88</v>
      </c>
      <c r="G454" s="213">
        <v>0</v>
      </c>
      <c r="H454" s="213">
        <v>0</v>
      </c>
      <c r="I454" s="213">
        <v>4.66</v>
      </c>
      <c r="J454" s="213">
        <v>4.88</v>
      </c>
      <c r="K454" s="212">
        <v>10000</v>
      </c>
      <c r="L454" s="213">
        <v>48.8</v>
      </c>
    </row>
    <row r="455" spans="1:12">
      <c r="A455" s="208" t="str">
        <f t="shared" si="6"/>
        <v>MNRF</v>
      </c>
      <c r="B455" s="209" t="s">
        <v>2444</v>
      </c>
      <c r="C455" s="213" t="s">
        <v>377</v>
      </c>
      <c r="D455" s="213" t="s">
        <v>377</v>
      </c>
      <c r="E455" s="213" t="s">
        <v>377</v>
      </c>
      <c r="F455" s="213" t="s">
        <v>377</v>
      </c>
      <c r="G455" s="213" t="s">
        <v>377</v>
      </c>
      <c r="H455" s="213" t="s">
        <v>377</v>
      </c>
      <c r="I455" s="213">
        <v>2.72</v>
      </c>
      <c r="J455" s="213">
        <v>2.82</v>
      </c>
      <c r="K455" s="213" t="s">
        <v>377</v>
      </c>
      <c r="L455" s="213" t="s">
        <v>377</v>
      </c>
    </row>
    <row r="456" spans="1:12" ht="14.5" thickBot="1">
      <c r="A456" s="208" t="str">
        <f t="shared" si="6"/>
        <v>POPF</v>
      </c>
      <c r="B456" s="209" t="s">
        <v>2445</v>
      </c>
      <c r="C456" s="213">
        <v>11.5</v>
      </c>
      <c r="D456" s="213">
        <v>11.7</v>
      </c>
      <c r="E456" s="213">
        <v>11.4</v>
      </c>
      <c r="F456" s="213">
        <v>11.7</v>
      </c>
      <c r="G456" s="214">
        <v>0.2</v>
      </c>
      <c r="H456" s="214">
        <v>1.74</v>
      </c>
      <c r="I456" s="213">
        <v>11.6</v>
      </c>
      <c r="J456" s="213">
        <v>11.7</v>
      </c>
      <c r="K456" s="212">
        <v>273005</v>
      </c>
      <c r="L456" s="210">
        <v>3141.19</v>
      </c>
    </row>
    <row r="457" spans="1:12" ht="14.5" thickTop="1">
      <c r="A457" s="208" t="str">
        <f t="shared" si="6"/>
        <v>PPF</v>
      </c>
      <c r="B457" s="209" t="s">
        <v>2446</v>
      </c>
      <c r="C457" s="213">
        <v>11.5</v>
      </c>
      <c r="D457" s="213">
        <v>11.5</v>
      </c>
      <c r="E457" s="213">
        <v>11.4</v>
      </c>
      <c r="F457" s="213">
        <v>11.5</v>
      </c>
      <c r="G457" s="213">
        <v>0</v>
      </c>
      <c r="H457" s="213">
        <v>0</v>
      </c>
      <c r="I457" s="213">
        <v>11.4</v>
      </c>
      <c r="J457" s="213">
        <v>11.5</v>
      </c>
      <c r="K457" s="212">
        <v>33300</v>
      </c>
      <c r="L457" s="213">
        <v>382.45</v>
      </c>
    </row>
    <row r="458" spans="1:12">
      <c r="A458" s="208" t="str">
        <f t="shared" si="6"/>
        <v>PROSPECT</v>
      </c>
      <c r="B458" s="209" t="s">
        <v>2447</v>
      </c>
      <c r="C458" s="213">
        <v>10.4</v>
      </c>
      <c r="D458" s="213">
        <v>10.5</v>
      </c>
      <c r="E458" s="213">
        <v>10.4</v>
      </c>
      <c r="F458" s="213">
        <v>10.5</v>
      </c>
      <c r="G458" s="213">
        <v>0</v>
      </c>
      <c r="H458" s="213">
        <v>0</v>
      </c>
      <c r="I458" s="213">
        <v>10.4</v>
      </c>
      <c r="J458" s="213">
        <v>10.5</v>
      </c>
      <c r="K458" s="212">
        <v>38000</v>
      </c>
      <c r="L458" s="213">
        <v>397.36</v>
      </c>
    </row>
    <row r="459" spans="1:12" ht="14.5" thickBot="1">
      <c r="A459" s="208" t="str">
        <f t="shared" si="6"/>
        <v>QHHR</v>
      </c>
      <c r="B459" s="209" t="s">
        <v>2448</v>
      </c>
      <c r="C459" s="213">
        <v>5</v>
      </c>
      <c r="D459" s="213">
        <v>5.15</v>
      </c>
      <c r="E459" s="213">
        <v>5</v>
      </c>
      <c r="F459" s="213">
        <v>5.0999999999999996</v>
      </c>
      <c r="G459" s="214">
        <v>0.1</v>
      </c>
      <c r="H459" s="214">
        <v>2</v>
      </c>
      <c r="I459" s="213">
        <v>5.05</v>
      </c>
      <c r="J459" s="213">
        <v>5.0999999999999996</v>
      </c>
      <c r="K459" s="212">
        <v>765400</v>
      </c>
      <c r="L459" s="210">
        <v>3890.97</v>
      </c>
    </row>
    <row r="460" spans="1:12" ht="14.5" thickTop="1">
      <c r="A460" s="208" t="str">
        <f t="shared" si="6"/>
        <v>QHOP</v>
      </c>
      <c r="B460" s="209" t="s">
        <v>2449</v>
      </c>
      <c r="C460" s="213">
        <v>2.16</v>
      </c>
      <c r="D460" s="213">
        <v>2.1800000000000002</v>
      </c>
      <c r="E460" s="213">
        <v>2.16</v>
      </c>
      <c r="F460" s="213">
        <v>2.1800000000000002</v>
      </c>
      <c r="G460" s="213">
        <v>0</v>
      </c>
      <c r="H460" s="213">
        <v>0</v>
      </c>
      <c r="I460" s="213">
        <v>2.14</v>
      </c>
      <c r="J460" s="213">
        <v>2.1800000000000002</v>
      </c>
      <c r="K460" s="212">
        <v>8100</v>
      </c>
      <c r="L460" s="213">
        <v>17.64</v>
      </c>
    </row>
    <row r="461" spans="1:12" ht="14.5" thickBot="1">
      <c r="A461" s="208" t="str">
        <f t="shared" si="6"/>
        <v>QHPF</v>
      </c>
      <c r="B461" s="209" t="s">
        <v>3110</v>
      </c>
      <c r="C461" s="213">
        <v>10</v>
      </c>
      <c r="D461" s="213">
        <v>10.1</v>
      </c>
      <c r="E461" s="213">
        <v>10</v>
      </c>
      <c r="F461" s="213">
        <v>10</v>
      </c>
      <c r="G461" s="214">
        <v>0.05</v>
      </c>
      <c r="H461" s="214">
        <v>0.5</v>
      </c>
      <c r="I461" s="213">
        <v>10</v>
      </c>
      <c r="J461" s="213">
        <v>10.1</v>
      </c>
      <c r="K461" s="212">
        <v>50721</v>
      </c>
      <c r="L461" s="213">
        <v>510.1</v>
      </c>
    </row>
    <row r="462" spans="1:12" ht="14.5" thickTop="1">
      <c r="A462" s="208" t="str">
        <f t="shared" si="6"/>
        <v>SHREIT</v>
      </c>
      <c r="B462" s="209" t="s">
        <v>2450</v>
      </c>
      <c r="C462" s="213" t="s">
        <v>377</v>
      </c>
      <c r="D462" s="213" t="s">
        <v>377</v>
      </c>
      <c r="E462" s="213" t="s">
        <v>377</v>
      </c>
      <c r="F462" s="213" t="s">
        <v>377</v>
      </c>
      <c r="G462" s="213" t="s">
        <v>377</v>
      </c>
      <c r="H462" s="213" t="s">
        <v>377</v>
      </c>
      <c r="I462" s="213">
        <v>2.52</v>
      </c>
      <c r="J462" s="213">
        <v>2.64</v>
      </c>
      <c r="K462" s="213" t="s">
        <v>377</v>
      </c>
      <c r="L462" s="213" t="s">
        <v>377</v>
      </c>
    </row>
    <row r="463" spans="1:12">
      <c r="A463" s="208" t="str">
        <f t="shared" si="6"/>
        <v>SIRIP</v>
      </c>
      <c r="B463" s="209" t="s">
        <v>2451</v>
      </c>
      <c r="C463" s="213" t="s">
        <v>377</v>
      </c>
      <c r="D463" s="213" t="s">
        <v>377</v>
      </c>
      <c r="E463" s="213" t="s">
        <v>377</v>
      </c>
      <c r="F463" s="213" t="s">
        <v>377</v>
      </c>
      <c r="G463" s="213" t="s">
        <v>377</v>
      </c>
      <c r="H463" s="213" t="s">
        <v>377</v>
      </c>
      <c r="I463" s="213">
        <v>8.35</v>
      </c>
      <c r="J463" s="213">
        <v>9</v>
      </c>
      <c r="K463" s="213" t="s">
        <v>377</v>
      </c>
      <c r="L463" s="213" t="s">
        <v>377</v>
      </c>
    </row>
    <row r="464" spans="1:12" ht="14.5" thickBot="1">
      <c r="A464" s="208" t="str">
        <f t="shared" si="6"/>
        <v>SPRIME</v>
      </c>
      <c r="B464" s="209" t="s">
        <v>3427</v>
      </c>
      <c r="C464" s="213">
        <v>6.9</v>
      </c>
      <c r="D464" s="213">
        <v>6.95</v>
      </c>
      <c r="E464" s="213">
        <v>6.85</v>
      </c>
      <c r="F464" s="213">
        <v>6.9</v>
      </c>
      <c r="G464" s="211">
        <v>-0.1</v>
      </c>
      <c r="H464" s="211">
        <v>-1.43</v>
      </c>
      <c r="I464" s="213">
        <v>6.85</v>
      </c>
      <c r="J464" s="213">
        <v>6.9</v>
      </c>
      <c r="K464" s="212">
        <v>912000</v>
      </c>
      <c r="L464" s="210">
        <v>6302.71</v>
      </c>
    </row>
    <row r="465" spans="1:12" ht="15" thickTop="1" thickBot="1">
      <c r="A465" s="208" t="str">
        <f t="shared" si="6"/>
        <v>SRIPANWA</v>
      </c>
      <c r="B465" s="209" t="s">
        <v>2452</v>
      </c>
      <c r="C465" s="213">
        <v>7.05</v>
      </c>
      <c r="D465" s="213">
        <v>7.1</v>
      </c>
      <c r="E465" s="213">
        <v>7.05</v>
      </c>
      <c r="F465" s="213">
        <v>7.1</v>
      </c>
      <c r="G465" s="214">
        <v>0.15</v>
      </c>
      <c r="H465" s="214">
        <v>2.16</v>
      </c>
      <c r="I465" s="213">
        <v>7.05</v>
      </c>
      <c r="J465" s="213">
        <v>7.1</v>
      </c>
      <c r="K465" s="212">
        <v>43800</v>
      </c>
      <c r="L465" s="213">
        <v>309.74</v>
      </c>
    </row>
    <row r="466" spans="1:12" ht="15" thickTop="1" thickBot="1">
      <c r="A466" s="208" t="str">
        <f t="shared" si="6"/>
        <v>SSPF</v>
      </c>
      <c r="B466" s="209" t="s">
        <v>2453</v>
      </c>
      <c r="C466" s="213">
        <v>7.4</v>
      </c>
      <c r="D466" s="213">
        <v>7.45</v>
      </c>
      <c r="E466" s="213">
        <v>7.35</v>
      </c>
      <c r="F466" s="213">
        <v>7.45</v>
      </c>
      <c r="G466" s="214">
        <v>0.05</v>
      </c>
      <c r="H466" s="214">
        <v>0.68</v>
      </c>
      <c r="I466" s="213">
        <v>7.35</v>
      </c>
      <c r="J466" s="213">
        <v>7.45</v>
      </c>
      <c r="K466" s="212">
        <v>1500</v>
      </c>
      <c r="L466" s="213">
        <v>11.06</v>
      </c>
    </row>
    <row r="467" spans="1:12" ht="14.5" thickTop="1">
      <c r="A467" s="208" t="str">
        <f t="shared" si="6"/>
        <v>SSTRT</v>
      </c>
      <c r="B467" s="209" t="s">
        <v>2454</v>
      </c>
      <c r="C467" s="213">
        <v>5.75</v>
      </c>
      <c r="D467" s="213">
        <v>5.75</v>
      </c>
      <c r="E467" s="213">
        <v>5.7</v>
      </c>
      <c r="F467" s="213">
        <v>5.75</v>
      </c>
      <c r="G467" s="213">
        <v>0</v>
      </c>
      <c r="H467" s="213">
        <v>0</v>
      </c>
      <c r="I467" s="213">
        <v>5.7</v>
      </c>
      <c r="J467" s="213">
        <v>5.75</v>
      </c>
      <c r="K467" s="212">
        <v>37002</v>
      </c>
      <c r="L467" s="213">
        <v>211.81</v>
      </c>
    </row>
    <row r="468" spans="1:12">
      <c r="A468" s="208" t="str">
        <f t="shared" si="6"/>
        <v>TIF1</v>
      </c>
      <c r="B468" s="209" t="s">
        <v>2455</v>
      </c>
      <c r="C468" s="213">
        <v>9</v>
      </c>
      <c r="D468" s="213">
        <v>9</v>
      </c>
      <c r="E468" s="213">
        <v>9</v>
      </c>
      <c r="F468" s="213">
        <v>9</v>
      </c>
      <c r="G468" s="213">
        <v>0</v>
      </c>
      <c r="H468" s="213">
        <v>0</v>
      </c>
      <c r="I468" s="213">
        <v>8.9</v>
      </c>
      <c r="J468" s="213">
        <v>9</v>
      </c>
      <c r="K468" s="212">
        <v>18000</v>
      </c>
      <c r="L468" s="213">
        <v>162</v>
      </c>
    </row>
    <row r="469" spans="1:12" ht="14.5" thickBot="1">
      <c r="A469" s="208" t="str">
        <f t="shared" si="6"/>
        <v>TLHPF</v>
      </c>
      <c r="B469" s="209" t="s">
        <v>2456</v>
      </c>
      <c r="C469" s="213">
        <v>8.0500000000000007</v>
      </c>
      <c r="D469" s="213">
        <v>8.15</v>
      </c>
      <c r="E469" s="213">
        <v>8.0500000000000007</v>
      </c>
      <c r="F469" s="213">
        <v>8.1</v>
      </c>
      <c r="G469" s="214">
        <v>0.05</v>
      </c>
      <c r="H469" s="214">
        <v>0.62</v>
      </c>
      <c r="I469" s="213">
        <v>8.0500000000000007</v>
      </c>
      <c r="J469" s="213">
        <v>8.1</v>
      </c>
      <c r="K469" s="212">
        <v>49800</v>
      </c>
      <c r="L469" s="213">
        <v>402.94</v>
      </c>
    </row>
    <row r="470" spans="1:12" ht="14.5" thickTop="1">
      <c r="A470" s="208" t="str">
        <f t="shared" si="6"/>
        <v>TNPF</v>
      </c>
      <c r="B470" s="209" t="s">
        <v>2457</v>
      </c>
      <c r="C470" s="213" t="s">
        <v>377</v>
      </c>
      <c r="D470" s="213" t="s">
        <v>377</v>
      </c>
      <c r="E470" s="213" t="s">
        <v>377</v>
      </c>
      <c r="F470" s="213" t="s">
        <v>377</v>
      </c>
      <c r="G470" s="213" t="s">
        <v>377</v>
      </c>
      <c r="H470" s="213" t="s">
        <v>377</v>
      </c>
      <c r="I470" s="213">
        <v>1.8</v>
      </c>
      <c r="J470" s="213">
        <v>1.86</v>
      </c>
      <c r="K470" s="213" t="s">
        <v>377</v>
      </c>
      <c r="L470" s="213" t="s">
        <v>377</v>
      </c>
    </row>
    <row r="471" spans="1:12" ht="14.5" thickBot="1">
      <c r="A471" s="208" t="str">
        <f t="shared" si="6"/>
        <v>TPRIME</v>
      </c>
      <c r="B471" s="209" t="s">
        <v>3428</v>
      </c>
      <c r="C471" s="213">
        <v>7.9</v>
      </c>
      <c r="D471" s="213">
        <v>7.9</v>
      </c>
      <c r="E471" s="213">
        <v>7.8</v>
      </c>
      <c r="F471" s="213">
        <v>7.85</v>
      </c>
      <c r="G471" s="211">
        <v>-0.05</v>
      </c>
      <c r="H471" s="211">
        <v>-0.63</v>
      </c>
      <c r="I471" s="213">
        <v>7.8</v>
      </c>
      <c r="J471" s="213">
        <v>7.85</v>
      </c>
      <c r="K471" s="212">
        <v>90600</v>
      </c>
      <c r="L471" s="213">
        <v>711.74</v>
      </c>
    </row>
    <row r="472" spans="1:12" ht="14.5" thickTop="1">
      <c r="A472" s="208" t="str">
        <f t="shared" si="6"/>
        <v>TTLPF</v>
      </c>
      <c r="B472" s="209" t="s">
        <v>2458</v>
      </c>
      <c r="C472" s="213">
        <v>22.8</v>
      </c>
      <c r="D472" s="213">
        <v>22.8</v>
      </c>
      <c r="E472" s="213">
        <v>22.6</v>
      </c>
      <c r="F472" s="213">
        <v>22.6</v>
      </c>
      <c r="G472" s="213">
        <v>0</v>
      </c>
      <c r="H472" s="213">
        <v>0</v>
      </c>
      <c r="I472" s="213">
        <v>22.5</v>
      </c>
      <c r="J472" s="213">
        <v>22.6</v>
      </c>
      <c r="K472" s="212">
        <v>8901</v>
      </c>
      <c r="L472" s="213">
        <v>201.7</v>
      </c>
    </row>
    <row r="473" spans="1:12">
      <c r="A473" s="208" t="str">
        <f t="shared" si="6"/>
        <v>TU-PF</v>
      </c>
      <c r="B473" s="209" t="s">
        <v>2459</v>
      </c>
      <c r="C473" s="213" t="s">
        <v>377</v>
      </c>
      <c r="D473" s="213" t="s">
        <v>377</v>
      </c>
      <c r="E473" s="213" t="s">
        <v>377</v>
      </c>
      <c r="F473" s="213" t="s">
        <v>377</v>
      </c>
      <c r="G473" s="213" t="s">
        <v>377</v>
      </c>
      <c r="H473" s="213" t="s">
        <v>377</v>
      </c>
      <c r="I473" s="213">
        <v>1.04</v>
      </c>
      <c r="J473" s="213">
        <v>1.1399999999999999</v>
      </c>
      <c r="K473" s="213" t="s">
        <v>377</v>
      </c>
      <c r="L473" s="213" t="s">
        <v>377</v>
      </c>
    </row>
    <row r="474" spans="1:12" ht="14.5" thickBot="1">
      <c r="A474" s="208" t="str">
        <f t="shared" ref="A474:A537" si="7">IFERROR(LEFT(B474,FIND("&lt;",B474)-2),TRIM(B474))</f>
        <v>URBNPF</v>
      </c>
      <c r="B474" s="209" t="s">
        <v>2460</v>
      </c>
      <c r="C474" s="213">
        <v>2.2999999999999998</v>
      </c>
      <c r="D474" s="213">
        <v>2.38</v>
      </c>
      <c r="E474" s="213">
        <v>2.2999999999999998</v>
      </c>
      <c r="F474" s="213">
        <v>2.38</v>
      </c>
      <c r="G474" s="211">
        <v>-0.1</v>
      </c>
      <c r="H474" s="211">
        <v>-4.03</v>
      </c>
      <c r="I474" s="213">
        <v>2.2999999999999998</v>
      </c>
      <c r="J474" s="213">
        <v>2.38</v>
      </c>
      <c r="K474" s="212">
        <v>3300</v>
      </c>
      <c r="L474" s="213">
        <v>7.69</v>
      </c>
    </row>
    <row r="475" spans="1:12" ht="15" thickTop="1" thickBot="1">
      <c r="A475" s="208" t="str">
        <f t="shared" si="7"/>
        <v>WHABT</v>
      </c>
      <c r="B475" s="209" t="s">
        <v>2461</v>
      </c>
      <c r="C475" s="213">
        <v>9.1999999999999993</v>
      </c>
      <c r="D475" s="213">
        <v>9.1999999999999993</v>
      </c>
      <c r="E475" s="213">
        <v>9.15</v>
      </c>
      <c r="F475" s="213">
        <v>9.15</v>
      </c>
      <c r="G475" s="211">
        <v>-0.05</v>
      </c>
      <c r="H475" s="211">
        <v>-0.54</v>
      </c>
      <c r="I475" s="213">
        <v>9.1</v>
      </c>
      <c r="J475" s="213">
        <v>9.1999999999999993</v>
      </c>
      <c r="K475" s="212">
        <v>1100</v>
      </c>
      <c r="L475" s="213">
        <v>10.119999999999999</v>
      </c>
    </row>
    <row r="476" spans="1:12" ht="19" customHeight="1" thickTop="1" thickBot="1">
      <c r="A476" s="208" t="str">
        <f t="shared" si="7"/>
        <v>WHART</v>
      </c>
      <c r="B476" s="215" t="s">
        <v>2462</v>
      </c>
      <c r="C476" s="216">
        <v>10.7</v>
      </c>
      <c r="D476" s="216">
        <v>10.7</v>
      </c>
      <c r="E476" s="216">
        <v>10.5</v>
      </c>
      <c r="F476" s="216">
        <v>10.5</v>
      </c>
      <c r="G476" s="211">
        <v>-0.1</v>
      </c>
      <c r="H476" s="211">
        <v>-0.94</v>
      </c>
      <c r="I476" s="216">
        <v>10.5</v>
      </c>
      <c r="J476" s="216">
        <v>10.6</v>
      </c>
      <c r="K476" s="217">
        <v>889601</v>
      </c>
      <c r="L476" s="218">
        <v>9421.67</v>
      </c>
    </row>
    <row r="477" spans="1:12" ht="14.5" thickTop="1">
      <c r="A477" s="208" t="str">
        <f t="shared" si="7"/>
        <v/>
      </c>
      <c r="B477"/>
      <c r="C477"/>
      <c r="D477"/>
      <c r="E477"/>
      <c r="F477"/>
      <c r="G477"/>
      <c r="H477"/>
      <c r="I477"/>
      <c r="J477"/>
      <c r="K477"/>
      <c r="L477"/>
    </row>
    <row r="478" spans="1:12">
      <c r="A478" s="208" t="str">
        <f t="shared" si="7"/>
        <v>หลักทรัพย์</v>
      </c>
      <c r="B478" s="281" t="s">
        <v>2073</v>
      </c>
      <c r="C478" s="281" t="s">
        <v>2074</v>
      </c>
      <c r="D478" s="281" t="s">
        <v>2050</v>
      </c>
      <c r="E478" s="281" t="s">
        <v>2051</v>
      </c>
      <c r="F478" s="281" t="s">
        <v>2047</v>
      </c>
      <c r="G478" s="219" t="s">
        <v>2048</v>
      </c>
      <c r="H478" s="219" t="s">
        <v>2049</v>
      </c>
      <c r="I478" s="219" t="s">
        <v>2075</v>
      </c>
      <c r="J478" s="219" t="s">
        <v>2075</v>
      </c>
      <c r="K478" s="219" t="s">
        <v>2052</v>
      </c>
      <c r="L478" s="219" t="s">
        <v>2053</v>
      </c>
    </row>
    <row r="479" spans="1:12">
      <c r="A479" s="208" t="str">
        <f t="shared" si="7"/>
        <v/>
      </c>
      <c r="B479" s="281"/>
      <c r="C479" s="281"/>
      <c r="D479" s="281"/>
      <c r="E479" s="281"/>
      <c r="F479" s="281"/>
      <c r="G479" s="219" t="s">
        <v>2054</v>
      </c>
      <c r="H479" s="219" t="s">
        <v>2054</v>
      </c>
      <c r="I479" s="219" t="s">
        <v>2076</v>
      </c>
      <c r="J479" s="219" t="s">
        <v>2077</v>
      </c>
      <c r="K479" s="219" t="s">
        <v>2078</v>
      </c>
      <c r="L479" s="219" t="s">
        <v>2079</v>
      </c>
    </row>
    <row r="480" spans="1:12" ht="14.5" thickBot="1">
      <c r="A480" s="208" t="str">
        <f t="shared" si="7"/>
        <v>APCS</v>
      </c>
      <c r="B480" s="209" t="s">
        <v>2463</v>
      </c>
      <c r="C480" s="213">
        <v>6.65</v>
      </c>
      <c r="D480" s="213">
        <v>6.7</v>
      </c>
      <c r="E480" s="213">
        <v>6.5</v>
      </c>
      <c r="F480" s="213">
        <v>6.6</v>
      </c>
      <c r="G480" s="211">
        <v>-0.05</v>
      </c>
      <c r="H480" s="211">
        <v>-0.75</v>
      </c>
      <c r="I480" s="213">
        <v>6.6</v>
      </c>
      <c r="J480" s="213">
        <v>6.65</v>
      </c>
      <c r="K480" s="212">
        <v>1549242</v>
      </c>
      <c r="L480" s="210">
        <v>10275.879999999999</v>
      </c>
    </row>
    <row r="481" spans="1:12" ht="15" thickTop="1" thickBot="1">
      <c r="A481" s="208" t="str">
        <f t="shared" si="7"/>
        <v>BJCHI</v>
      </c>
      <c r="B481" s="209" t="s">
        <v>2464</v>
      </c>
      <c r="C481" s="213">
        <v>1.89</v>
      </c>
      <c r="D481" s="213">
        <v>1.9</v>
      </c>
      <c r="E481" s="213">
        <v>1.86</v>
      </c>
      <c r="F481" s="213">
        <v>1.87</v>
      </c>
      <c r="G481" s="211">
        <v>-0.03</v>
      </c>
      <c r="H481" s="211">
        <v>-1.58</v>
      </c>
      <c r="I481" s="213">
        <v>1.86</v>
      </c>
      <c r="J481" s="213">
        <v>1.87</v>
      </c>
      <c r="K481" s="212">
        <v>813919</v>
      </c>
      <c r="L481" s="210">
        <v>1522.67</v>
      </c>
    </row>
    <row r="482" spans="1:12" ht="15" thickTop="1" thickBot="1">
      <c r="A482" s="208" t="str">
        <f t="shared" si="7"/>
        <v>BKD</v>
      </c>
      <c r="B482" s="209" t="s">
        <v>2465</v>
      </c>
      <c r="C482" s="213">
        <v>2.7</v>
      </c>
      <c r="D482" s="213">
        <v>2.72</v>
      </c>
      <c r="E482" s="213">
        <v>2.6</v>
      </c>
      <c r="F482" s="213">
        <v>2.66</v>
      </c>
      <c r="G482" s="211">
        <v>-0.02</v>
      </c>
      <c r="H482" s="211">
        <v>-0.75</v>
      </c>
      <c r="I482" s="213">
        <v>2.64</v>
      </c>
      <c r="J482" s="213">
        <v>2.66</v>
      </c>
      <c r="K482" s="212">
        <v>1763500</v>
      </c>
      <c r="L482" s="210">
        <v>4672.32</v>
      </c>
    </row>
    <row r="483" spans="1:12" ht="15" thickTop="1" thickBot="1">
      <c r="A483" s="208" t="str">
        <f t="shared" si="7"/>
        <v>CIVIL</v>
      </c>
      <c r="B483" s="209" t="s">
        <v>2466</v>
      </c>
      <c r="C483" s="213">
        <v>4.78</v>
      </c>
      <c r="D483" s="213">
        <v>4.9000000000000004</v>
      </c>
      <c r="E483" s="213">
        <v>4.78</v>
      </c>
      <c r="F483" s="213">
        <v>4.8</v>
      </c>
      <c r="G483" s="214">
        <v>0.02</v>
      </c>
      <c r="H483" s="214">
        <v>0.42</v>
      </c>
      <c r="I483" s="213">
        <v>4.78</v>
      </c>
      <c r="J483" s="213">
        <v>4.8</v>
      </c>
      <c r="K483" s="212">
        <v>4325571</v>
      </c>
      <c r="L483" s="210">
        <v>20910.669999999998</v>
      </c>
    </row>
    <row r="484" spans="1:12" ht="15" thickTop="1" thickBot="1">
      <c r="A484" s="208" t="str">
        <f t="shared" si="7"/>
        <v>CK</v>
      </c>
      <c r="B484" s="209" t="s">
        <v>2467</v>
      </c>
      <c r="C484" s="213">
        <v>20.100000000000001</v>
      </c>
      <c r="D484" s="213">
        <v>20.7</v>
      </c>
      <c r="E484" s="213">
        <v>19.8</v>
      </c>
      <c r="F484" s="213">
        <v>20.3</v>
      </c>
      <c r="G484" s="214">
        <v>0.5</v>
      </c>
      <c r="H484" s="214">
        <v>2.5299999999999998</v>
      </c>
      <c r="I484" s="213">
        <v>20.3</v>
      </c>
      <c r="J484" s="213">
        <v>20.399999999999999</v>
      </c>
      <c r="K484" s="212">
        <v>16592039</v>
      </c>
      <c r="L484" s="210">
        <v>335620.12</v>
      </c>
    </row>
    <row r="485" spans="1:12" ht="14.5" thickTop="1">
      <c r="A485" s="208" t="str">
        <f t="shared" si="7"/>
        <v>CNT</v>
      </c>
      <c r="B485" s="209" t="s">
        <v>2468</v>
      </c>
      <c r="C485" s="213">
        <v>1.65</v>
      </c>
      <c r="D485" s="213">
        <v>1.65</v>
      </c>
      <c r="E485" s="213">
        <v>1.65</v>
      </c>
      <c r="F485" s="213">
        <v>1.65</v>
      </c>
      <c r="G485" s="213">
        <v>0</v>
      </c>
      <c r="H485" s="213">
        <v>0</v>
      </c>
      <c r="I485" s="213">
        <v>1.64</v>
      </c>
      <c r="J485" s="213">
        <v>1.65</v>
      </c>
      <c r="K485" s="212">
        <v>4400</v>
      </c>
      <c r="L485" s="213">
        <v>7.26</v>
      </c>
    </row>
    <row r="486" spans="1:12">
      <c r="A486" s="208" t="str">
        <f t="shared" si="7"/>
        <v>EMC</v>
      </c>
      <c r="B486" s="209" t="s">
        <v>3429</v>
      </c>
      <c r="C486" s="213">
        <v>0.18</v>
      </c>
      <c r="D486" s="213">
        <v>0.19</v>
      </c>
      <c r="E486" s="213">
        <v>0.18</v>
      </c>
      <c r="F486" s="213">
        <v>0.18</v>
      </c>
      <c r="G486" s="213">
        <v>0</v>
      </c>
      <c r="H486" s="213">
        <v>0</v>
      </c>
      <c r="I486" s="213">
        <v>0.18</v>
      </c>
      <c r="J486" s="213">
        <v>0.19</v>
      </c>
      <c r="K486" s="212">
        <v>1995720</v>
      </c>
      <c r="L486" s="213">
        <v>369.54</v>
      </c>
    </row>
    <row r="487" spans="1:12" ht="14.5" thickBot="1">
      <c r="A487" s="208" t="str">
        <f t="shared" si="7"/>
        <v>ITD</v>
      </c>
      <c r="B487" s="209" t="s">
        <v>2469</v>
      </c>
      <c r="C487" s="213">
        <v>1.87</v>
      </c>
      <c r="D487" s="213">
        <v>1.88</v>
      </c>
      <c r="E487" s="213">
        <v>1.85</v>
      </c>
      <c r="F487" s="213">
        <v>1.86</v>
      </c>
      <c r="G487" s="214">
        <v>0.02</v>
      </c>
      <c r="H487" s="214">
        <v>1.0900000000000001</v>
      </c>
      <c r="I487" s="213">
        <v>1.85</v>
      </c>
      <c r="J487" s="213">
        <v>1.86</v>
      </c>
      <c r="K487" s="212">
        <v>6320592</v>
      </c>
      <c r="L487" s="210">
        <v>11775.85</v>
      </c>
    </row>
    <row r="488" spans="1:12" ht="15" thickTop="1" thickBot="1">
      <c r="A488" s="208" t="str">
        <f t="shared" si="7"/>
        <v>NWR</v>
      </c>
      <c r="B488" s="209" t="s">
        <v>2470</v>
      </c>
      <c r="C488" s="213">
        <v>0.73</v>
      </c>
      <c r="D488" s="213">
        <v>0.75</v>
      </c>
      <c r="E488" s="213">
        <v>0.72</v>
      </c>
      <c r="F488" s="213">
        <v>0.75</v>
      </c>
      <c r="G488" s="214">
        <v>0.03</v>
      </c>
      <c r="H488" s="214">
        <v>4.17</v>
      </c>
      <c r="I488" s="213">
        <v>0.74</v>
      </c>
      <c r="J488" s="213">
        <v>0.75</v>
      </c>
      <c r="K488" s="212">
        <v>2852400</v>
      </c>
      <c r="L488" s="210">
        <v>2096.81</v>
      </c>
    </row>
    <row r="489" spans="1:12" ht="14.5" thickTop="1">
      <c r="A489" s="208" t="str">
        <f t="shared" si="7"/>
        <v>PAE</v>
      </c>
      <c r="B489" s="209" t="s">
        <v>2471</v>
      </c>
      <c r="C489" s="213" t="s">
        <v>377</v>
      </c>
      <c r="D489" s="213" t="s">
        <v>377</v>
      </c>
      <c r="E489" s="213" t="s">
        <v>377</v>
      </c>
      <c r="F489" s="213" t="s">
        <v>377</v>
      </c>
      <c r="G489" s="213" t="s">
        <v>377</v>
      </c>
      <c r="H489" s="213" t="s">
        <v>377</v>
      </c>
      <c r="I489" s="213" t="s">
        <v>377</v>
      </c>
      <c r="J489" s="213" t="s">
        <v>377</v>
      </c>
      <c r="K489" s="213" t="s">
        <v>377</v>
      </c>
      <c r="L489" s="213" t="s">
        <v>377</v>
      </c>
    </row>
    <row r="490" spans="1:12">
      <c r="A490" s="208" t="str">
        <f t="shared" si="7"/>
        <v>PLE</v>
      </c>
      <c r="B490" s="209" t="s">
        <v>2472</v>
      </c>
      <c r="C490" s="213">
        <v>0.77</v>
      </c>
      <c r="D490" s="213">
        <v>0.78</v>
      </c>
      <c r="E490" s="213">
        <v>0.77</v>
      </c>
      <c r="F490" s="213">
        <v>0.77</v>
      </c>
      <c r="G490" s="213">
        <v>0</v>
      </c>
      <c r="H490" s="213">
        <v>0</v>
      </c>
      <c r="I490" s="213">
        <v>0.77</v>
      </c>
      <c r="J490" s="213">
        <v>0.78</v>
      </c>
      <c r="K490" s="212">
        <v>130300</v>
      </c>
      <c r="L490" s="213">
        <v>100.34</v>
      </c>
    </row>
    <row r="491" spans="1:12">
      <c r="A491" s="208" t="str">
        <f t="shared" si="7"/>
        <v>PREB</v>
      </c>
      <c r="B491" s="209" t="s">
        <v>2473</v>
      </c>
      <c r="C491" s="213">
        <v>8</v>
      </c>
      <c r="D491" s="213">
        <v>8.0500000000000007</v>
      </c>
      <c r="E491" s="213">
        <v>8</v>
      </c>
      <c r="F491" s="213">
        <v>8.0500000000000007</v>
      </c>
      <c r="G491" s="213">
        <v>0</v>
      </c>
      <c r="H491" s="213">
        <v>0</v>
      </c>
      <c r="I491" s="213">
        <v>8</v>
      </c>
      <c r="J491" s="213">
        <v>8.0500000000000007</v>
      </c>
      <c r="K491" s="212">
        <v>57500</v>
      </c>
      <c r="L491" s="213">
        <v>460.86</v>
      </c>
    </row>
    <row r="492" spans="1:12" ht="14.5" thickBot="1">
      <c r="A492" s="208" t="str">
        <f t="shared" si="7"/>
        <v>PYLON</v>
      </c>
      <c r="B492" s="209" t="s">
        <v>2474</v>
      </c>
      <c r="C492" s="213">
        <v>4.5</v>
      </c>
      <c r="D492" s="213">
        <v>4.5599999999999996</v>
      </c>
      <c r="E492" s="213">
        <v>4.5</v>
      </c>
      <c r="F492" s="213">
        <v>4.54</v>
      </c>
      <c r="G492" s="214">
        <v>0.04</v>
      </c>
      <c r="H492" s="214">
        <v>0.89</v>
      </c>
      <c r="I492" s="213">
        <v>4.54</v>
      </c>
      <c r="J492" s="213">
        <v>4.5599999999999996</v>
      </c>
      <c r="K492" s="212">
        <v>555814</v>
      </c>
      <c r="L492" s="210">
        <v>2520.52</v>
      </c>
    </row>
    <row r="493" spans="1:12" ht="15" thickTop="1" thickBot="1">
      <c r="A493" s="208" t="str">
        <f t="shared" si="7"/>
        <v>RT</v>
      </c>
      <c r="B493" s="209" t="s">
        <v>2475</v>
      </c>
      <c r="C493" s="213">
        <v>1.72</v>
      </c>
      <c r="D493" s="213">
        <v>1.73</v>
      </c>
      <c r="E493" s="213">
        <v>1.69</v>
      </c>
      <c r="F493" s="213">
        <v>1.7</v>
      </c>
      <c r="G493" s="214">
        <v>0.02</v>
      </c>
      <c r="H493" s="214">
        <v>1.19</v>
      </c>
      <c r="I493" s="213">
        <v>1.7</v>
      </c>
      <c r="J493" s="213">
        <v>1.71</v>
      </c>
      <c r="K493" s="212">
        <v>9646830</v>
      </c>
      <c r="L493" s="210">
        <v>16475.099999999999</v>
      </c>
    </row>
    <row r="494" spans="1:12" ht="15" thickTop="1" thickBot="1">
      <c r="A494" s="208" t="str">
        <f t="shared" si="7"/>
        <v>SEAFCO</v>
      </c>
      <c r="B494" s="209" t="s">
        <v>2476</v>
      </c>
      <c r="C494" s="213">
        <v>3.58</v>
      </c>
      <c r="D494" s="213">
        <v>3.58</v>
      </c>
      <c r="E494" s="213">
        <v>3.5</v>
      </c>
      <c r="F494" s="213">
        <v>3.54</v>
      </c>
      <c r="G494" s="214">
        <v>0.06</v>
      </c>
      <c r="H494" s="214">
        <v>1.72</v>
      </c>
      <c r="I494" s="213">
        <v>3.52</v>
      </c>
      <c r="J494" s="213">
        <v>3.58</v>
      </c>
      <c r="K494" s="212">
        <v>519770</v>
      </c>
      <c r="L494" s="210">
        <v>1841.78</v>
      </c>
    </row>
    <row r="495" spans="1:12" ht="14.5" thickTop="1">
      <c r="A495" s="208" t="str">
        <f t="shared" si="7"/>
        <v>SQ</v>
      </c>
      <c r="B495" s="209" t="s">
        <v>2477</v>
      </c>
      <c r="C495" s="213">
        <v>2.02</v>
      </c>
      <c r="D495" s="213">
        <v>2.04</v>
      </c>
      <c r="E495" s="213">
        <v>2</v>
      </c>
      <c r="F495" s="213">
        <v>2.02</v>
      </c>
      <c r="G495" s="213">
        <v>0</v>
      </c>
      <c r="H495" s="213">
        <v>0</v>
      </c>
      <c r="I495" s="213">
        <v>2.02</v>
      </c>
      <c r="J495" s="213">
        <v>2.04</v>
      </c>
      <c r="K495" s="212">
        <v>907400</v>
      </c>
      <c r="L495" s="210">
        <v>1833.1</v>
      </c>
    </row>
    <row r="496" spans="1:12" ht="14.5" thickBot="1">
      <c r="A496" s="208" t="str">
        <f t="shared" si="7"/>
        <v>SRICHA</v>
      </c>
      <c r="B496" s="209" t="s">
        <v>2478</v>
      </c>
      <c r="C496" s="213">
        <v>11.9</v>
      </c>
      <c r="D496" s="213">
        <v>12.2</v>
      </c>
      <c r="E496" s="213">
        <v>11.8</v>
      </c>
      <c r="F496" s="213">
        <v>11.9</v>
      </c>
      <c r="G496" s="214">
        <v>0.1</v>
      </c>
      <c r="H496" s="214">
        <v>0.85</v>
      </c>
      <c r="I496" s="213">
        <v>11.9</v>
      </c>
      <c r="J496" s="213">
        <v>12</v>
      </c>
      <c r="K496" s="212">
        <v>91511</v>
      </c>
      <c r="L496" s="210">
        <v>1092.25</v>
      </c>
    </row>
    <row r="497" spans="1:12" ht="15" thickTop="1" thickBot="1">
      <c r="A497" s="208" t="str">
        <f t="shared" si="7"/>
        <v>STEC</v>
      </c>
      <c r="B497" s="209" t="s">
        <v>2479</v>
      </c>
      <c r="C497" s="213">
        <v>13</v>
      </c>
      <c r="D497" s="213">
        <v>13.2</v>
      </c>
      <c r="E497" s="213">
        <v>12.8</v>
      </c>
      <c r="F497" s="213">
        <v>13.1</v>
      </c>
      <c r="G497" s="214">
        <v>0.4</v>
      </c>
      <c r="H497" s="214">
        <v>3.15</v>
      </c>
      <c r="I497" s="213">
        <v>13</v>
      </c>
      <c r="J497" s="213">
        <v>13.1</v>
      </c>
      <c r="K497" s="212">
        <v>7092023</v>
      </c>
      <c r="L497" s="210">
        <v>92194.35</v>
      </c>
    </row>
    <row r="498" spans="1:12" ht="14.5" thickTop="1">
      <c r="A498" s="208" t="str">
        <f t="shared" si="7"/>
        <v>STPI</v>
      </c>
      <c r="B498" s="209" t="s">
        <v>2480</v>
      </c>
      <c r="C498" s="213">
        <v>4.3</v>
      </c>
      <c r="D498" s="213">
        <v>4.3</v>
      </c>
      <c r="E498" s="213">
        <v>4.24</v>
      </c>
      <c r="F498" s="213">
        <v>4.26</v>
      </c>
      <c r="G498" s="213">
        <v>0</v>
      </c>
      <c r="H498" s="213">
        <v>0</v>
      </c>
      <c r="I498" s="213">
        <v>4.24</v>
      </c>
      <c r="J498" s="213">
        <v>4.26</v>
      </c>
      <c r="K498" s="212">
        <v>1714502</v>
      </c>
      <c r="L498" s="210">
        <v>7329.8</v>
      </c>
    </row>
    <row r="499" spans="1:12" ht="14.5" thickBot="1">
      <c r="A499" s="208" t="str">
        <f t="shared" si="7"/>
        <v>SYNTEC</v>
      </c>
      <c r="B499" s="209" t="s">
        <v>2481</v>
      </c>
      <c r="C499" s="213">
        <v>1.62</v>
      </c>
      <c r="D499" s="213">
        <v>1.66</v>
      </c>
      <c r="E499" s="213">
        <v>1.61</v>
      </c>
      <c r="F499" s="213">
        <v>1.64</v>
      </c>
      <c r="G499" s="214">
        <v>0.01</v>
      </c>
      <c r="H499" s="214">
        <v>0.61</v>
      </c>
      <c r="I499" s="213">
        <v>1.64</v>
      </c>
      <c r="J499" s="213">
        <v>1.65</v>
      </c>
      <c r="K499" s="212">
        <v>1619999</v>
      </c>
      <c r="L499" s="210">
        <v>2650.18</v>
      </c>
    </row>
    <row r="500" spans="1:12" ht="15" thickTop="1" thickBot="1">
      <c r="A500" s="208" t="str">
        <f t="shared" si="7"/>
        <v>TEAMG</v>
      </c>
      <c r="B500" s="209" t="s">
        <v>3111</v>
      </c>
      <c r="C500" s="213">
        <v>9.4499999999999993</v>
      </c>
      <c r="D500" s="213">
        <v>9.65</v>
      </c>
      <c r="E500" s="213">
        <v>9.25</v>
      </c>
      <c r="F500" s="213">
        <v>9.35</v>
      </c>
      <c r="G500" s="214">
        <v>0.05</v>
      </c>
      <c r="H500" s="214">
        <v>0.54</v>
      </c>
      <c r="I500" s="213">
        <v>9.3000000000000007</v>
      </c>
      <c r="J500" s="213">
        <v>9.35</v>
      </c>
      <c r="K500" s="212">
        <v>5559176</v>
      </c>
      <c r="L500" s="210">
        <v>52543.96</v>
      </c>
    </row>
    <row r="501" spans="1:12" ht="14.5" thickTop="1">
      <c r="A501" s="208" t="str">
        <f t="shared" si="7"/>
        <v>TPOLY</v>
      </c>
      <c r="B501" s="209" t="s">
        <v>2482</v>
      </c>
      <c r="C501" s="213">
        <v>1.7</v>
      </c>
      <c r="D501" s="213">
        <v>1.7</v>
      </c>
      <c r="E501" s="213">
        <v>1.69</v>
      </c>
      <c r="F501" s="213">
        <v>1.7</v>
      </c>
      <c r="G501" s="213">
        <v>0</v>
      </c>
      <c r="H501" s="213">
        <v>0</v>
      </c>
      <c r="I501" s="213">
        <v>1.7</v>
      </c>
      <c r="J501" s="213">
        <v>1.72</v>
      </c>
      <c r="K501" s="212">
        <v>232000</v>
      </c>
      <c r="L501" s="213">
        <v>394.34</v>
      </c>
    </row>
    <row r="502" spans="1:12">
      <c r="A502" s="208" t="str">
        <f t="shared" si="7"/>
        <v>TRC</v>
      </c>
      <c r="B502" s="209" t="s">
        <v>2483</v>
      </c>
      <c r="C502" s="213">
        <v>0.34</v>
      </c>
      <c r="D502" s="213">
        <v>0.36</v>
      </c>
      <c r="E502" s="213">
        <v>0.34</v>
      </c>
      <c r="F502" s="213">
        <v>0.34</v>
      </c>
      <c r="G502" s="213">
        <v>0</v>
      </c>
      <c r="H502" s="213">
        <v>0</v>
      </c>
      <c r="I502" s="213">
        <v>0.34</v>
      </c>
      <c r="J502" s="213">
        <v>0.35</v>
      </c>
      <c r="K502" s="212">
        <v>24001720</v>
      </c>
      <c r="L502" s="210">
        <v>8311.2999999999993</v>
      </c>
    </row>
    <row r="503" spans="1:12" ht="14.5" thickBot="1">
      <c r="A503" s="208" t="str">
        <f t="shared" si="7"/>
        <v>TRITN</v>
      </c>
      <c r="B503" s="209" t="s">
        <v>2484</v>
      </c>
      <c r="C503" s="213">
        <v>0.2</v>
      </c>
      <c r="D503" s="213">
        <v>0.21</v>
      </c>
      <c r="E503" s="213">
        <v>0.2</v>
      </c>
      <c r="F503" s="213">
        <v>0.21</v>
      </c>
      <c r="G503" s="214">
        <v>0.01</v>
      </c>
      <c r="H503" s="214">
        <v>5</v>
      </c>
      <c r="I503" s="213">
        <v>0.2</v>
      </c>
      <c r="J503" s="213">
        <v>0.21</v>
      </c>
      <c r="K503" s="212">
        <v>6331314</v>
      </c>
      <c r="L503" s="210">
        <v>1267.95</v>
      </c>
    </row>
    <row r="504" spans="1:12" ht="14.5" thickTop="1">
      <c r="A504" s="208" t="str">
        <f t="shared" si="7"/>
        <v>TTCL</v>
      </c>
      <c r="B504" s="209" t="s">
        <v>2485</v>
      </c>
      <c r="C504" s="213">
        <v>4.78</v>
      </c>
      <c r="D504" s="213">
        <v>4.82</v>
      </c>
      <c r="E504" s="213">
        <v>4.74</v>
      </c>
      <c r="F504" s="213">
        <v>4.74</v>
      </c>
      <c r="G504" s="213">
        <v>0</v>
      </c>
      <c r="H504" s="213">
        <v>0</v>
      </c>
      <c r="I504" s="213">
        <v>4.72</v>
      </c>
      <c r="J504" s="213">
        <v>4.74</v>
      </c>
      <c r="K504" s="212">
        <v>3235500</v>
      </c>
      <c r="L504" s="210">
        <v>15408.24</v>
      </c>
    </row>
    <row r="505" spans="1:12" ht="14.5" thickBot="1">
      <c r="A505" s="208" t="str">
        <f t="shared" si="7"/>
        <v>UNIQ</v>
      </c>
      <c r="B505" s="209" t="s">
        <v>2486</v>
      </c>
      <c r="C505" s="213">
        <v>4.9000000000000004</v>
      </c>
      <c r="D505" s="213">
        <v>4.9800000000000004</v>
      </c>
      <c r="E505" s="213">
        <v>4.88</v>
      </c>
      <c r="F505" s="213">
        <v>4.96</v>
      </c>
      <c r="G505" s="214">
        <v>0.1</v>
      </c>
      <c r="H505" s="214">
        <v>2.06</v>
      </c>
      <c r="I505" s="213">
        <v>4.96</v>
      </c>
      <c r="J505" s="213">
        <v>4.9800000000000004</v>
      </c>
      <c r="K505" s="212">
        <v>223747</v>
      </c>
      <c r="L505" s="210">
        <v>1105.6099999999999</v>
      </c>
    </row>
    <row r="506" spans="1:12" ht="19" customHeight="1" thickTop="1" thickBot="1">
      <c r="A506" s="208" t="str">
        <f t="shared" si="7"/>
        <v>WGE</v>
      </c>
      <c r="B506" s="215" t="s">
        <v>2487</v>
      </c>
      <c r="C506" s="216">
        <v>1.72</v>
      </c>
      <c r="D506" s="216">
        <v>1.74</v>
      </c>
      <c r="E506" s="216">
        <v>1.7</v>
      </c>
      <c r="F506" s="216">
        <v>1.72</v>
      </c>
      <c r="G506" s="214">
        <v>0.02</v>
      </c>
      <c r="H506" s="214">
        <v>1.18</v>
      </c>
      <c r="I506" s="216">
        <v>1.71</v>
      </c>
      <c r="J506" s="216">
        <v>1.72</v>
      </c>
      <c r="K506" s="217">
        <v>365100</v>
      </c>
      <c r="L506" s="216">
        <v>625.53</v>
      </c>
    </row>
    <row r="507" spans="1:12" ht="14.5" thickTop="1">
      <c r="A507" s="208" t="str">
        <f t="shared" si="7"/>
        <v/>
      </c>
      <c r="B507"/>
      <c r="C507"/>
      <c r="D507"/>
      <c r="E507"/>
      <c r="F507"/>
      <c r="G507"/>
      <c r="H507"/>
      <c r="I507"/>
      <c r="J507"/>
      <c r="K507"/>
      <c r="L507"/>
    </row>
    <row r="508" spans="1:12">
      <c r="A508" s="208" t="str">
        <f t="shared" si="7"/>
        <v>หลักทรัพย์</v>
      </c>
      <c r="B508" s="281" t="s">
        <v>2073</v>
      </c>
      <c r="C508" s="281" t="s">
        <v>2074</v>
      </c>
      <c r="D508" s="281" t="s">
        <v>2050</v>
      </c>
      <c r="E508" s="281" t="s">
        <v>2051</v>
      </c>
      <c r="F508" s="281" t="s">
        <v>2047</v>
      </c>
      <c r="G508" s="219" t="s">
        <v>2048</v>
      </c>
      <c r="H508" s="219" t="s">
        <v>2049</v>
      </c>
      <c r="I508" s="219" t="s">
        <v>2075</v>
      </c>
      <c r="J508" s="219" t="s">
        <v>2075</v>
      </c>
      <c r="K508" s="219" t="s">
        <v>2052</v>
      </c>
      <c r="L508" s="219" t="s">
        <v>2053</v>
      </c>
    </row>
    <row r="509" spans="1:12">
      <c r="A509" s="208" t="str">
        <f t="shared" si="7"/>
        <v/>
      </c>
      <c r="B509" s="281"/>
      <c r="C509" s="281"/>
      <c r="D509" s="281"/>
      <c r="E509" s="281"/>
      <c r="F509" s="281"/>
      <c r="G509" s="219" t="s">
        <v>2054</v>
      </c>
      <c r="H509" s="219" t="s">
        <v>2054</v>
      </c>
      <c r="I509" s="219" t="s">
        <v>2076</v>
      </c>
      <c r="J509" s="219" t="s">
        <v>2077</v>
      </c>
      <c r="K509" s="219" t="s">
        <v>2078</v>
      </c>
      <c r="L509" s="219" t="s">
        <v>2079</v>
      </c>
    </row>
    <row r="510" spans="1:12" ht="14.5" thickBot="1">
      <c r="A510" s="208" t="str">
        <f t="shared" si="7"/>
        <v>7UP</v>
      </c>
      <c r="B510" s="209" t="s">
        <v>2488</v>
      </c>
      <c r="C510" s="213">
        <v>1.07</v>
      </c>
      <c r="D510" s="213">
        <v>1.0900000000000001</v>
      </c>
      <c r="E510" s="213">
        <v>1.07</v>
      </c>
      <c r="F510" s="213">
        <v>1.07</v>
      </c>
      <c r="G510" s="214">
        <v>0.01</v>
      </c>
      <c r="H510" s="214">
        <v>0.94</v>
      </c>
      <c r="I510" s="213">
        <v>1.07</v>
      </c>
      <c r="J510" s="213">
        <v>1.08</v>
      </c>
      <c r="K510" s="212">
        <v>14834557</v>
      </c>
      <c r="L510" s="210">
        <v>15996.06</v>
      </c>
    </row>
    <row r="511" spans="1:12" ht="14.5" thickTop="1">
      <c r="A511" s="208" t="str">
        <f t="shared" si="7"/>
        <v>ABPIF</v>
      </c>
      <c r="B511" s="209" t="s">
        <v>2489</v>
      </c>
      <c r="C511" s="213">
        <v>1.31</v>
      </c>
      <c r="D511" s="213">
        <v>1.33</v>
      </c>
      <c r="E511" s="213">
        <v>1.31</v>
      </c>
      <c r="F511" s="213">
        <v>1.32</v>
      </c>
      <c r="G511" s="213">
        <v>0</v>
      </c>
      <c r="H511" s="213">
        <v>0</v>
      </c>
      <c r="I511" s="213">
        <v>1.31</v>
      </c>
      <c r="J511" s="213">
        <v>1.32</v>
      </c>
      <c r="K511" s="212">
        <v>401400</v>
      </c>
      <c r="L511" s="213">
        <v>526.9</v>
      </c>
    </row>
    <row r="512" spans="1:12" ht="14.5" thickBot="1">
      <c r="A512" s="208" t="str">
        <f t="shared" si="7"/>
        <v>ACC</v>
      </c>
      <c r="B512" s="209" t="s">
        <v>2490</v>
      </c>
      <c r="C512" s="213">
        <v>1.43</v>
      </c>
      <c r="D512" s="213">
        <v>1.43</v>
      </c>
      <c r="E512" s="213">
        <v>1.36</v>
      </c>
      <c r="F512" s="213">
        <v>1.37</v>
      </c>
      <c r="G512" s="211">
        <v>-0.03</v>
      </c>
      <c r="H512" s="211">
        <v>-2.14</v>
      </c>
      <c r="I512" s="213">
        <v>1.37</v>
      </c>
      <c r="J512" s="213">
        <v>1.38</v>
      </c>
      <c r="K512" s="212">
        <v>9813400</v>
      </c>
      <c r="L512" s="210">
        <v>13743.61</v>
      </c>
    </row>
    <row r="513" spans="1:12" ht="15" thickTop="1" thickBot="1">
      <c r="A513" s="208" t="str">
        <f t="shared" si="7"/>
        <v>ACE</v>
      </c>
      <c r="B513" s="209" t="s">
        <v>2491</v>
      </c>
      <c r="C513" s="213">
        <v>2.84</v>
      </c>
      <c r="D513" s="213">
        <v>2.88</v>
      </c>
      <c r="E513" s="213">
        <v>2.82</v>
      </c>
      <c r="F513" s="213">
        <v>2.88</v>
      </c>
      <c r="G513" s="214">
        <v>0.06</v>
      </c>
      <c r="H513" s="214">
        <v>2.13</v>
      </c>
      <c r="I513" s="213">
        <v>2.86</v>
      </c>
      <c r="J513" s="213">
        <v>2.88</v>
      </c>
      <c r="K513" s="212">
        <v>1897234</v>
      </c>
      <c r="L513" s="210">
        <v>5424.07</v>
      </c>
    </row>
    <row r="514" spans="1:12" ht="14.5" thickTop="1">
      <c r="A514" s="208" t="str">
        <f t="shared" si="7"/>
        <v>AGE</v>
      </c>
      <c r="B514" s="209" t="s">
        <v>2492</v>
      </c>
      <c r="C514" s="213">
        <v>3.76</v>
      </c>
      <c r="D514" s="213">
        <v>3.8</v>
      </c>
      <c r="E514" s="213">
        <v>3.68</v>
      </c>
      <c r="F514" s="213">
        <v>3.72</v>
      </c>
      <c r="G514" s="213">
        <v>0</v>
      </c>
      <c r="H514" s="213">
        <v>0</v>
      </c>
      <c r="I514" s="213">
        <v>3.72</v>
      </c>
      <c r="J514" s="213">
        <v>3.74</v>
      </c>
      <c r="K514" s="212">
        <v>8903849</v>
      </c>
      <c r="L514" s="210">
        <v>33373.279999999999</v>
      </c>
    </row>
    <row r="515" spans="1:12">
      <c r="A515" s="208" t="str">
        <f t="shared" si="7"/>
        <v>AI</v>
      </c>
      <c r="B515" s="209" t="s">
        <v>2493</v>
      </c>
      <c r="C515" s="213">
        <v>6.45</v>
      </c>
      <c r="D515" s="213">
        <v>6.5</v>
      </c>
      <c r="E515" s="213">
        <v>6.45</v>
      </c>
      <c r="F515" s="213">
        <v>6.45</v>
      </c>
      <c r="G515" s="213">
        <v>0</v>
      </c>
      <c r="H515" s="213">
        <v>0</v>
      </c>
      <c r="I515" s="213">
        <v>6.45</v>
      </c>
      <c r="J515" s="213">
        <v>6.5</v>
      </c>
      <c r="K515" s="212">
        <v>130609</v>
      </c>
      <c r="L515" s="213">
        <v>848.05</v>
      </c>
    </row>
    <row r="516" spans="1:12" ht="14.5" thickBot="1">
      <c r="A516" s="208" t="str">
        <f t="shared" si="7"/>
        <v>AIE</v>
      </c>
      <c r="B516" s="209" t="s">
        <v>2494</v>
      </c>
      <c r="C516" s="213">
        <v>3.88</v>
      </c>
      <c r="D516" s="213">
        <v>3.88</v>
      </c>
      <c r="E516" s="213">
        <v>3.84</v>
      </c>
      <c r="F516" s="213">
        <v>3.84</v>
      </c>
      <c r="G516" s="214">
        <v>0.02</v>
      </c>
      <c r="H516" s="214">
        <v>0.52</v>
      </c>
      <c r="I516" s="213">
        <v>3.84</v>
      </c>
      <c r="J516" s="213">
        <v>3.86</v>
      </c>
      <c r="K516" s="212">
        <v>398644</v>
      </c>
      <c r="L516" s="210">
        <v>1537.92</v>
      </c>
    </row>
    <row r="517" spans="1:12" ht="15" customHeight="1" thickTop="1" thickBot="1">
      <c r="A517" s="208" t="str">
        <f t="shared" si="7"/>
        <v>AKR</v>
      </c>
      <c r="B517" s="209" t="s">
        <v>2495</v>
      </c>
      <c r="C517" s="213">
        <v>0.99</v>
      </c>
      <c r="D517" s="213">
        <v>1.01</v>
      </c>
      <c r="E517" s="213">
        <v>0.98</v>
      </c>
      <c r="F517" s="213">
        <v>0.99</v>
      </c>
      <c r="G517" s="214">
        <v>0.01</v>
      </c>
      <c r="H517" s="214">
        <v>1.02</v>
      </c>
      <c r="I517" s="213">
        <v>0.99</v>
      </c>
      <c r="J517" s="213">
        <v>1</v>
      </c>
      <c r="K517" s="212">
        <v>3086002</v>
      </c>
      <c r="L517" s="210">
        <v>3069.21</v>
      </c>
    </row>
    <row r="518" spans="1:12" ht="15" thickTop="1" thickBot="1">
      <c r="A518" s="208" t="str">
        <f t="shared" si="7"/>
        <v>BAFS</v>
      </c>
      <c r="B518" s="209" t="s">
        <v>2496</v>
      </c>
      <c r="C518" s="213">
        <v>27.75</v>
      </c>
      <c r="D518" s="213">
        <v>28.5</v>
      </c>
      <c r="E518" s="213">
        <v>27.5</v>
      </c>
      <c r="F518" s="213">
        <v>28.25</v>
      </c>
      <c r="G518" s="214">
        <v>0.5</v>
      </c>
      <c r="H518" s="214">
        <v>1.8</v>
      </c>
      <c r="I518" s="213">
        <v>28</v>
      </c>
      <c r="J518" s="213">
        <v>28.25</v>
      </c>
      <c r="K518" s="212">
        <v>976751</v>
      </c>
      <c r="L518" s="210">
        <v>27409.360000000001</v>
      </c>
    </row>
    <row r="519" spans="1:12" ht="18" customHeight="1" thickTop="1" thickBot="1">
      <c r="A519" s="208" t="str">
        <f t="shared" si="7"/>
        <v>BANPU</v>
      </c>
      <c r="B519" s="209" t="s">
        <v>2497</v>
      </c>
      <c r="C519" s="213">
        <v>11.8</v>
      </c>
      <c r="D519" s="213">
        <v>12.3</v>
      </c>
      <c r="E519" s="213">
        <v>11.8</v>
      </c>
      <c r="F519" s="213">
        <v>12.2</v>
      </c>
      <c r="G519" s="214">
        <v>0.5</v>
      </c>
      <c r="H519" s="214">
        <v>4.2699999999999996</v>
      </c>
      <c r="I519" s="213">
        <v>12.1</v>
      </c>
      <c r="J519" s="213">
        <v>12.2</v>
      </c>
      <c r="K519" s="212">
        <v>177422828</v>
      </c>
      <c r="L519" s="210">
        <v>2144738.9300000002</v>
      </c>
    </row>
    <row r="520" spans="1:12" ht="15" thickTop="1" thickBot="1">
      <c r="A520" s="208" t="str">
        <f t="shared" si="7"/>
        <v>BBGI</v>
      </c>
      <c r="B520" s="209" t="s">
        <v>2498</v>
      </c>
      <c r="C520" s="213">
        <v>8.75</v>
      </c>
      <c r="D520" s="213">
        <v>8.9499999999999993</v>
      </c>
      <c r="E520" s="213">
        <v>8.75</v>
      </c>
      <c r="F520" s="213">
        <v>8.9</v>
      </c>
      <c r="G520" s="214">
        <v>0.15</v>
      </c>
      <c r="H520" s="214">
        <v>1.71</v>
      </c>
      <c r="I520" s="213">
        <v>8.85</v>
      </c>
      <c r="J520" s="213">
        <v>8.9</v>
      </c>
      <c r="K520" s="212">
        <v>1371909</v>
      </c>
      <c r="L520" s="210">
        <v>12154.75</v>
      </c>
    </row>
    <row r="521" spans="1:12" ht="15" thickTop="1" thickBot="1">
      <c r="A521" s="208" t="str">
        <f t="shared" si="7"/>
        <v>BCP</v>
      </c>
      <c r="B521" s="209" t="s">
        <v>2499</v>
      </c>
      <c r="C521" s="213">
        <v>35.25</v>
      </c>
      <c r="D521" s="213">
        <v>35.25</v>
      </c>
      <c r="E521" s="213">
        <v>34</v>
      </c>
      <c r="F521" s="213">
        <v>34</v>
      </c>
      <c r="G521" s="211">
        <v>-0.75</v>
      </c>
      <c r="H521" s="211">
        <v>-2.16</v>
      </c>
      <c r="I521" s="213">
        <v>34</v>
      </c>
      <c r="J521" s="213">
        <v>34.25</v>
      </c>
      <c r="K521" s="212">
        <v>5941035</v>
      </c>
      <c r="L521" s="210">
        <v>205483.38</v>
      </c>
    </row>
    <row r="522" spans="1:12" ht="15" thickTop="1" thickBot="1">
      <c r="A522" s="208" t="str">
        <f t="shared" si="7"/>
        <v>BCPG</v>
      </c>
      <c r="B522" s="209" t="s">
        <v>2500</v>
      </c>
      <c r="C522" s="213">
        <v>12.1</v>
      </c>
      <c r="D522" s="213">
        <v>12.2</v>
      </c>
      <c r="E522" s="213">
        <v>12</v>
      </c>
      <c r="F522" s="213">
        <v>12.2</v>
      </c>
      <c r="G522" s="214">
        <v>0.2</v>
      </c>
      <c r="H522" s="214">
        <v>1.67</v>
      </c>
      <c r="I522" s="213">
        <v>12.1</v>
      </c>
      <c r="J522" s="213">
        <v>12.2</v>
      </c>
      <c r="K522" s="212">
        <v>5184460</v>
      </c>
      <c r="L522" s="210">
        <v>62903.42</v>
      </c>
    </row>
    <row r="523" spans="1:12" ht="14.5" thickTop="1">
      <c r="A523" s="208" t="str">
        <f t="shared" si="7"/>
        <v>BGRIM</v>
      </c>
      <c r="B523" s="209" t="s">
        <v>2501</v>
      </c>
      <c r="C523" s="213">
        <v>33</v>
      </c>
      <c r="D523" s="213">
        <v>33.25</v>
      </c>
      <c r="E523" s="213">
        <v>32.75</v>
      </c>
      <c r="F523" s="213">
        <v>33</v>
      </c>
      <c r="G523" s="213">
        <v>0</v>
      </c>
      <c r="H523" s="213">
        <v>0</v>
      </c>
      <c r="I523" s="213">
        <v>32.75</v>
      </c>
      <c r="J523" s="213">
        <v>33</v>
      </c>
      <c r="K523" s="212">
        <v>5836632</v>
      </c>
      <c r="L523" s="210">
        <v>191814.3</v>
      </c>
    </row>
    <row r="524" spans="1:12" ht="14.5" thickBot="1">
      <c r="A524" s="208" t="str">
        <f t="shared" si="7"/>
        <v>BPP</v>
      </c>
      <c r="B524" s="209" t="s">
        <v>2502</v>
      </c>
      <c r="C524" s="213">
        <v>16</v>
      </c>
      <c r="D524" s="213">
        <v>16.100000000000001</v>
      </c>
      <c r="E524" s="213">
        <v>16</v>
      </c>
      <c r="F524" s="213">
        <v>16.100000000000001</v>
      </c>
      <c r="G524" s="214">
        <v>0.2</v>
      </c>
      <c r="H524" s="214">
        <v>1.26</v>
      </c>
      <c r="I524" s="213">
        <v>16</v>
      </c>
      <c r="J524" s="213">
        <v>16.100000000000001</v>
      </c>
      <c r="K524" s="212">
        <v>1448553</v>
      </c>
      <c r="L524" s="210">
        <v>23188.400000000001</v>
      </c>
    </row>
    <row r="525" spans="1:12" ht="15" thickTop="1" thickBot="1">
      <c r="A525" s="208" t="str">
        <f t="shared" si="7"/>
        <v>BRRGIF</v>
      </c>
      <c r="B525" s="209" t="s">
        <v>2503</v>
      </c>
      <c r="C525" s="213">
        <v>5.65</v>
      </c>
      <c r="D525" s="213">
        <v>5.7</v>
      </c>
      <c r="E525" s="213">
        <v>5.6</v>
      </c>
      <c r="F525" s="213">
        <v>5.7</v>
      </c>
      <c r="G525" s="214">
        <v>0.05</v>
      </c>
      <c r="H525" s="214">
        <v>0.88</v>
      </c>
      <c r="I525" s="213">
        <v>5.6</v>
      </c>
      <c r="J525" s="213">
        <v>5.7</v>
      </c>
      <c r="K525" s="212">
        <v>186602</v>
      </c>
      <c r="L525" s="210">
        <v>1052.47</v>
      </c>
    </row>
    <row r="526" spans="1:12" ht="15" thickTop="1" thickBot="1">
      <c r="A526" s="208" t="str">
        <f t="shared" si="7"/>
        <v>CKP</v>
      </c>
      <c r="B526" s="209" t="s">
        <v>2504</v>
      </c>
      <c r="C526" s="213">
        <v>5.6</v>
      </c>
      <c r="D526" s="213">
        <v>5.6</v>
      </c>
      <c r="E526" s="213">
        <v>5.55</v>
      </c>
      <c r="F526" s="213">
        <v>5.6</v>
      </c>
      <c r="G526" s="214">
        <v>0.05</v>
      </c>
      <c r="H526" s="214">
        <v>0.9</v>
      </c>
      <c r="I526" s="213">
        <v>5.55</v>
      </c>
      <c r="J526" s="213">
        <v>5.6</v>
      </c>
      <c r="K526" s="212">
        <v>11132164</v>
      </c>
      <c r="L526" s="210">
        <v>62211.68</v>
      </c>
    </row>
    <row r="527" spans="1:12" ht="15.75" customHeight="1" thickTop="1" thickBot="1">
      <c r="A527" s="208" t="str">
        <f t="shared" si="7"/>
        <v>CV</v>
      </c>
      <c r="B527" s="209" t="s">
        <v>2505</v>
      </c>
      <c r="C527" s="213">
        <v>2.3199999999999998</v>
      </c>
      <c r="D527" s="213">
        <v>2.4</v>
      </c>
      <c r="E527" s="213">
        <v>2.3199999999999998</v>
      </c>
      <c r="F527" s="213">
        <v>2.36</v>
      </c>
      <c r="G527" s="214">
        <v>0.04</v>
      </c>
      <c r="H527" s="214">
        <v>1.72</v>
      </c>
      <c r="I527" s="213">
        <v>2.36</v>
      </c>
      <c r="J527" s="213">
        <v>2.38</v>
      </c>
      <c r="K527" s="212">
        <v>1475720</v>
      </c>
      <c r="L527" s="210">
        <v>3498.59</v>
      </c>
    </row>
    <row r="528" spans="1:12" ht="14.5" thickTop="1">
      <c r="A528" s="208" t="str">
        <f t="shared" si="7"/>
        <v>DEMCO</v>
      </c>
      <c r="B528" s="209" t="s">
        <v>2506</v>
      </c>
      <c r="C528" s="213">
        <v>3.08</v>
      </c>
      <c r="D528" s="213">
        <v>3.08</v>
      </c>
      <c r="E528" s="213">
        <v>2.98</v>
      </c>
      <c r="F528" s="213">
        <v>3.02</v>
      </c>
      <c r="G528" s="213">
        <v>0</v>
      </c>
      <c r="H528" s="213">
        <v>0</v>
      </c>
      <c r="I528" s="213">
        <v>3</v>
      </c>
      <c r="J528" s="213">
        <v>3.02</v>
      </c>
      <c r="K528" s="212">
        <v>952805</v>
      </c>
      <c r="L528" s="210">
        <v>2864</v>
      </c>
    </row>
    <row r="529" spans="1:12" ht="14.5" thickBot="1">
      <c r="A529" s="208" t="str">
        <f t="shared" si="7"/>
        <v>EA</v>
      </c>
      <c r="B529" s="209" t="s">
        <v>2507</v>
      </c>
      <c r="C529" s="213">
        <v>86</v>
      </c>
      <c r="D529" s="213">
        <v>86.75</v>
      </c>
      <c r="E529" s="213">
        <v>85.75</v>
      </c>
      <c r="F529" s="213">
        <v>86.25</v>
      </c>
      <c r="G529" s="214">
        <v>1.25</v>
      </c>
      <c r="H529" s="214">
        <v>1.47</v>
      </c>
      <c r="I529" s="213">
        <v>86.25</v>
      </c>
      <c r="J529" s="213">
        <v>86.5</v>
      </c>
      <c r="K529" s="212">
        <v>5093763</v>
      </c>
      <c r="L529" s="210">
        <v>439372.34</v>
      </c>
    </row>
    <row r="530" spans="1:12" ht="15" thickTop="1" thickBot="1">
      <c r="A530" s="208" t="str">
        <f t="shared" si="7"/>
        <v>EASTW</v>
      </c>
      <c r="B530" s="209" t="s">
        <v>2508</v>
      </c>
      <c r="C530" s="213">
        <v>6.6</v>
      </c>
      <c r="D530" s="213">
        <v>6.8</v>
      </c>
      <c r="E530" s="213">
        <v>6.6</v>
      </c>
      <c r="F530" s="213">
        <v>6.65</v>
      </c>
      <c r="G530" s="211">
        <v>-0.15</v>
      </c>
      <c r="H530" s="211">
        <v>-2.21</v>
      </c>
      <c r="I530" s="213">
        <v>6.6</v>
      </c>
      <c r="J530" s="213">
        <v>6.65</v>
      </c>
      <c r="K530" s="212">
        <v>2301413</v>
      </c>
      <c r="L530" s="210">
        <v>15377.55</v>
      </c>
    </row>
    <row r="531" spans="1:12" ht="15" thickTop="1" thickBot="1">
      <c r="A531" s="208" t="str">
        <f t="shared" si="7"/>
        <v>EGATIF</v>
      </c>
      <c r="B531" s="209" t="s">
        <v>2509</v>
      </c>
      <c r="C531" s="213">
        <v>9.0500000000000007</v>
      </c>
      <c r="D531" s="213">
        <v>9.1</v>
      </c>
      <c r="E531" s="213">
        <v>9</v>
      </c>
      <c r="F531" s="213">
        <v>9.0500000000000007</v>
      </c>
      <c r="G531" s="211">
        <v>-0.05</v>
      </c>
      <c r="H531" s="211">
        <v>-0.55000000000000004</v>
      </c>
      <c r="I531" s="213">
        <v>9.0500000000000007</v>
      </c>
      <c r="J531" s="213">
        <v>9.1</v>
      </c>
      <c r="K531" s="212">
        <v>2476751</v>
      </c>
      <c r="L531" s="210">
        <v>22521.23</v>
      </c>
    </row>
    <row r="532" spans="1:12" ht="15" thickTop="1" thickBot="1">
      <c r="A532" s="208" t="str">
        <f t="shared" si="7"/>
        <v>EGCO</v>
      </c>
      <c r="B532" s="209" t="s">
        <v>2510</v>
      </c>
      <c r="C532" s="213">
        <v>177</v>
      </c>
      <c r="D532" s="213">
        <v>178</v>
      </c>
      <c r="E532" s="213">
        <v>176</v>
      </c>
      <c r="F532" s="213">
        <v>176.5</v>
      </c>
      <c r="G532" s="214">
        <v>1</v>
      </c>
      <c r="H532" s="214">
        <v>0.56999999999999995</v>
      </c>
      <c r="I532" s="213">
        <v>176.5</v>
      </c>
      <c r="J532" s="213">
        <v>177</v>
      </c>
      <c r="K532" s="212">
        <v>1327628</v>
      </c>
      <c r="L532" s="210">
        <v>235364.13</v>
      </c>
    </row>
    <row r="533" spans="1:12" ht="15" thickTop="1" thickBot="1">
      <c r="A533" s="208" t="str">
        <f t="shared" si="7"/>
        <v>EP</v>
      </c>
      <c r="B533" s="209" t="s">
        <v>2511</v>
      </c>
      <c r="C533" s="213">
        <v>4.78</v>
      </c>
      <c r="D533" s="213">
        <v>4.82</v>
      </c>
      <c r="E533" s="213">
        <v>4.78</v>
      </c>
      <c r="F533" s="213">
        <v>4.8</v>
      </c>
      <c r="G533" s="214">
        <v>0.02</v>
      </c>
      <c r="H533" s="214">
        <v>0.42</v>
      </c>
      <c r="I533" s="213">
        <v>4.8</v>
      </c>
      <c r="J533" s="213">
        <v>4.82</v>
      </c>
      <c r="K533" s="212">
        <v>520621</v>
      </c>
      <c r="L533" s="210">
        <v>2498.23</v>
      </c>
    </row>
    <row r="534" spans="1:12" ht="15" thickTop="1" thickBot="1">
      <c r="A534" s="208" t="str">
        <f t="shared" si="7"/>
        <v>ESSO</v>
      </c>
      <c r="B534" s="209" t="s">
        <v>2512</v>
      </c>
      <c r="C534" s="213">
        <v>9.8000000000000007</v>
      </c>
      <c r="D534" s="213">
        <v>9.85</v>
      </c>
      <c r="E534" s="213">
        <v>9.65</v>
      </c>
      <c r="F534" s="213">
        <v>9.6999999999999993</v>
      </c>
      <c r="G534" s="214">
        <v>0.15</v>
      </c>
      <c r="H534" s="214">
        <v>1.57</v>
      </c>
      <c r="I534" s="213">
        <v>9.6999999999999993</v>
      </c>
      <c r="J534" s="213">
        <v>9.75</v>
      </c>
      <c r="K534" s="212">
        <v>18287851</v>
      </c>
      <c r="L534" s="210">
        <v>177625.94</v>
      </c>
    </row>
    <row r="535" spans="1:12" ht="15" thickTop="1" thickBot="1">
      <c r="A535" s="208" t="str">
        <f t="shared" si="7"/>
        <v>ETC</v>
      </c>
      <c r="B535" s="209" t="s">
        <v>2513</v>
      </c>
      <c r="C535" s="213">
        <v>3.74</v>
      </c>
      <c r="D535" s="213">
        <v>4</v>
      </c>
      <c r="E535" s="213">
        <v>3.74</v>
      </c>
      <c r="F535" s="213">
        <v>3.98</v>
      </c>
      <c r="G535" s="214">
        <v>0.28000000000000003</v>
      </c>
      <c r="H535" s="214">
        <v>7.57</v>
      </c>
      <c r="I535" s="213">
        <v>3.98</v>
      </c>
      <c r="J535" s="213">
        <v>4</v>
      </c>
      <c r="K535" s="212">
        <v>44678082</v>
      </c>
      <c r="L535" s="210">
        <v>174590.25</v>
      </c>
    </row>
    <row r="536" spans="1:12" ht="15" thickTop="1" thickBot="1">
      <c r="A536" s="208" t="str">
        <f t="shared" si="7"/>
        <v>GPSC</v>
      </c>
      <c r="B536" s="209" t="s">
        <v>2514</v>
      </c>
      <c r="C536" s="213">
        <v>63</v>
      </c>
      <c r="D536" s="213">
        <v>63</v>
      </c>
      <c r="E536" s="213">
        <v>62.25</v>
      </c>
      <c r="F536" s="213">
        <v>62.75</v>
      </c>
      <c r="G536" s="214">
        <v>0.5</v>
      </c>
      <c r="H536" s="214">
        <v>0.8</v>
      </c>
      <c r="I536" s="213">
        <v>62.5</v>
      </c>
      <c r="J536" s="213">
        <v>62.75</v>
      </c>
      <c r="K536" s="212">
        <v>3657360</v>
      </c>
      <c r="L536" s="210">
        <v>229044.26</v>
      </c>
    </row>
    <row r="537" spans="1:12" ht="14.5" thickTop="1">
      <c r="A537" s="208" t="str">
        <f t="shared" si="7"/>
        <v>GREEN</v>
      </c>
      <c r="B537" s="209" t="s">
        <v>2515</v>
      </c>
      <c r="C537" s="213">
        <v>1.3</v>
      </c>
      <c r="D537" s="213">
        <v>1.31</v>
      </c>
      <c r="E537" s="213">
        <v>1.29</v>
      </c>
      <c r="F537" s="213">
        <v>1.3</v>
      </c>
      <c r="G537" s="213">
        <v>0</v>
      </c>
      <c r="H537" s="213">
        <v>0</v>
      </c>
      <c r="I537" s="213">
        <v>1.29</v>
      </c>
      <c r="J537" s="213">
        <v>1.31</v>
      </c>
      <c r="K537" s="212">
        <v>194400</v>
      </c>
      <c r="L537" s="213">
        <v>252.67</v>
      </c>
    </row>
    <row r="538" spans="1:12" ht="14.25" customHeight="1" thickBot="1">
      <c r="A538" s="208" t="str">
        <f t="shared" ref="A538:A601" si="8">IFERROR(LEFT(B538,FIND("&lt;",B538)-2),TRIM(B538))</f>
        <v>GULF</v>
      </c>
      <c r="B538" s="209" t="s">
        <v>2516</v>
      </c>
      <c r="C538" s="213">
        <v>46.5</v>
      </c>
      <c r="D538" s="213">
        <v>46.75</v>
      </c>
      <c r="E538" s="213">
        <v>46.25</v>
      </c>
      <c r="F538" s="213">
        <v>46.5</v>
      </c>
      <c r="G538" s="214">
        <v>0.5</v>
      </c>
      <c r="H538" s="214">
        <v>1.0900000000000001</v>
      </c>
      <c r="I538" s="213">
        <v>46.5</v>
      </c>
      <c r="J538" s="213">
        <v>46.75</v>
      </c>
      <c r="K538" s="212">
        <v>7847128</v>
      </c>
      <c r="L538" s="210">
        <v>364486.6</v>
      </c>
    </row>
    <row r="539" spans="1:12" ht="15" thickTop="1" thickBot="1">
      <c r="A539" s="208" t="str">
        <f t="shared" si="8"/>
        <v>GUNKUL</v>
      </c>
      <c r="B539" s="209" t="s">
        <v>2517</v>
      </c>
      <c r="C539" s="213">
        <v>5.35</v>
      </c>
      <c r="D539" s="213">
        <v>5.35</v>
      </c>
      <c r="E539" s="213">
        <v>5.2</v>
      </c>
      <c r="F539" s="213">
        <v>5.3</v>
      </c>
      <c r="G539" s="214">
        <v>0.05</v>
      </c>
      <c r="H539" s="214">
        <v>0.95</v>
      </c>
      <c r="I539" s="213">
        <v>5.25</v>
      </c>
      <c r="J539" s="213">
        <v>5.3</v>
      </c>
      <c r="K539" s="212">
        <v>47401646</v>
      </c>
      <c r="L539" s="210">
        <v>249556.12</v>
      </c>
    </row>
    <row r="540" spans="1:12" ht="17.25" customHeight="1" thickTop="1">
      <c r="A540" s="208" t="str">
        <f t="shared" si="8"/>
        <v>IFEC</v>
      </c>
      <c r="B540" s="209" t="s">
        <v>2518</v>
      </c>
      <c r="C540" s="213" t="s">
        <v>377</v>
      </c>
      <c r="D540" s="213" t="s">
        <v>377</v>
      </c>
      <c r="E540" s="213" t="s">
        <v>377</v>
      </c>
      <c r="F540" s="213" t="s">
        <v>377</v>
      </c>
      <c r="G540" s="213" t="s">
        <v>377</v>
      </c>
      <c r="H540" s="213" t="s">
        <v>377</v>
      </c>
      <c r="I540" s="213" t="s">
        <v>377</v>
      </c>
      <c r="J540" s="213" t="s">
        <v>377</v>
      </c>
      <c r="K540" s="213" t="s">
        <v>377</v>
      </c>
      <c r="L540" s="213" t="s">
        <v>377</v>
      </c>
    </row>
    <row r="541" spans="1:12" ht="14.5" thickBot="1">
      <c r="A541" s="208" t="str">
        <f t="shared" si="8"/>
        <v>IRPC</v>
      </c>
      <c r="B541" s="209" t="s">
        <v>2519</v>
      </c>
      <c r="C541" s="213">
        <v>3.32</v>
      </c>
      <c r="D541" s="213">
        <v>3.32</v>
      </c>
      <c r="E541" s="213">
        <v>3.28</v>
      </c>
      <c r="F541" s="213">
        <v>3.3</v>
      </c>
      <c r="G541" s="214">
        <v>0.04</v>
      </c>
      <c r="H541" s="214">
        <v>1.23</v>
      </c>
      <c r="I541" s="213">
        <v>3.28</v>
      </c>
      <c r="J541" s="213">
        <v>3.3</v>
      </c>
      <c r="K541" s="212">
        <v>54397589</v>
      </c>
      <c r="L541" s="210">
        <v>179612.91</v>
      </c>
    </row>
    <row r="542" spans="1:12" ht="15" thickTop="1" thickBot="1">
      <c r="A542" s="208" t="str">
        <f t="shared" si="8"/>
        <v>KBSPIF</v>
      </c>
      <c r="B542" s="209" t="s">
        <v>2520</v>
      </c>
      <c r="C542" s="213">
        <v>11.4</v>
      </c>
      <c r="D542" s="213">
        <v>11.5</v>
      </c>
      <c r="E542" s="213">
        <v>11.4</v>
      </c>
      <c r="F542" s="213">
        <v>11.5</v>
      </c>
      <c r="G542" s="214">
        <v>0.2</v>
      </c>
      <c r="H542" s="214">
        <v>1.77</v>
      </c>
      <c r="I542" s="213">
        <v>11.4</v>
      </c>
      <c r="J542" s="213">
        <v>11.5</v>
      </c>
      <c r="K542" s="212">
        <v>430500</v>
      </c>
      <c r="L542" s="210">
        <v>4947.83</v>
      </c>
    </row>
    <row r="543" spans="1:12" ht="15" thickTop="1" thickBot="1">
      <c r="A543" s="208" t="str">
        <f t="shared" si="8"/>
        <v>LANNA</v>
      </c>
      <c r="B543" s="209" t="s">
        <v>2521</v>
      </c>
      <c r="C543" s="213">
        <v>18.5</v>
      </c>
      <c r="D543" s="213">
        <v>19.100000000000001</v>
      </c>
      <c r="E543" s="213">
        <v>18.5</v>
      </c>
      <c r="F543" s="213">
        <v>18.899999999999999</v>
      </c>
      <c r="G543" s="214">
        <v>0.5</v>
      </c>
      <c r="H543" s="214">
        <v>2.72</v>
      </c>
      <c r="I543" s="213">
        <v>18.899999999999999</v>
      </c>
      <c r="J543" s="213">
        <v>19</v>
      </c>
      <c r="K543" s="212">
        <v>1818647</v>
      </c>
      <c r="L543" s="210">
        <v>34283.440000000002</v>
      </c>
    </row>
    <row r="544" spans="1:12" ht="15" thickTop="1" thickBot="1">
      <c r="A544" s="208" t="str">
        <f t="shared" si="8"/>
        <v>MDX</v>
      </c>
      <c r="B544" s="209" t="s">
        <v>2522</v>
      </c>
      <c r="C544" s="213">
        <v>5.0999999999999996</v>
      </c>
      <c r="D544" s="213">
        <v>5.0999999999999996</v>
      </c>
      <c r="E544" s="213">
        <v>5</v>
      </c>
      <c r="F544" s="213">
        <v>5.05</v>
      </c>
      <c r="G544" s="214">
        <v>0.05</v>
      </c>
      <c r="H544" s="214">
        <v>1</v>
      </c>
      <c r="I544" s="213">
        <v>5</v>
      </c>
      <c r="J544" s="213">
        <v>5.05</v>
      </c>
      <c r="K544" s="212">
        <v>45200</v>
      </c>
      <c r="L544" s="213">
        <v>227.14</v>
      </c>
    </row>
    <row r="545" spans="1:12" ht="14.5" thickTop="1">
      <c r="A545" s="208" t="str">
        <f t="shared" si="8"/>
        <v>OR</v>
      </c>
      <c r="B545" s="209" t="s">
        <v>2523</v>
      </c>
      <c r="C545" s="213">
        <v>26.5</v>
      </c>
      <c r="D545" s="213">
        <v>26.75</v>
      </c>
      <c r="E545" s="213">
        <v>26.5</v>
      </c>
      <c r="F545" s="213">
        <v>26.5</v>
      </c>
      <c r="G545" s="213">
        <v>0</v>
      </c>
      <c r="H545" s="213">
        <v>0</v>
      </c>
      <c r="I545" s="213">
        <v>26.5</v>
      </c>
      <c r="J545" s="213">
        <v>26.75</v>
      </c>
      <c r="K545" s="212">
        <v>20709310</v>
      </c>
      <c r="L545" s="210">
        <v>550152.93999999994</v>
      </c>
    </row>
    <row r="546" spans="1:12" ht="15" customHeight="1" thickBot="1">
      <c r="A546" s="208" t="str">
        <f t="shared" si="8"/>
        <v>PRIME</v>
      </c>
      <c r="B546" s="209" t="s">
        <v>2524</v>
      </c>
      <c r="C546" s="213">
        <v>1.52</v>
      </c>
      <c r="D546" s="213">
        <v>1.55</v>
      </c>
      <c r="E546" s="213">
        <v>1.52</v>
      </c>
      <c r="F546" s="213">
        <v>1.53</v>
      </c>
      <c r="G546" s="214">
        <v>0.02</v>
      </c>
      <c r="H546" s="214">
        <v>1.32</v>
      </c>
      <c r="I546" s="213">
        <v>1.52</v>
      </c>
      <c r="J546" s="213">
        <v>1.53</v>
      </c>
      <c r="K546" s="212">
        <v>1052714</v>
      </c>
      <c r="L546" s="210">
        <v>1613.8</v>
      </c>
    </row>
    <row r="547" spans="1:12" ht="15" thickTop="1" thickBot="1">
      <c r="A547" s="208" t="str">
        <f t="shared" si="8"/>
        <v>PTG</v>
      </c>
      <c r="B547" s="209" t="s">
        <v>2525</v>
      </c>
      <c r="C547" s="213">
        <v>15.1</v>
      </c>
      <c r="D547" s="213">
        <v>15.2</v>
      </c>
      <c r="E547" s="213">
        <v>14.8</v>
      </c>
      <c r="F547" s="213">
        <v>15.1</v>
      </c>
      <c r="G547" s="214">
        <v>0.1</v>
      </c>
      <c r="H547" s="214">
        <v>0.67</v>
      </c>
      <c r="I547" s="213">
        <v>15</v>
      </c>
      <c r="J547" s="213">
        <v>15.1</v>
      </c>
      <c r="K547" s="212">
        <v>21118121</v>
      </c>
      <c r="L547" s="210">
        <v>316712.65000000002</v>
      </c>
    </row>
    <row r="548" spans="1:12" ht="15" thickTop="1" thickBot="1">
      <c r="A548" s="208" t="str">
        <f t="shared" si="8"/>
        <v>PTT</v>
      </c>
      <c r="B548" s="209" t="s">
        <v>2526</v>
      </c>
      <c r="C548" s="213">
        <v>36.5</v>
      </c>
      <c r="D548" s="213">
        <v>37</v>
      </c>
      <c r="E548" s="213">
        <v>36.5</v>
      </c>
      <c r="F548" s="213">
        <v>36.75</v>
      </c>
      <c r="G548" s="214">
        <v>0.5</v>
      </c>
      <c r="H548" s="214">
        <v>1.38</v>
      </c>
      <c r="I548" s="213">
        <v>36.75</v>
      </c>
      <c r="J548" s="213">
        <v>37</v>
      </c>
      <c r="K548" s="212">
        <v>22632167</v>
      </c>
      <c r="L548" s="210">
        <v>831521.85</v>
      </c>
    </row>
    <row r="549" spans="1:12" ht="15" thickTop="1" thickBot="1">
      <c r="A549" s="208" t="str">
        <f t="shared" si="8"/>
        <v>PTTEP</v>
      </c>
      <c r="B549" s="209" t="s">
        <v>2527</v>
      </c>
      <c r="C549" s="213">
        <v>157</v>
      </c>
      <c r="D549" s="213">
        <v>158</v>
      </c>
      <c r="E549" s="213">
        <v>156</v>
      </c>
      <c r="F549" s="213">
        <v>156.5</v>
      </c>
      <c r="G549" s="214">
        <v>1</v>
      </c>
      <c r="H549" s="214">
        <v>0.64</v>
      </c>
      <c r="I549" s="213">
        <v>156.5</v>
      </c>
      <c r="J549" s="213">
        <v>157</v>
      </c>
      <c r="K549" s="212">
        <v>6070544</v>
      </c>
      <c r="L549" s="210">
        <v>952436.9</v>
      </c>
    </row>
    <row r="550" spans="1:12" ht="15" thickTop="1" thickBot="1">
      <c r="A550" s="208" t="str">
        <f t="shared" si="8"/>
        <v>QTC</v>
      </c>
      <c r="B550" s="209" t="s">
        <v>2528</v>
      </c>
      <c r="C550" s="213">
        <v>5.2</v>
      </c>
      <c r="D550" s="213">
        <v>5.3</v>
      </c>
      <c r="E550" s="213">
        <v>5.15</v>
      </c>
      <c r="F550" s="213">
        <v>5.3</v>
      </c>
      <c r="G550" s="214">
        <v>0.2</v>
      </c>
      <c r="H550" s="214">
        <v>3.92</v>
      </c>
      <c r="I550" s="213">
        <v>5.25</v>
      </c>
      <c r="J550" s="213">
        <v>5.3</v>
      </c>
      <c r="K550" s="212">
        <v>98210</v>
      </c>
      <c r="L550" s="213">
        <v>512.6</v>
      </c>
    </row>
    <row r="551" spans="1:12" ht="15" thickTop="1" thickBot="1">
      <c r="A551" s="208" t="str">
        <f t="shared" si="8"/>
        <v>RATCH</v>
      </c>
      <c r="B551" s="209" t="s">
        <v>2529</v>
      </c>
      <c r="C551" s="213">
        <v>40.5</v>
      </c>
      <c r="D551" s="213">
        <v>40.75</v>
      </c>
      <c r="E551" s="213">
        <v>40</v>
      </c>
      <c r="F551" s="213">
        <v>40</v>
      </c>
      <c r="G551" s="211">
        <v>-0.5</v>
      </c>
      <c r="H551" s="211">
        <v>-1.23</v>
      </c>
      <c r="I551" s="213">
        <v>40</v>
      </c>
      <c r="J551" s="213">
        <v>40.25</v>
      </c>
      <c r="K551" s="212">
        <v>2746482</v>
      </c>
      <c r="L551" s="210">
        <v>110558.52</v>
      </c>
    </row>
    <row r="552" spans="1:12" ht="15" thickTop="1" thickBot="1">
      <c r="A552" s="208" t="str">
        <f t="shared" si="8"/>
        <v>RPC</v>
      </c>
      <c r="B552" s="209" t="s">
        <v>2530</v>
      </c>
      <c r="C552" s="213">
        <v>1.2</v>
      </c>
      <c r="D552" s="213">
        <v>1.22</v>
      </c>
      <c r="E552" s="213">
        <v>1.19</v>
      </c>
      <c r="F552" s="213">
        <v>1.21</v>
      </c>
      <c r="G552" s="214">
        <v>0.02</v>
      </c>
      <c r="H552" s="214">
        <v>1.68</v>
      </c>
      <c r="I552" s="213">
        <v>1.2</v>
      </c>
      <c r="J552" s="213">
        <v>1.21</v>
      </c>
      <c r="K552" s="212">
        <v>1624697</v>
      </c>
      <c r="L552" s="210">
        <v>1967.26</v>
      </c>
    </row>
    <row r="553" spans="1:12" ht="15" thickTop="1" thickBot="1">
      <c r="A553" s="208" t="str">
        <f t="shared" si="8"/>
        <v>SCG</v>
      </c>
      <c r="B553" s="209" t="s">
        <v>2531</v>
      </c>
      <c r="C553" s="213">
        <v>4.8</v>
      </c>
      <c r="D553" s="213">
        <v>4.84</v>
      </c>
      <c r="E553" s="213">
        <v>4.8</v>
      </c>
      <c r="F553" s="213">
        <v>4.84</v>
      </c>
      <c r="G553" s="214">
        <v>0.04</v>
      </c>
      <c r="H553" s="214">
        <v>0.83</v>
      </c>
      <c r="I553" s="213">
        <v>4.82</v>
      </c>
      <c r="J553" s="213">
        <v>4.84</v>
      </c>
      <c r="K553" s="212">
        <v>9225</v>
      </c>
      <c r="L553" s="213">
        <v>44.49</v>
      </c>
    </row>
    <row r="554" spans="1:12" ht="15" thickTop="1" thickBot="1">
      <c r="A554" s="208" t="str">
        <f t="shared" si="8"/>
        <v>SCI</v>
      </c>
      <c r="B554" s="209" t="s">
        <v>2532</v>
      </c>
      <c r="C554" s="213">
        <v>1.83</v>
      </c>
      <c r="D554" s="213">
        <v>1.94</v>
      </c>
      <c r="E554" s="213">
        <v>1.82</v>
      </c>
      <c r="F554" s="213">
        <v>1.92</v>
      </c>
      <c r="G554" s="214">
        <v>0.1</v>
      </c>
      <c r="H554" s="214">
        <v>5.49</v>
      </c>
      <c r="I554" s="213">
        <v>1.92</v>
      </c>
      <c r="J554" s="213">
        <v>1.93</v>
      </c>
      <c r="K554" s="212">
        <v>6260920</v>
      </c>
      <c r="L554" s="210">
        <v>11826.44</v>
      </c>
    </row>
    <row r="555" spans="1:12" ht="15" thickTop="1" thickBot="1">
      <c r="A555" s="208" t="str">
        <f t="shared" si="8"/>
        <v>SCN</v>
      </c>
      <c r="B555" s="209" t="s">
        <v>2533</v>
      </c>
      <c r="C555" s="213">
        <v>2.44</v>
      </c>
      <c r="D555" s="213">
        <v>2.5</v>
      </c>
      <c r="E555" s="213">
        <v>2.44</v>
      </c>
      <c r="F555" s="213">
        <v>2.46</v>
      </c>
      <c r="G555" s="214">
        <v>0.04</v>
      </c>
      <c r="H555" s="214">
        <v>1.65</v>
      </c>
      <c r="I555" s="213">
        <v>2.46</v>
      </c>
      <c r="J555" s="213">
        <v>2.48</v>
      </c>
      <c r="K555" s="212">
        <v>1400300</v>
      </c>
      <c r="L555" s="210">
        <v>3456.37</v>
      </c>
    </row>
    <row r="556" spans="1:12" ht="15" thickTop="1" thickBot="1">
      <c r="A556" s="208" t="str">
        <f t="shared" si="8"/>
        <v>SGP</v>
      </c>
      <c r="B556" s="209" t="s">
        <v>2534</v>
      </c>
      <c r="C556" s="213">
        <v>11.4</v>
      </c>
      <c r="D556" s="213">
        <v>11.5</v>
      </c>
      <c r="E556" s="213">
        <v>11.3</v>
      </c>
      <c r="F556" s="213">
        <v>11.4</v>
      </c>
      <c r="G556" s="214">
        <v>0.1</v>
      </c>
      <c r="H556" s="214">
        <v>0.88</v>
      </c>
      <c r="I556" s="213">
        <v>11.4</v>
      </c>
      <c r="J556" s="213">
        <v>11.5</v>
      </c>
      <c r="K556" s="212">
        <v>563714</v>
      </c>
      <c r="L556" s="210">
        <v>6433.46</v>
      </c>
    </row>
    <row r="557" spans="1:12" ht="14.5" thickTop="1">
      <c r="A557" s="208" t="str">
        <f t="shared" si="8"/>
        <v>SKE</v>
      </c>
      <c r="B557" s="209" t="s">
        <v>2535</v>
      </c>
      <c r="C557" s="213">
        <v>0.79</v>
      </c>
      <c r="D557" s="213">
        <v>0.82</v>
      </c>
      <c r="E557" s="213">
        <v>0.79</v>
      </c>
      <c r="F557" s="213">
        <v>0.8</v>
      </c>
      <c r="G557" s="213">
        <v>0</v>
      </c>
      <c r="H557" s="213">
        <v>0</v>
      </c>
      <c r="I557" s="213">
        <v>0.8</v>
      </c>
      <c r="J557" s="213">
        <v>0.81</v>
      </c>
      <c r="K557" s="212">
        <v>548740</v>
      </c>
      <c r="L557" s="213">
        <v>441.53</v>
      </c>
    </row>
    <row r="558" spans="1:12" ht="14.5" thickBot="1">
      <c r="A558" s="208" t="str">
        <f t="shared" si="8"/>
        <v>SOLAR</v>
      </c>
      <c r="B558" s="209" t="s">
        <v>2536</v>
      </c>
      <c r="C558" s="213">
        <v>1.0900000000000001</v>
      </c>
      <c r="D558" s="213">
        <v>1.1299999999999999</v>
      </c>
      <c r="E558" s="213">
        <v>1.0900000000000001</v>
      </c>
      <c r="F558" s="213">
        <v>1.1100000000000001</v>
      </c>
      <c r="G558" s="214">
        <v>0.03</v>
      </c>
      <c r="H558" s="214">
        <v>2.78</v>
      </c>
      <c r="I558" s="213">
        <v>1.1000000000000001</v>
      </c>
      <c r="J558" s="213">
        <v>1.1100000000000001</v>
      </c>
      <c r="K558" s="212">
        <v>7604365</v>
      </c>
      <c r="L558" s="210">
        <v>8453.94</v>
      </c>
    </row>
    <row r="559" spans="1:12" ht="15" thickTop="1" thickBot="1">
      <c r="A559" s="208" t="str">
        <f t="shared" si="8"/>
        <v>SPCG</v>
      </c>
      <c r="B559" s="209" t="s">
        <v>2537</v>
      </c>
      <c r="C559" s="213">
        <v>16.600000000000001</v>
      </c>
      <c r="D559" s="213">
        <v>16.7</v>
      </c>
      <c r="E559" s="213">
        <v>16.5</v>
      </c>
      <c r="F559" s="213">
        <v>16.600000000000001</v>
      </c>
      <c r="G559" s="214">
        <v>0.2</v>
      </c>
      <c r="H559" s="214">
        <v>1.22</v>
      </c>
      <c r="I559" s="213">
        <v>16.5</v>
      </c>
      <c r="J559" s="213">
        <v>16.600000000000001</v>
      </c>
      <c r="K559" s="212">
        <v>320040</v>
      </c>
      <c r="L559" s="210">
        <v>5310.73</v>
      </c>
    </row>
    <row r="560" spans="1:12" ht="15" thickTop="1" thickBot="1">
      <c r="A560" s="208" t="str">
        <f t="shared" si="8"/>
        <v>SPRC</v>
      </c>
      <c r="B560" s="209" t="s">
        <v>2538</v>
      </c>
      <c r="C560" s="213">
        <v>12.2</v>
      </c>
      <c r="D560" s="213">
        <v>12.3</v>
      </c>
      <c r="E560" s="213">
        <v>11.7</v>
      </c>
      <c r="F560" s="213">
        <v>11.8</v>
      </c>
      <c r="G560" s="214">
        <v>0.1</v>
      </c>
      <c r="H560" s="214">
        <v>0.85</v>
      </c>
      <c r="I560" s="213">
        <v>11.7</v>
      </c>
      <c r="J560" s="213">
        <v>11.8</v>
      </c>
      <c r="K560" s="212">
        <v>31803387</v>
      </c>
      <c r="L560" s="210">
        <v>379110.36</v>
      </c>
    </row>
    <row r="561" spans="1:12" ht="15" thickTop="1" thickBot="1">
      <c r="A561" s="208" t="str">
        <f t="shared" si="8"/>
        <v>SSP</v>
      </c>
      <c r="B561" s="209" t="s">
        <v>2539</v>
      </c>
      <c r="C561" s="213">
        <v>10.1</v>
      </c>
      <c r="D561" s="213">
        <v>10.199999999999999</v>
      </c>
      <c r="E561" s="213">
        <v>9.9</v>
      </c>
      <c r="F561" s="213">
        <v>9.9499999999999993</v>
      </c>
      <c r="G561" s="211">
        <v>-0.05</v>
      </c>
      <c r="H561" s="211">
        <v>-0.5</v>
      </c>
      <c r="I561" s="213">
        <v>9.9499999999999993</v>
      </c>
      <c r="J561" s="213">
        <v>10</v>
      </c>
      <c r="K561" s="212">
        <v>1573475</v>
      </c>
      <c r="L561" s="210">
        <v>15750.1</v>
      </c>
    </row>
    <row r="562" spans="1:12" ht="14.5" thickTop="1">
      <c r="A562" s="208" t="str">
        <f t="shared" si="8"/>
        <v>SUPER</v>
      </c>
      <c r="B562" s="209" t="s">
        <v>2540</v>
      </c>
      <c r="C562" s="213">
        <v>0.83</v>
      </c>
      <c r="D562" s="213">
        <v>0.83</v>
      </c>
      <c r="E562" s="213">
        <v>0.82</v>
      </c>
      <c r="F562" s="213">
        <v>0.82</v>
      </c>
      <c r="G562" s="213">
        <v>0</v>
      </c>
      <c r="H562" s="213">
        <v>0</v>
      </c>
      <c r="I562" s="213">
        <v>0.82</v>
      </c>
      <c r="J562" s="213">
        <v>0.83</v>
      </c>
      <c r="K562" s="212">
        <v>11594343</v>
      </c>
      <c r="L562" s="210">
        <v>9565.1</v>
      </c>
    </row>
    <row r="563" spans="1:12">
      <c r="A563" s="208" t="str">
        <f t="shared" si="8"/>
        <v>SUPEREIF</v>
      </c>
      <c r="B563" s="209" t="s">
        <v>2541</v>
      </c>
      <c r="C563" s="213">
        <v>12.1</v>
      </c>
      <c r="D563" s="213">
        <v>12.1</v>
      </c>
      <c r="E563" s="213">
        <v>12</v>
      </c>
      <c r="F563" s="213">
        <v>12.1</v>
      </c>
      <c r="G563" s="213">
        <v>0</v>
      </c>
      <c r="H563" s="213">
        <v>0</v>
      </c>
      <c r="I563" s="213">
        <v>12</v>
      </c>
      <c r="J563" s="213">
        <v>12.1</v>
      </c>
      <c r="K563" s="212">
        <v>1344413</v>
      </c>
      <c r="L563" s="210">
        <v>16267.32</v>
      </c>
    </row>
    <row r="564" spans="1:12">
      <c r="A564" s="208" t="str">
        <f t="shared" si="8"/>
        <v>SUSCO</v>
      </c>
      <c r="B564" s="209" t="s">
        <v>2542</v>
      </c>
      <c r="C564" s="213">
        <v>3.28</v>
      </c>
      <c r="D564" s="213">
        <v>3.32</v>
      </c>
      <c r="E564" s="213">
        <v>3.24</v>
      </c>
      <c r="F564" s="213">
        <v>3.26</v>
      </c>
      <c r="G564" s="213">
        <v>0</v>
      </c>
      <c r="H564" s="213">
        <v>0</v>
      </c>
      <c r="I564" s="213">
        <v>3.24</v>
      </c>
      <c r="J564" s="213">
        <v>3.26</v>
      </c>
      <c r="K564" s="212">
        <v>1748594</v>
      </c>
      <c r="L564" s="210">
        <v>5722.62</v>
      </c>
    </row>
    <row r="565" spans="1:12">
      <c r="A565" s="208" t="str">
        <f t="shared" si="8"/>
        <v>TAE</v>
      </c>
      <c r="B565" s="209" t="s">
        <v>2543</v>
      </c>
      <c r="C565" s="213">
        <v>1.99</v>
      </c>
      <c r="D565" s="213">
        <v>1.99</v>
      </c>
      <c r="E565" s="213">
        <v>1.98</v>
      </c>
      <c r="F565" s="213">
        <v>1.99</v>
      </c>
      <c r="G565" s="213">
        <v>0</v>
      </c>
      <c r="H565" s="213">
        <v>0</v>
      </c>
      <c r="I565" s="213">
        <v>1.98</v>
      </c>
      <c r="J565" s="213">
        <v>1.99</v>
      </c>
      <c r="K565" s="212">
        <v>193500</v>
      </c>
      <c r="L565" s="213">
        <v>384.57</v>
      </c>
    </row>
    <row r="566" spans="1:12">
      <c r="A566" s="208" t="str">
        <f t="shared" si="8"/>
        <v>TCC</v>
      </c>
      <c r="B566" s="209" t="s">
        <v>2544</v>
      </c>
      <c r="C566" s="213">
        <v>1</v>
      </c>
      <c r="D566" s="213">
        <v>1.02</v>
      </c>
      <c r="E566" s="213">
        <v>1</v>
      </c>
      <c r="F566" s="213">
        <v>1</v>
      </c>
      <c r="G566" s="213">
        <v>0</v>
      </c>
      <c r="H566" s="213">
        <v>0</v>
      </c>
      <c r="I566" s="213">
        <v>1</v>
      </c>
      <c r="J566" s="213">
        <v>1.01</v>
      </c>
      <c r="K566" s="212">
        <v>3665801</v>
      </c>
      <c r="L566" s="210">
        <v>3682.76</v>
      </c>
    </row>
    <row r="567" spans="1:12" ht="14.5" thickBot="1">
      <c r="A567" s="208" t="str">
        <f t="shared" si="8"/>
        <v>TOP</v>
      </c>
      <c r="B567" s="209" t="s">
        <v>2545</v>
      </c>
      <c r="C567" s="213">
        <v>59</v>
      </c>
      <c r="D567" s="213">
        <v>59</v>
      </c>
      <c r="E567" s="213">
        <v>57.75</v>
      </c>
      <c r="F567" s="213">
        <v>57.75</v>
      </c>
      <c r="G567" s="214">
        <v>0.5</v>
      </c>
      <c r="H567" s="214">
        <v>0.87</v>
      </c>
      <c r="I567" s="213">
        <v>57.75</v>
      </c>
      <c r="J567" s="213">
        <v>58</v>
      </c>
      <c r="K567" s="212">
        <v>5561774</v>
      </c>
      <c r="L567" s="210">
        <v>323624.94</v>
      </c>
    </row>
    <row r="568" spans="1:12" ht="15" thickTop="1" thickBot="1">
      <c r="A568" s="208" t="str">
        <f t="shared" si="8"/>
        <v>TPIPP</v>
      </c>
      <c r="B568" s="209" t="s">
        <v>2546</v>
      </c>
      <c r="C568" s="213">
        <v>3.66</v>
      </c>
      <c r="D568" s="213">
        <v>3.7</v>
      </c>
      <c r="E568" s="213">
        <v>3.62</v>
      </c>
      <c r="F568" s="213">
        <v>3.66</v>
      </c>
      <c r="G568" s="214">
        <v>0.02</v>
      </c>
      <c r="H568" s="214">
        <v>0.55000000000000004</v>
      </c>
      <c r="I568" s="213">
        <v>3.64</v>
      </c>
      <c r="J568" s="213">
        <v>3.66</v>
      </c>
      <c r="K568" s="212">
        <v>4372037</v>
      </c>
      <c r="L568" s="210">
        <v>16025.86</v>
      </c>
    </row>
    <row r="569" spans="1:12" ht="15" thickTop="1" thickBot="1">
      <c r="A569" s="208" t="str">
        <f t="shared" si="8"/>
        <v>TSE</v>
      </c>
      <c r="B569" s="209" t="s">
        <v>2547</v>
      </c>
      <c r="C569" s="213">
        <v>2.2200000000000002</v>
      </c>
      <c r="D569" s="213">
        <v>2.2400000000000002</v>
      </c>
      <c r="E569" s="213">
        <v>2.2000000000000002</v>
      </c>
      <c r="F569" s="213">
        <v>2.2400000000000002</v>
      </c>
      <c r="G569" s="214">
        <v>0.04</v>
      </c>
      <c r="H569" s="214">
        <v>1.82</v>
      </c>
      <c r="I569" s="213">
        <v>2.2200000000000002</v>
      </c>
      <c r="J569" s="213">
        <v>2.2400000000000002</v>
      </c>
      <c r="K569" s="212">
        <v>1013604</v>
      </c>
      <c r="L569" s="210">
        <v>2252.0300000000002</v>
      </c>
    </row>
    <row r="570" spans="1:12" ht="15" thickTop="1" thickBot="1">
      <c r="A570" s="208" t="str">
        <f t="shared" si="8"/>
        <v>TTW</v>
      </c>
      <c r="B570" s="209" t="s">
        <v>2548</v>
      </c>
      <c r="C570" s="213">
        <v>10.9</v>
      </c>
      <c r="D570" s="213">
        <v>11</v>
      </c>
      <c r="E570" s="213">
        <v>10.9</v>
      </c>
      <c r="F570" s="213">
        <v>11</v>
      </c>
      <c r="G570" s="214">
        <v>0.1</v>
      </c>
      <c r="H570" s="214">
        <v>0.92</v>
      </c>
      <c r="I570" s="213">
        <v>10.9</v>
      </c>
      <c r="J570" s="213">
        <v>11</v>
      </c>
      <c r="K570" s="212">
        <v>662290</v>
      </c>
      <c r="L570" s="210">
        <v>7253.28</v>
      </c>
    </row>
    <row r="571" spans="1:12" ht="15" thickTop="1" thickBot="1">
      <c r="A571" s="208" t="str">
        <f t="shared" si="8"/>
        <v>UBE</v>
      </c>
      <c r="B571" s="209" t="s">
        <v>2549</v>
      </c>
      <c r="C571" s="213">
        <v>2.02</v>
      </c>
      <c r="D571" s="213">
        <v>2.04</v>
      </c>
      <c r="E571" s="213">
        <v>2</v>
      </c>
      <c r="F571" s="213">
        <v>2</v>
      </c>
      <c r="G571" s="211">
        <v>-0.02</v>
      </c>
      <c r="H571" s="211">
        <v>-0.99</v>
      </c>
      <c r="I571" s="213">
        <v>2</v>
      </c>
      <c r="J571" s="213">
        <v>2.02</v>
      </c>
      <c r="K571" s="212">
        <v>10205674</v>
      </c>
      <c r="L571" s="210">
        <v>20558.47</v>
      </c>
    </row>
    <row r="572" spans="1:12" ht="15" thickTop="1" thickBot="1">
      <c r="A572" s="208" t="str">
        <f t="shared" si="8"/>
        <v>WHAUP</v>
      </c>
      <c r="B572" s="209" t="s">
        <v>2550</v>
      </c>
      <c r="C572" s="213">
        <v>3.94</v>
      </c>
      <c r="D572" s="213">
        <v>3.94</v>
      </c>
      <c r="E572" s="213">
        <v>3.88</v>
      </c>
      <c r="F572" s="213">
        <v>3.9</v>
      </c>
      <c r="G572" s="214">
        <v>0.02</v>
      </c>
      <c r="H572" s="214">
        <v>0.52</v>
      </c>
      <c r="I572" s="213">
        <v>3.88</v>
      </c>
      <c r="J572" s="213">
        <v>3.9</v>
      </c>
      <c r="K572" s="212">
        <v>1825023</v>
      </c>
      <c r="L572" s="210">
        <v>7129.85</v>
      </c>
    </row>
    <row r="573" spans="1:12" ht="19" customHeight="1" thickTop="1" thickBot="1">
      <c r="A573" s="208" t="str">
        <f t="shared" si="8"/>
        <v>WP</v>
      </c>
      <c r="B573" s="215" t="s">
        <v>3430</v>
      </c>
      <c r="C573" s="216">
        <v>4.66</v>
      </c>
      <c r="D573" s="216">
        <v>4.72</v>
      </c>
      <c r="E573" s="216">
        <v>4.66</v>
      </c>
      <c r="F573" s="216">
        <v>4.68</v>
      </c>
      <c r="G573" s="214">
        <v>0.02</v>
      </c>
      <c r="H573" s="214">
        <v>0.43</v>
      </c>
      <c r="I573" s="216">
        <v>4.68</v>
      </c>
      <c r="J573" s="216">
        <v>4.7</v>
      </c>
      <c r="K573" s="217">
        <v>91458</v>
      </c>
      <c r="L573" s="216">
        <v>429.44</v>
      </c>
    </row>
    <row r="574" spans="1:12" ht="14.5" thickTop="1">
      <c r="A574" s="208" t="str">
        <f t="shared" si="8"/>
        <v/>
      </c>
      <c r="B574"/>
      <c r="C574"/>
      <c r="D574"/>
      <c r="E574"/>
      <c r="F574"/>
      <c r="G574"/>
      <c r="H574"/>
      <c r="I574"/>
      <c r="J574"/>
      <c r="K574"/>
      <c r="L574"/>
    </row>
    <row r="575" spans="1:12">
      <c r="A575" s="208" t="str">
        <f t="shared" si="8"/>
        <v>หลักทรัพย์</v>
      </c>
      <c r="B575" s="281" t="s">
        <v>2073</v>
      </c>
      <c r="C575" s="281" t="s">
        <v>2074</v>
      </c>
      <c r="D575" s="281" t="s">
        <v>2050</v>
      </c>
      <c r="E575" s="281" t="s">
        <v>2051</v>
      </c>
      <c r="F575" s="281" t="s">
        <v>2047</v>
      </c>
      <c r="G575" s="219" t="s">
        <v>2048</v>
      </c>
      <c r="H575" s="219" t="s">
        <v>2049</v>
      </c>
      <c r="I575" s="219" t="s">
        <v>2075</v>
      </c>
      <c r="J575" s="219" t="s">
        <v>2075</v>
      </c>
      <c r="K575" s="219" t="s">
        <v>2052</v>
      </c>
      <c r="L575" s="219" t="s">
        <v>2053</v>
      </c>
    </row>
    <row r="576" spans="1:12">
      <c r="A576" s="208" t="str">
        <f t="shared" si="8"/>
        <v/>
      </c>
      <c r="B576" s="281"/>
      <c r="C576" s="281"/>
      <c r="D576" s="281"/>
      <c r="E576" s="281"/>
      <c r="F576" s="281"/>
      <c r="G576" s="219" t="s">
        <v>2054</v>
      </c>
      <c r="H576" s="219" t="s">
        <v>2054</v>
      </c>
      <c r="I576" s="219" t="s">
        <v>2076</v>
      </c>
      <c r="J576" s="219" t="s">
        <v>2077</v>
      </c>
      <c r="K576" s="219" t="s">
        <v>2078</v>
      </c>
      <c r="L576" s="219" t="s">
        <v>2079</v>
      </c>
    </row>
    <row r="577" spans="1:12" ht="19" customHeight="1" thickBot="1">
      <c r="A577" s="208" t="str">
        <f t="shared" si="8"/>
        <v>THL</v>
      </c>
      <c r="B577" s="215" t="s">
        <v>2551</v>
      </c>
      <c r="C577" s="216" t="s">
        <v>377</v>
      </c>
      <c r="D577" s="216" t="s">
        <v>377</v>
      </c>
      <c r="E577" s="216" t="s">
        <v>377</v>
      </c>
      <c r="F577" s="216" t="s">
        <v>377</v>
      </c>
      <c r="G577" s="216" t="s">
        <v>377</v>
      </c>
      <c r="H577" s="216" t="s">
        <v>377</v>
      </c>
      <c r="I577" s="216" t="s">
        <v>377</v>
      </c>
      <c r="J577" s="216" t="s">
        <v>377</v>
      </c>
      <c r="K577" s="216" t="s">
        <v>377</v>
      </c>
      <c r="L577" s="216" t="s">
        <v>377</v>
      </c>
    </row>
    <row r="578" spans="1:12" ht="14.5" thickTop="1">
      <c r="A578" s="208" t="str">
        <f t="shared" si="8"/>
        <v/>
      </c>
      <c r="B578"/>
      <c r="C578"/>
      <c r="D578"/>
      <c r="E578"/>
      <c r="F578"/>
      <c r="G578"/>
      <c r="H578"/>
      <c r="I578"/>
      <c r="J578"/>
      <c r="K578"/>
      <c r="L578"/>
    </row>
    <row r="579" spans="1:12">
      <c r="A579" s="208" t="str">
        <f t="shared" si="8"/>
        <v>หลักทรัพย์</v>
      </c>
      <c r="B579" s="281" t="s">
        <v>2073</v>
      </c>
      <c r="C579" s="281" t="s">
        <v>2074</v>
      </c>
      <c r="D579" s="281" t="s">
        <v>2050</v>
      </c>
      <c r="E579" s="281" t="s">
        <v>2051</v>
      </c>
      <c r="F579" s="281" t="s">
        <v>2047</v>
      </c>
      <c r="G579" s="219" t="s">
        <v>2048</v>
      </c>
      <c r="H579" s="219" t="s">
        <v>2049</v>
      </c>
      <c r="I579" s="219" t="s">
        <v>2075</v>
      </c>
      <c r="J579" s="219" t="s">
        <v>2075</v>
      </c>
      <c r="K579" s="219" t="s">
        <v>2052</v>
      </c>
      <c r="L579" s="219" t="s">
        <v>2053</v>
      </c>
    </row>
    <row r="580" spans="1:12">
      <c r="A580" s="208" t="str">
        <f t="shared" si="8"/>
        <v/>
      </c>
      <c r="B580" s="281"/>
      <c r="C580" s="281"/>
      <c r="D580" s="281"/>
      <c r="E580" s="281"/>
      <c r="F580" s="281"/>
      <c r="G580" s="219" t="s">
        <v>2054</v>
      </c>
      <c r="H580" s="219" t="s">
        <v>2054</v>
      </c>
      <c r="I580" s="219" t="s">
        <v>2076</v>
      </c>
      <c r="J580" s="219" t="s">
        <v>2077</v>
      </c>
      <c r="K580" s="219" t="s">
        <v>2078</v>
      </c>
      <c r="L580" s="219" t="s">
        <v>2079</v>
      </c>
    </row>
    <row r="581" spans="1:12" ht="14.5" thickBot="1">
      <c r="A581" s="208" t="str">
        <f t="shared" si="8"/>
        <v>B52</v>
      </c>
      <c r="B581" s="209" t="s">
        <v>3112</v>
      </c>
      <c r="C581" s="213">
        <v>2.48</v>
      </c>
      <c r="D581" s="213">
        <v>2.5</v>
      </c>
      <c r="E581" s="213">
        <v>2.4</v>
      </c>
      <c r="F581" s="213">
        <v>2.42</v>
      </c>
      <c r="G581" s="211">
        <v>-0.02</v>
      </c>
      <c r="H581" s="211">
        <v>-0.82</v>
      </c>
      <c r="I581" s="213">
        <v>2.4</v>
      </c>
      <c r="J581" s="213">
        <v>2.42</v>
      </c>
      <c r="K581" s="212">
        <v>302861</v>
      </c>
      <c r="L581" s="213">
        <v>736.18</v>
      </c>
    </row>
    <row r="582" spans="1:12" ht="15" thickTop="1" thickBot="1">
      <c r="A582" s="208" t="str">
        <f t="shared" si="8"/>
        <v>BEAUTY</v>
      </c>
      <c r="B582" s="209" t="s">
        <v>2552</v>
      </c>
      <c r="C582" s="213">
        <v>1.37</v>
      </c>
      <c r="D582" s="213">
        <v>1.39</v>
      </c>
      <c r="E582" s="213">
        <v>1.37</v>
      </c>
      <c r="F582" s="213">
        <v>1.39</v>
      </c>
      <c r="G582" s="214">
        <v>0.02</v>
      </c>
      <c r="H582" s="214">
        <v>1.46</v>
      </c>
      <c r="I582" s="213">
        <v>1.38</v>
      </c>
      <c r="J582" s="213">
        <v>1.39</v>
      </c>
      <c r="K582" s="212">
        <v>3598830</v>
      </c>
      <c r="L582" s="210">
        <v>4956.79</v>
      </c>
    </row>
    <row r="583" spans="1:12" ht="14.5" thickTop="1">
      <c r="A583" s="208" t="str">
        <f t="shared" si="8"/>
        <v>BIG</v>
      </c>
      <c r="B583" s="209" t="s">
        <v>2553</v>
      </c>
      <c r="C583" s="213">
        <v>0.71</v>
      </c>
      <c r="D583" s="213">
        <v>0.72</v>
      </c>
      <c r="E583" s="213">
        <v>0.71</v>
      </c>
      <c r="F583" s="213">
        <v>0.72</v>
      </c>
      <c r="G583" s="213">
        <v>0</v>
      </c>
      <c r="H583" s="213">
        <v>0</v>
      </c>
      <c r="I583" s="213">
        <v>0.71</v>
      </c>
      <c r="J583" s="213">
        <v>0.72</v>
      </c>
      <c r="K583" s="212">
        <v>1071745</v>
      </c>
      <c r="L583" s="213">
        <v>762.57</v>
      </c>
    </row>
    <row r="584" spans="1:12" ht="15.75" customHeight="1" thickBot="1">
      <c r="A584" s="208" t="str">
        <f t="shared" si="8"/>
        <v>BJC</v>
      </c>
      <c r="B584" s="209" t="s">
        <v>2554</v>
      </c>
      <c r="C584" s="213">
        <v>36.75</v>
      </c>
      <c r="D584" s="213">
        <v>36.75</v>
      </c>
      <c r="E584" s="213">
        <v>36</v>
      </c>
      <c r="F584" s="213">
        <v>36</v>
      </c>
      <c r="G584" s="211">
        <v>-0.75</v>
      </c>
      <c r="H584" s="211">
        <v>-2.04</v>
      </c>
      <c r="I584" s="213">
        <v>36</v>
      </c>
      <c r="J584" s="213">
        <v>36.25</v>
      </c>
      <c r="K584" s="212">
        <v>7217936</v>
      </c>
      <c r="L584" s="210">
        <v>261761.8</v>
      </c>
    </row>
    <row r="585" spans="1:12" ht="14.5" thickTop="1">
      <c r="A585" s="208" t="str">
        <f t="shared" si="8"/>
        <v>COM7</v>
      </c>
      <c r="B585" s="209" t="s">
        <v>2555</v>
      </c>
      <c r="C585" s="213">
        <v>37.75</v>
      </c>
      <c r="D585" s="213">
        <v>38</v>
      </c>
      <c r="E585" s="213">
        <v>37.25</v>
      </c>
      <c r="F585" s="213">
        <v>37.5</v>
      </c>
      <c r="G585" s="213">
        <v>0</v>
      </c>
      <c r="H585" s="213">
        <v>0</v>
      </c>
      <c r="I585" s="213">
        <v>37.5</v>
      </c>
      <c r="J585" s="213">
        <v>37.75</v>
      </c>
      <c r="K585" s="212">
        <v>6218351</v>
      </c>
      <c r="L585" s="210">
        <v>234687.61</v>
      </c>
    </row>
    <row r="586" spans="1:12" ht="17.25" customHeight="1" thickBot="1">
      <c r="A586" s="208" t="str">
        <f t="shared" si="8"/>
        <v>CPALL</v>
      </c>
      <c r="B586" s="209" t="s">
        <v>2556</v>
      </c>
      <c r="C586" s="213">
        <v>64.25</v>
      </c>
      <c r="D586" s="213">
        <v>65</v>
      </c>
      <c r="E586" s="213">
        <v>64.25</v>
      </c>
      <c r="F586" s="213">
        <v>65</v>
      </c>
      <c r="G586" s="214">
        <v>1</v>
      </c>
      <c r="H586" s="214">
        <v>1.56</v>
      </c>
      <c r="I586" s="213">
        <v>64.75</v>
      </c>
      <c r="J586" s="213">
        <v>65</v>
      </c>
      <c r="K586" s="212">
        <v>23851036</v>
      </c>
      <c r="L586" s="210">
        <v>1541425.91</v>
      </c>
    </row>
    <row r="587" spans="1:12" ht="15" thickTop="1" thickBot="1">
      <c r="A587" s="208" t="str">
        <f t="shared" si="8"/>
        <v>CPW</v>
      </c>
      <c r="B587" s="209" t="s">
        <v>2557</v>
      </c>
      <c r="C587" s="213">
        <v>4.68</v>
      </c>
      <c r="D587" s="213">
        <v>4.82</v>
      </c>
      <c r="E587" s="213">
        <v>4.6399999999999997</v>
      </c>
      <c r="F587" s="213">
        <v>4.76</v>
      </c>
      <c r="G587" s="214">
        <v>0.08</v>
      </c>
      <c r="H587" s="214">
        <v>1.71</v>
      </c>
      <c r="I587" s="213">
        <v>4.76</v>
      </c>
      <c r="J587" s="213">
        <v>4.78</v>
      </c>
      <c r="K587" s="212">
        <v>915053</v>
      </c>
      <c r="L587" s="210">
        <v>4352.96</v>
      </c>
    </row>
    <row r="588" spans="1:12" ht="15" thickTop="1" thickBot="1">
      <c r="A588" s="208" t="str">
        <f t="shared" si="8"/>
        <v>CRC</v>
      </c>
      <c r="B588" s="209" t="s">
        <v>2558</v>
      </c>
      <c r="C588" s="213">
        <v>37</v>
      </c>
      <c r="D588" s="213">
        <v>37.5</v>
      </c>
      <c r="E588" s="213">
        <v>37</v>
      </c>
      <c r="F588" s="213">
        <v>37</v>
      </c>
      <c r="G588" s="214">
        <v>0.25</v>
      </c>
      <c r="H588" s="214">
        <v>0.68</v>
      </c>
      <c r="I588" s="213">
        <v>37</v>
      </c>
      <c r="J588" s="213">
        <v>37.25</v>
      </c>
      <c r="K588" s="212">
        <v>8634940</v>
      </c>
      <c r="L588" s="210">
        <v>321673.33</v>
      </c>
    </row>
    <row r="589" spans="1:12" ht="14.5" thickTop="1">
      <c r="A589" s="208" t="str">
        <f t="shared" si="8"/>
        <v>CSS</v>
      </c>
      <c r="B589" s="209" t="s">
        <v>2559</v>
      </c>
      <c r="C589" s="213">
        <v>1.93</v>
      </c>
      <c r="D589" s="213">
        <v>1.95</v>
      </c>
      <c r="E589" s="213">
        <v>1.92</v>
      </c>
      <c r="F589" s="213">
        <v>1.92</v>
      </c>
      <c r="G589" s="213">
        <v>0</v>
      </c>
      <c r="H589" s="213">
        <v>0</v>
      </c>
      <c r="I589" s="213">
        <v>1.92</v>
      </c>
      <c r="J589" s="213">
        <v>1.93</v>
      </c>
      <c r="K589" s="212">
        <v>3387010</v>
      </c>
      <c r="L589" s="210">
        <v>6547.98</v>
      </c>
    </row>
    <row r="590" spans="1:12" ht="14.5" thickBot="1">
      <c r="A590" s="208" t="str">
        <f t="shared" si="8"/>
        <v>DOHOME</v>
      </c>
      <c r="B590" s="209" t="s">
        <v>2560</v>
      </c>
      <c r="C590" s="213">
        <v>19.2</v>
      </c>
      <c r="D590" s="213">
        <v>19.399999999999999</v>
      </c>
      <c r="E590" s="213">
        <v>19.100000000000001</v>
      </c>
      <c r="F590" s="213">
        <v>19.100000000000001</v>
      </c>
      <c r="G590" s="211">
        <v>-0.1</v>
      </c>
      <c r="H590" s="211">
        <v>-0.52</v>
      </c>
      <c r="I590" s="213">
        <v>19.100000000000001</v>
      </c>
      <c r="J590" s="213">
        <v>19.2</v>
      </c>
      <c r="K590" s="212">
        <v>4607375</v>
      </c>
      <c r="L590" s="210">
        <v>88641.1</v>
      </c>
    </row>
    <row r="591" spans="1:12" ht="15" thickTop="1" thickBot="1">
      <c r="A591" s="208" t="str">
        <f t="shared" si="8"/>
        <v>FN</v>
      </c>
      <c r="B591" s="209" t="s">
        <v>2561</v>
      </c>
      <c r="C591" s="213">
        <v>2.8</v>
      </c>
      <c r="D591" s="213">
        <v>2.86</v>
      </c>
      <c r="E591" s="213">
        <v>2.8</v>
      </c>
      <c r="F591" s="213">
        <v>2.84</v>
      </c>
      <c r="G591" s="214">
        <v>0.06</v>
      </c>
      <c r="H591" s="214">
        <v>2.16</v>
      </c>
      <c r="I591" s="213">
        <v>2.82</v>
      </c>
      <c r="J591" s="213">
        <v>2.84</v>
      </c>
      <c r="K591" s="212">
        <v>527210</v>
      </c>
      <c r="L591" s="210">
        <v>1501.22</v>
      </c>
    </row>
    <row r="592" spans="1:12" ht="15.75" customHeight="1" thickTop="1" thickBot="1">
      <c r="A592" s="208" t="str">
        <f t="shared" si="8"/>
        <v>FTE</v>
      </c>
      <c r="B592" s="209" t="s">
        <v>2562</v>
      </c>
      <c r="C592" s="213">
        <v>1.58</v>
      </c>
      <c r="D592" s="213">
        <v>1.6</v>
      </c>
      <c r="E592" s="213">
        <v>1.57</v>
      </c>
      <c r="F592" s="213">
        <v>1.6</v>
      </c>
      <c r="G592" s="214">
        <v>0.02</v>
      </c>
      <c r="H592" s="214">
        <v>1.27</v>
      </c>
      <c r="I592" s="213">
        <v>1.59</v>
      </c>
      <c r="J592" s="213">
        <v>1.6</v>
      </c>
      <c r="K592" s="212">
        <v>147800</v>
      </c>
      <c r="L592" s="213">
        <v>234.02</v>
      </c>
    </row>
    <row r="593" spans="1:12" ht="15" thickTop="1" thickBot="1">
      <c r="A593" s="208" t="str">
        <f t="shared" si="8"/>
        <v>GLOBAL</v>
      </c>
      <c r="B593" s="209" t="s">
        <v>2563</v>
      </c>
      <c r="C593" s="213">
        <v>21.5</v>
      </c>
      <c r="D593" s="213">
        <v>21.7</v>
      </c>
      <c r="E593" s="213">
        <v>21.4</v>
      </c>
      <c r="F593" s="213">
        <v>21.5</v>
      </c>
      <c r="G593" s="214">
        <v>0.1</v>
      </c>
      <c r="H593" s="214">
        <v>0.47</v>
      </c>
      <c r="I593" s="213">
        <v>21.5</v>
      </c>
      <c r="J593" s="213">
        <v>21.6</v>
      </c>
      <c r="K593" s="212">
        <v>4966679</v>
      </c>
      <c r="L593" s="210">
        <v>107132.66</v>
      </c>
    </row>
    <row r="594" spans="1:12" ht="15" thickTop="1" thickBot="1">
      <c r="A594" s="208" t="str">
        <f t="shared" si="8"/>
        <v>HMPRO</v>
      </c>
      <c r="B594" s="209" t="s">
        <v>2564</v>
      </c>
      <c r="C594" s="213">
        <v>14.8</v>
      </c>
      <c r="D594" s="213">
        <v>14.8</v>
      </c>
      <c r="E594" s="213">
        <v>14.6</v>
      </c>
      <c r="F594" s="213">
        <v>14.8</v>
      </c>
      <c r="G594" s="214">
        <v>0.2</v>
      </c>
      <c r="H594" s="214">
        <v>1.37</v>
      </c>
      <c r="I594" s="213">
        <v>14.7</v>
      </c>
      <c r="J594" s="213">
        <v>14.8</v>
      </c>
      <c r="K594" s="212">
        <v>16900563</v>
      </c>
      <c r="L594" s="210">
        <v>248593.72</v>
      </c>
    </row>
    <row r="595" spans="1:12" ht="15" thickTop="1" thickBot="1">
      <c r="A595" s="208" t="str">
        <f t="shared" si="8"/>
        <v>ILM</v>
      </c>
      <c r="B595" s="209" t="s">
        <v>2565</v>
      </c>
      <c r="C595" s="213">
        <v>18.399999999999999</v>
      </c>
      <c r="D595" s="213">
        <v>18.600000000000001</v>
      </c>
      <c r="E595" s="213">
        <v>18.100000000000001</v>
      </c>
      <c r="F595" s="213">
        <v>18.3</v>
      </c>
      <c r="G595" s="211">
        <v>-0.2</v>
      </c>
      <c r="H595" s="211">
        <v>-1.08</v>
      </c>
      <c r="I595" s="213">
        <v>18.2</v>
      </c>
      <c r="J595" s="213">
        <v>18.3</v>
      </c>
      <c r="K595" s="212">
        <v>1430601</v>
      </c>
      <c r="L595" s="210">
        <v>26236.799999999999</v>
      </c>
    </row>
    <row r="596" spans="1:12" ht="15" thickTop="1" thickBot="1">
      <c r="A596" s="208" t="str">
        <f t="shared" si="8"/>
        <v>IT</v>
      </c>
      <c r="B596" s="209" t="s">
        <v>2566</v>
      </c>
      <c r="C596" s="213">
        <v>11.3</v>
      </c>
      <c r="D596" s="213">
        <v>11.9</v>
      </c>
      <c r="E596" s="213">
        <v>11.3</v>
      </c>
      <c r="F596" s="213">
        <v>11.6</v>
      </c>
      <c r="G596" s="214">
        <v>0.3</v>
      </c>
      <c r="H596" s="214">
        <v>2.65</v>
      </c>
      <c r="I596" s="213">
        <v>11.5</v>
      </c>
      <c r="J596" s="213">
        <v>11.6</v>
      </c>
      <c r="K596" s="212">
        <v>1879080</v>
      </c>
      <c r="L596" s="210">
        <v>21875.42</v>
      </c>
    </row>
    <row r="597" spans="1:12" ht="15" thickTop="1" thickBot="1">
      <c r="A597" s="208" t="str">
        <f t="shared" si="8"/>
        <v>KAMART</v>
      </c>
      <c r="B597" s="209" t="s">
        <v>2567</v>
      </c>
      <c r="C597" s="213">
        <v>4.66</v>
      </c>
      <c r="D597" s="213">
        <v>4.96</v>
      </c>
      <c r="E597" s="213">
        <v>4.6399999999999997</v>
      </c>
      <c r="F597" s="213">
        <v>4.9400000000000004</v>
      </c>
      <c r="G597" s="214">
        <v>0.38</v>
      </c>
      <c r="H597" s="214">
        <v>8.33</v>
      </c>
      <c r="I597" s="213">
        <v>4.92</v>
      </c>
      <c r="J597" s="213">
        <v>4.9400000000000004</v>
      </c>
      <c r="K597" s="212">
        <v>21684346</v>
      </c>
      <c r="L597" s="210">
        <v>104676.74</v>
      </c>
    </row>
    <row r="598" spans="1:12" ht="15" thickTop="1" thickBot="1">
      <c r="A598" s="208" t="str">
        <f t="shared" si="8"/>
        <v>LOXLEY</v>
      </c>
      <c r="B598" s="209" t="s">
        <v>2568</v>
      </c>
      <c r="C598" s="213">
        <v>2.2799999999999998</v>
      </c>
      <c r="D598" s="213">
        <v>2.3199999999999998</v>
      </c>
      <c r="E598" s="213">
        <v>2.2599999999999998</v>
      </c>
      <c r="F598" s="213">
        <v>2.2799999999999998</v>
      </c>
      <c r="G598" s="214">
        <v>0.02</v>
      </c>
      <c r="H598" s="214">
        <v>0.88</v>
      </c>
      <c r="I598" s="213">
        <v>2.2599999999999998</v>
      </c>
      <c r="J598" s="213">
        <v>2.2799999999999998</v>
      </c>
      <c r="K598" s="212">
        <v>2481902</v>
      </c>
      <c r="L598" s="210">
        <v>5672.78</v>
      </c>
    </row>
    <row r="599" spans="1:12" ht="15" thickTop="1" thickBot="1">
      <c r="A599" s="208" t="str">
        <f t="shared" si="8"/>
        <v>MAKRO</v>
      </c>
      <c r="B599" s="209" t="s">
        <v>2569</v>
      </c>
      <c r="C599" s="213">
        <v>35.75</v>
      </c>
      <c r="D599" s="213">
        <v>36.25</v>
      </c>
      <c r="E599" s="213">
        <v>35.25</v>
      </c>
      <c r="F599" s="213">
        <v>36.25</v>
      </c>
      <c r="G599" s="214">
        <v>1</v>
      </c>
      <c r="H599" s="214">
        <v>2.84</v>
      </c>
      <c r="I599" s="213">
        <v>36</v>
      </c>
      <c r="J599" s="213">
        <v>36.25</v>
      </c>
      <c r="K599" s="212">
        <v>14296866</v>
      </c>
      <c r="L599" s="210">
        <v>511258.68</v>
      </c>
    </row>
    <row r="600" spans="1:12" ht="15" thickTop="1" thickBot="1">
      <c r="A600" s="208" t="str">
        <f t="shared" si="8"/>
        <v>MC</v>
      </c>
      <c r="B600" s="209" t="s">
        <v>2570</v>
      </c>
      <c r="C600" s="213">
        <v>8.9499999999999993</v>
      </c>
      <c r="D600" s="213">
        <v>9</v>
      </c>
      <c r="E600" s="213">
        <v>8.9</v>
      </c>
      <c r="F600" s="213">
        <v>9</v>
      </c>
      <c r="G600" s="214">
        <v>0.05</v>
      </c>
      <c r="H600" s="214">
        <v>0.56000000000000005</v>
      </c>
      <c r="I600" s="213">
        <v>8.9499999999999993</v>
      </c>
      <c r="J600" s="213">
        <v>9</v>
      </c>
      <c r="K600" s="212">
        <v>117723</v>
      </c>
      <c r="L600" s="210">
        <v>1053.67</v>
      </c>
    </row>
    <row r="601" spans="1:12" ht="14.5" thickTop="1">
      <c r="A601" s="208" t="str">
        <f t="shared" si="8"/>
        <v>MEGA</v>
      </c>
      <c r="B601" s="209" t="s">
        <v>2571</v>
      </c>
      <c r="C601" s="213">
        <v>53.5</v>
      </c>
      <c r="D601" s="213">
        <v>54.5</v>
      </c>
      <c r="E601" s="213">
        <v>52.5</v>
      </c>
      <c r="F601" s="213">
        <v>53</v>
      </c>
      <c r="G601" s="213">
        <v>0</v>
      </c>
      <c r="H601" s="213">
        <v>0</v>
      </c>
      <c r="I601" s="213">
        <v>52.75</v>
      </c>
      <c r="J601" s="213">
        <v>53</v>
      </c>
      <c r="K601" s="212">
        <v>6151098</v>
      </c>
      <c r="L601" s="210">
        <v>327839.56</v>
      </c>
    </row>
    <row r="602" spans="1:12" ht="14.5" thickBot="1">
      <c r="A602" s="208" t="str">
        <f t="shared" ref="A602:A665" si="9">IFERROR(LEFT(B602,FIND("&lt;",B602)-2),TRIM(B602))</f>
        <v>MIDA</v>
      </c>
      <c r="B602" s="209" t="s">
        <v>2572</v>
      </c>
      <c r="C602" s="213">
        <v>0.49</v>
      </c>
      <c r="D602" s="213">
        <v>0.49</v>
      </c>
      <c r="E602" s="213">
        <v>0.48</v>
      </c>
      <c r="F602" s="213">
        <v>0.48</v>
      </c>
      <c r="G602" s="211">
        <v>-0.01</v>
      </c>
      <c r="H602" s="211">
        <v>-2.04</v>
      </c>
      <c r="I602" s="213">
        <v>0.48</v>
      </c>
      <c r="J602" s="213">
        <v>0.49</v>
      </c>
      <c r="K602" s="212">
        <v>343000</v>
      </c>
      <c r="L602" s="213">
        <v>165.63</v>
      </c>
    </row>
    <row r="603" spans="1:12" ht="14.5" thickTop="1">
      <c r="A603" s="208" t="str">
        <f t="shared" si="9"/>
        <v>RS</v>
      </c>
      <c r="B603" s="209" t="s">
        <v>2573</v>
      </c>
      <c r="C603" s="213">
        <v>16</v>
      </c>
      <c r="D603" s="213">
        <v>16</v>
      </c>
      <c r="E603" s="213">
        <v>15.6</v>
      </c>
      <c r="F603" s="213">
        <v>15.8</v>
      </c>
      <c r="G603" s="213">
        <v>0</v>
      </c>
      <c r="H603" s="213">
        <v>0</v>
      </c>
      <c r="I603" s="213">
        <v>15.7</v>
      </c>
      <c r="J603" s="213">
        <v>15.8</v>
      </c>
      <c r="K603" s="212">
        <v>3851057</v>
      </c>
      <c r="L603" s="210">
        <v>60856.95</v>
      </c>
    </row>
    <row r="604" spans="1:12" ht="14.5" thickBot="1">
      <c r="A604" s="208" t="str">
        <f t="shared" si="9"/>
        <v>RSP</v>
      </c>
      <c r="B604" s="209" t="s">
        <v>2574</v>
      </c>
      <c r="C604" s="213">
        <v>2.34</v>
      </c>
      <c r="D604" s="213">
        <v>2.4</v>
      </c>
      <c r="E604" s="213">
        <v>2.2999999999999998</v>
      </c>
      <c r="F604" s="213">
        <v>2.38</v>
      </c>
      <c r="G604" s="214">
        <v>0.04</v>
      </c>
      <c r="H604" s="214">
        <v>1.71</v>
      </c>
      <c r="I604" s="213">
        <v>2.36</v>
      </c>
      <c r="J604" s="213">
        <v>2.38</v>
      </c>
      <c r="K604" s="212">
        <v>2667921</v>
      </c>
      <c r="L604" s="210">
        <v>6240.95</v>
      </c>
    </row>
    <row r="605" spans="1:12" ht="15" thickTop="1" thickBot="1">
      <c r="A605" s="208" t="str">
        <f t="shared" si="9"/>
        <v>SABUY</v>
      </c>
      <c r="B605" s="209" t="s">
        <v>2575</v>
      </c>
      <c r="C605" s="213">
        <v>24.9</v>
      </c>
      <c r="D605" s="213">
        <v>26</v>
      </c>
      <c r="E605" s="213">
        <v>24.8</v>
      </c>
      <c r="F605" s="213">
        <v>25.75</v>
      </c>
      <c r="G605" s="214">
        <v>1.05</v>
      </c>
      <c r="H605" s="214">
        <v>4.25</v>
      </c>
      <c r="I605" s="213">
        <v>25.5</v>
      </c>
      <c r="J605" s="213">
        <v>25.75</v>
      </c>
      <c r="K605" s="212">
        <v>11148131</v>
      </c>
      <c r="L605" s="210">
        <v>283233.7</v>
      </c>
    </row>
    <row r="606" spans="1:12" ht="15" thickTop="1" thickBot="1">
      <c r="A606" s="208" t="str">
        <f t="shared" si="9"/>
        <v>SCM</v>
      </c>
      <c r="B606" s="209" t="s">
        <v>2576</v>
      </c>
      <c r="C606" s="213">
        <v>6.1</v>
      </c>
      <c r="D606" s="213">
        <v>6.45</v>
      </c>
      <c r="E606" s="213">
        <v>6.1</v>
      </c>
      <c r="F606" s="213">
        <v>6.4</v>
      </c>
      <c r="G606" s="214">
        <v>0.3</v>
      </c>
      <c r="H606" s="214">
        <v>4.92</v>
      </c>
      <c r="I606" s="213">
        <v>6.35</v>
      </c>
      <c r="J606" s="213">
        <v>6.4</v>
      </c>
      <c r="K606" s="212">
        <v>1309789</v>
      </c>
      <c r="L606" s="210">
        <v>8302.11</v>
      </c>
    </row>
    <row r="607" spans="1:12" ht="15" thickTop="1" thickBot="1">
      <c r="A607" s="208" t="str">
        <f t="shared" si="9"/>
        <v>SINGER</v>
      </c>
      <c r="B607" s="209" t="s">
        <v>2577</v>
      </c>
      <c r="C607" s="213">
        <v>50.25</v>
      </c>
      <c r="D607" s="213">
        <v>50.75</v>
      </c>
      <c r="E607" s="213">
        <v>50</v>
      </c>
      <c r="F607" s="213">
        <v>50.5</v>
      </c>
      <c r="G607" s="214">
        <v>1</v>
      </c>
      <c r="H607" s="214">
        <v>2.02</v>
      </c>
      <c r="I607" s="213">
        <v>50.25</v>
      </c>
      <c r="J607" s="213">
        <v>50.5</v>
      </c>
      <c r="K607" s="212">
        <v>2828842</v>
      </c>
      <c r="L607" s="210">
        <v>142445.38</v>
      </c>
    </row>
    <row r="608" spans="1:12" ht="15" thickTop="1" thickBot="1">
      <c r="A608" s="208" t="str">
        <f t="shared" si="9"/>
        <v>SPC</v>
      </c>
      <c r="B608" s="209" t="s">
        <v>2578</v>
      </c>
      <c r="C608" s="213">
        <v>66.75</v>
      </c>
      <c r="D608" s="213">
        <v>68.25</v>
      </c>
      <c r="E608" s="213">
        <v>66.75</v>
      </c>
      <c r="F608" s="213">
        <v>68</v>
      </c>
      <c r="G608" s="214">
        <v>1</v>
      </c>
      <c r="H608" s="214">
        <v>1.49</v>
      </c>
      <c r="I608" s="213">
        <v>68</v>
      </c>
      <c r="J608" s="213">
        <v>68.25</v>
      </c>
      <c r="K608" s="212">
        <v>13400</v>
      </c>
      <c r="L608" s="213">
        <v>909.65</v>
      </c>
    </row>
    <row r="609" spans="1:12" ht="14.5" thickTop="1">
      <c r="A609" s="208" t="str">
        <f t="shared" si="9"/>
        <v>SPI</v>
      </c>
      <c r="B609" s="209" t="s">
        <v>2579</v>
      </c>
      <c r="C609" s="213">
        <v>63</v>
      </c>
      <c r="D609" s="213">
        <v>64.75</v>
      </c>
      <c r="E609" s="213">
        <v>63</v>
      </c>
      <c r="F609" s="213">
        <v>64.75</v>
      </c>
      <c r="G609" s="213">
        <v>0</v>
      </c>
      <c r="H609" s="213">
        <v>0</v>
      </c>
      <c r="I609" s="213">
        <v>63</v>
      </c>
      <c r="J609" s="213">
        <v>64.5</v>
      </c>
      <c r="K609" s="212">
        <v>1700</v>
      </c>
      <c r="L609" s="213">
        <v>108.7</v>
      </c>
    </row>
    <row r="610" spans="1:12" ht="19" customHeight="1" thickBot="1">
      <c r="A610" s="208" t="str">
        <f t="shared" si="9"/>
        <v>SVT</v>
      </c>
      <c r="B610" s="215" t="s">
        <v>2580</v>
      </c>
      <c r="C610" s="216">
        <v>4.22</v>
      </c>
      <c r="D610" s="216">
        <v>4.3</v>
      </c>
      <c r="E610" s="216">
        <v>4.2</v>
      </c>
      <c r="F610" s="216">
        <v>4.2</v>
      </c>
      <c r="G610" s="214">
        <v>0.04</v>
      </c>
      <c r="H610" s="214">
        <v>0.96</v>
      </c>
      <c r="I610" s="216">
        <v>4.2</v>
      </c>
      <c r="J610" s="216">
        <v>4.22</v>
      </c>
      <c r="K610" s="217">
        <v>4021604</v>
      </c>
      <c r="L610" s="218">
        <v>17061.48</v>
      </c>
    </row>
    <row r="611" spans="1:12" ht="14.5" thickTop="1">
      <c r="A611" s="208" t="str">
        <f t="shared" si="9"/>
        <v/>
      </c>
      <c r="B611"/>
      <c r="C611"/>
      <c r="D611"/>
      <c r="E611"/>
      <c r="F611"/>
      <c r="G611"/>
      <c r="H611"/>
      <c r="I611"/>
      <c r="J611"/>
      <c r="K611"/>
      <c r="L611"/>
    </row>
    <row r="612" spans="1:12">
      <c r="A612" s="208" t="str">
        <f t="shared" si="9"/>
        <v>หลักทรัพย์</v>
      </c>
      <c r="B612" s="281" t="s">
        <v>2073</v>
      </c>
      <c r="C612" s="281" t="s">
        <v>2074</v>
      </c>
      <c r="D612" s="281" t="s">
        <v>2050</v>
      </c>
      <c r="E612" s="281" t="s">
        <v>2051</v>
      </c>
      <c r="F612" s="281" t="s">
        <v>2047</v>
      </c>
      <c r="G612" s="219" t="s">
        <v>2048</v>
      </c>
      <c r="H612" s="219" t="s">
        <v>2049</v>
      </c>
      <c r="I612" s="219" t="s">
        <v>2075</v>
      </c>
      <c r="J612" s="219" t="s">
        <v>2075</v>
      </c>
      <c r="K612" s="219" t="s">
        <v>2052</v>
      </c>
      <c r="L612" s="219" t="s">
        <v>2053</v>
      </c>
    </row>
    <row r="613" spans="1:12">
      <c r="A613" s="208" t="str">
        <f t="shared" si="9"/>
        <v/>
      </c>
      <c r="B613" s="281"/>
      <c r="C613" s="281"/>
      <c r="D613" s="281"/>
      <c r="E613" s="281"/>
      <c r="F613" s="281"/>
      <c r="G613" s="219" t="s">
        <v>2054</v>
      </c>
      <c r="H613" s="219" t="s">
        <v>2054</v>
      </c>
      <c r="I613" s="219" t="s">
        <v>2076</v>
      </c>
      <c r="J613" s="219" t="s">
        <v>2077</v>
      </c>
      <c r="K613" s="219" t="s">
        <v>2078</v>
      </c>
      <c r="L613" s="219" t="s">
        <v>2079</v>
      </c>
    </row>
    <row r="614" spans="1:12" ht="15.75" customHeight="1" thickBot="1">
      <c r="A614" s="208" t="str">
        <f t="shared" si="9"/>
        <v>AHC</v>
      </c>
      <c r="B614" s="209" t="s">
        <v>2581</v>
      </c>
      <c r="C614" s="213">
        <v>17.3</v>
      </c>
      <c r="D614" s="213">
        <v>17.5</v>
      </c>
      <c r="E614" s="213">
        <v>17.3</v>
      </c>
      <c r="F614" s="213">
        <v>17.3</v>
      </c>
      <c r="G614" s="211">
        <v>-0.2</v>
      </c>
      <c r="H614" s="211">
        <v>-1.1399999999999999</v>
      </c>
      <c r="I614" s="213">
        <v>17.3</v>
      </c>
      <c r="J614" s="213">
        <v>17.399999999999999</v>
      </c>
      <c r="K614" s="212">
        <v>53300</v>
      </c>
      <c r="L614" s="213">
        <v>926.15</v>
      </c>
    </row>
    <row r="615" spans="1:12" ht="15" customHeight="1" thickTop="1" thickBot="1">
      <c r="A615" s="208" t="str">
        <f t="shared" si="9"/>
        <v>BCH</v>
      </c>
      <c r="B615" s="209" t="s">
        <v>2582</v>
      </c>
      <c r="C615" s="213">
        <v>18.8</v>
      </c>
      <c r="D615" s="213">
        <v>18.899999999999999</v>
      </c>
      <c r="E615" s="213">
        <v>18.600000000000001</v>
      </c>
      <c r="F615" s="213">
        <v>18.8</v>
      </c>
      <c r="G615" s="214">
        <v>0.2</v>
      </c>
      <c r="H615" s="214">
        <v>1.08</v>
      </c>
      <c r="I615" s="213">
        <v>18.8</v>
      </c>
      <c r="J615" s="213">
        <v>18.899999999999999</v>
      </c>
      <c r="K615" s="212">
        <v>12990144</v>
      </c>
      <c r="L615" s="210">
        <v>244097.04</v>
      </c>
    </row>
    <row r="616" spans="1:12" ht="18" customHeight="1" thickTop="1" thickBot="1">
      <c r="A616" s="208" t="str">
        <f t="shared" si="9"/>
        <v>BDMS</v>
      </c>
      <c r="B616" s="209" t="s">
        <v>2583</v>
      </c>
      <c r="C616" s="213">
        <v>27.25</v>
      </c>
      <c r="D616" s="213">
        <v>27.75</v>
      </c>
      <c r="E616" s="213">
        <v>26.75</v>
      </c>
      <c r="F616" s="213">
        <v>27</v>
      </c>
      <c r="G616" s="214">
        <v>0.25</v>
      </c>
      <c r="H616" s="214">
        <v>0.93</v>
      </c>
      <c r="I616" s="213">
        <v>26.75</v>
      </c>
      <c r="J616" s="213">
        <v>27</v>
      </c>
      <c r="K616" s="212">
        <v>101545926</v>
      </c>
      <c r="L616" s="210">
        <v>2761968.16</v>
      </c>
    </row>
    <row r="617" spans="1:12" ht="15" thickTop="1" thickBot="1">
      <c r="A617" s="208" t="str">
        <f t="shared" si="9"/>
        <v>BH</v>
      </c>
      <c r="B617" s="209" t="s">
        <v>2584</v>
      </c>
      <c r="C617" s="213">
        <v>174</v>
      </c>
      <c r="D617" s="213">
        <v>174.5</v>
      </c>
      <c r="E617" s="213">
        <v>172</v>
      </c>
      <c r="F617" s="213">
        <v>174</v>
      </c>
      <c r="G617" s="214">
        <v>1</v>
      </c>
      <c r="H617" s="214">
        <v>0.57999999999999996</v>
      </c>
      <c r="I617" s="213">
        <v>173.5</v>
      </c>
      <c r="J617" s="213">
        <v>174</v>
      </c>
      <c r="K617" s="212">
        <v>2892764</v>
      </c>
      <c r="L617" s="210">
        <v>502847.83</v>
      </c>
    </row>
    <row r="618" spans="1:12" ht="15" thickTop="1" thickBot="1">
      <c r="A618" s="208" t="str">
        <f t="shared" si="9"/>
        <v>CHG</v>
      </c>
      <c r="B618" s="209" t="s">
        <v>2585</v>
      </c>
      <c r="C618" s="213">
        <v>3.5</v>
      </c>
      <c r="D618" s="213">
        <v>3.6</v>
      </c>
      <c r="E618" s="213">
        <v>3.5</v>
      </c>
      <c r="F618" s="213">
        <v>3.6</v>
      </c>
      <c r="G618" s="214">
        <v>0.1</v>
      </c>
      <c r="H618" s="214">
        <v>2.86</v>
      </c>
      <c r="I618" s="213">
        <v>3.58</v>
      </c>
      <c r="J618" s="213">
        <v>3.6</v>
      </c>
      <c r="K618" s="212">
        <v>35304189</v>
      </c>
      <c r="L618" s="210">
        <v>125884.36</v>
      </c>
    </row>
    <row r="619" spans="1:12" ht="15" thickTop="1" thickBot="1">
      <c r="A619" s="208" t="str">
        <f t="shared" si="9"/>
        <v>CMR</v>
      </c>
      <c r="B619" s="209" t="s">
        <v>2586</v>
      </c>
      <c r="C619" s="213">
        <v>2.7</v>
      </c>
      <c r="D619" s="213">
        <v>2.78</v>
      </c>
      <c r="E619" s="213">
        <v>2.7</v>
      </c>
      <c r="F619" s="213">
        <v>2.76</v>
      </c>
      <c r="G619" s="214">
        <v>0.06</v>
      </c>
      <c r="H619" s="214">
        <v>2.2200000000000002</v>
      </c>
      <c r="I619" s="213">
        <v>2.74</v>
      </c>
      <c r="J619" s="213">
        <v>2.76</v>
      </c>
      <c r="K619" s="212">
        <v>669409</v>
      </c>
      <c r="L619" s="210">
        <v>1847.6</v>
      </c>
    </row>
    <row r="620" spans="1:12" ht="15" thickTop="1" thickBot="1">
      <c r="A620" s="208" t="str">
        <f t="shared" si="9"/>
        <v>EKH</v>
      </c>
      <c r="B620" s="209" t="s">
        <v>2587</v>
      </c>
      <c r="C620" s="213">
        <v>7.7</v>
      </c>
      <c r="D620" s="213">
        <v>7.8</v>
      </c>
      <c r="E620" s="213">
        <v>7.55</v>
      </c>
      <c r="F620" s="213">
        <v>7.6</v>
      </c>
      <c r="G620" s="211">
        <v>-0.05</v>
      </c>
      <c r="H620" s="211">
        <v>-0.65</v>
      </c>
      <c r="I620" s="213">
        <v>7.55</v>
      </c>
      <c r="J620" s="213">
        <v>7.6</v>
      </c>
      <c r="K620" s="212">
        <v>7366683</v>
      </c>
      <c r="L620" s="210">
        <v>56502.65</v>
      </c>
    </row>
    <row r="621" spans="1:12" ht="14.5" thickTop="1">
      <c r="A621" s="208" t="str">
        <f t="shared" si="9"/>
        <v>KDH</v>
      </c>
      <c r="B621" s="209" t="s">
        <v>2588</v>
      </c>
      <c r="C621" s="213">
        <v>85.5</v>
      </c>
      <c r="D621" s="213">
        <v>86</v>
      </c>
      <c r="E621" s="213">
        <v>85.5</v>
      </c>
      <c r="F621" s="213">
        <v>86</v>
      </c>
      <c r="G621" s="213">
        <v>0</v>
      </c>
      <c r="H621" s="213">
        <v>0</v>
      </c>
      <c r="I621" s="213">
        <v>86</v>
      </c>
      <c r="J621" s="213">
        <v>87</v>
      </c>
      <c r="K621" s="213">
        <v>600</v>
      </c>
      <c r="L621" s="213">
        <v>51.4</v>
      </c>
    </row>
    <row r="622" spans="1:12" ht="14.5" thickBot="1">
      <c r="A622" s="208" t="str">
        <f t="shared" si="9"/>
        <v>LPH</v>
      </c>
      <c r="B622" s="209" t="s">
        <v>2589</v>
      </c>
      <c r="C622" s="213">
        <v>5.7</v>
      </c>
      <c r="D622" s="213">
        <v>5.8</v>
      </c>
      <c r="E622" s="213">
        <v>5.7</v>
      </c>
      <c r="F622" s="213">
        <v>5.8</v>
      </c>
      <c r="G622" s="214">
        <v>0.1</v>
      </c>
      <c r="H622" s="214">
        <v>1.75</v>
      </c>
      <c r="I622" s="213">
        <v>5.7</v>
      </c>
      <c r="J622" s="213">
        <v>5.75</v>
      </c>
      <c r="K622" s="212">
        <v>178677</v>
      </c>
      <c r="L622" s="210">
        <v>1026.31</v>
      </c>
    </row>
    <row r="623" spans="1:12" ht="15" thickTop="1" thickBot="1">
      <c r="A623" s="208" t="str">
        <f t="shared" si="9"/>
        <v>M-CHAI</v>
      </c>
      <c r="B623" s="209" t="s">
        <v>2590</v>
      </c>
      <c r="C623" s="213">
        <v>310</v>
      </c>
      <c r="D623" s="213">
        <v>310</v>
      </c>
      <c r="E623" s="213">
        <v>305</v>
      </c>
      <c r="F623" s="213">
        <v>306</v>
      </c>
      <c r="G623" s="214">
        <v>6</v>
      </c>
      <c r="H623" s="214">
        <v>2</v>
      </c>
      <c r="I623" s="213">
        <v>306</v>
      </c>
      <c r="J623" s="213">
        <v>307</v>
      </c>
      <c r="K623" s="212">
        <v>15270</v>
      </c>
      <c r="L623" s="210">
        <v>4676.8999999999996</v>
      </c>
    </row>
    <row r="624" spans="1:12" ht="14.5" thickTop="1">
      <c r="A624" s="208" t="str">
        <f t="shared" si="9"/>
        <v>NEW</v>
      </c>
      <c r="B624" s="209" t="s">
        <v>3431</v>
      </c>
      <c r="C624" s="213">
        <v>56</v>
      </c>
      <c r="D624" s="213">
        <v>56</v>
      </c>
      <c r="E624" s="213">
        <v>56</v>
      </c>
      <c r="F624" s="213">
        <v>56</v>
      </c>
      <c r="G624" s="213">
        <v>0</v>
      </c>
      <c r="H624" s="213">
        <v>0</v>
      </c>
      <c r="I624" s="213">
        <v>50.25</v>
      </c>
      <c r="J624" s="213">
        <v>59</v>
      </c>
      <c r="K624" s="212">
        <v>1000</v>
      </c>
      <c r="L624" s="213">
        <v>56</v>
      </c>
    </row>
    <row r="625" spans="1:12" ht="14.5" thickBot="1">
      <c r="A625" s="208" t="str">
        <f t="shared" si="9"/>
        <v>NTV</v>
      </c>
      <c r="B625" s="209" t="s">
        <v>2591</v>
      </c>
      <c r="C625" s="213">
        <v>33.25</v>
      </c>
      <c r="D625" s="213">
        <v>33.75</v>
      </c>
      <c r="E625" s="213">
        <v>33.25</v>
      </c>
      <c r="F625" s="213">
        <v>33.5</v>
      </c>
      <c r="G625" s="214">
        <v>0.25</v>
      </c>
      <c r="H625" s="214">
        <v>0.75</v>
      </c>
      <c r="I625" s="213">
        <v>33.5</v>
      </c>
      <c r="J625" s="213">
        <v>33.75</v>
      </c>
      <c r="K625" s="212">
        <v>53902</v>
      </c>
      <c r="L625" s="210">
        <v>1804.94</v>
      </c>
    </row>
    <row r="626" spans="1:12" ht="15" thickTop="1" thickBot="1">
      <c r="A626" s="208" t="str">
        <f t="shared" si="9"/>
        <v>PR9</v>
      </c>
      <c r="B626" s="209" t="s">
        <v>2592</v>
      </c>
      <c r="C626" s="213">
        <v>14.8</v>
      </c>
      <c r="D626" s="213">
        <v>15.2</v>
      </c>
      <c r="E626" s="213">
        <v>14.3</v>
      </c>
      <c r="F626" s="213">
        <v>14.4</v>
      </c>
      <c r="G626" s="211">
        <v>-0.2</v>
      </c>
      <c r="H626" s="211">
        <v>-1.37</v>
      </c>
      <c r="I626" s="213">
        <v>14.4</v>
      </c>
      <c r="J626" s="213">
        <v>14.5</v>
      </c>
      <c r="K626" s="212">
        <v>8194121</v>
      </c>
      <c r="L626" s="210">
        <v>121267.15</v>
      </c>
    </row>
    <row r="627" spans="1:12" ht="15" thickTop="1" thickBot="1">
      <c r="A627" s="208" t="str">
        <f t="shared" si="9"/>
        <v>PRINC</v>
      </c>
      <c r="B627" s="209" t="s">
        <v>2593</v>
      </c>
      <c r="C627" s="213">
        <v>4.5999999999999996</v>
      </c>
      <c r="D627" s="213">
        <v>4.66</v>
      </c>
      <c r="E627" s="213">
        <v>4.54</v>
      </c>
      <c r="F627" s="213">
        <v>4.6399999999999997</v>
      </c>
      <c r="G627" s="214">
        <v>0.1</v>
      </c>
      <c r="H627" s="214">
        <v>2.2000000000000002</v>
      </c>
      <c r="I627" s="213">
        <v>4.62</v>
      </c>
      <c r="J627" s="213">
        <v>4.6399999999999997</v>
      </c>
      <c r="K627" s="212">
        <v>1393200</v>
      </c>
      <c r="L627" s="210">
        <v>6427.98</v>
      </c>
    </row>
    <row r="628" spans="1:12" ht="15" thickTop="1" thickBot="1">
      <c r="A628" s="208" t="str">
        <f t="shared" si="9"/>
        <v>RAM</v>
      </c>
      <c r="B628" s="209" t="s">
        <v>2594</v>
      </c>
      <c r="C628" s="213">
        <v>47.25</v>
      </c>
      <c r="D628" s="213">
        <v>50</v>
      </c>
      <c r="E628" s="213">
        <v>47.25</v>
      </c>
      <c r="F628" s="213">
        <v>49.75</v>
      </c>
      <c r="G628" s="214">
        <v>2.75</v>
      </c>
      <c r="H628" s="214">
        <v>5.85</v>
      </c>
      <c r="I628" s="213">
        <v>49.5</v>
      </c>
      <c r="J628" s="213">
        <v>49.75</v>
      </c>
      <c r="K628" s="212">
        <v>1568087</v>
      </c>
      <c r="L628" s="210">
        <v>76775.740000000005</v>
      </c>
    </row>
    <row r="629" spans="1:12" ht="15" thickTop="1" thickBot="1">
      <c r="A629" s="208" t="str">
        <f t="shared" si="9"/>
        <v>RJH</v>
      </c>
      <c r="B629" s="209" t="s">
        <v>2595</v>
      </c>
      <c r="C629" s="213">
        <v>32.75</v>
      </c>
      <c r="D629" s="213">
        <v>33.5</v>
      </c>
      <c r="E629" s="213">
        <v>32.5</v>
      </c>
      <c r="F629" s="213">
        <v>33.25</v>
      </c>
      <c r="G629" s="214">
        <v>0.25</v>
      </c>
      <c r="H629" s="214">
        <v>0.76</v>
      </c>
      <c r="I629" s="213">
        <v>33</v>
      </c>
      <c r="J629" s="213">
        <v>33.25</v>
      </c>
      <c r="K629" s="212">
        <v>1629844</v>
      </c>
      <c r="L629" s="210">
        <v>54024.3</v>
      </c>
    </row>
    <row r="630" spans="1:12" ht="15" thickTop="1" thickBot="1">
      <c r="A630" s="208" t="str">
        <f t="shared" si="9"/>
        <v>RPH</v>
      </c>
      <c r="B630" s="209" t="s">
        <v>2596</v>
      </c>
      <c r="C630" s="213">
        <v>6.7</v>
      </c>
      <c r="D630" s="213">
        <v>6.9</v>
      </c>
      <c r="E630" s="213">
        <v>6.7</v>
      </c>
      <c r="F630" s="213">
        <v>6.8</v>
      </c>
      <c r="G630" s="214">
        <v>0.15</v>
      </c>
      <c r="H630" s="214">
        <v>2.2599999999999998</v>
      </c>
      <c r="I630" s="213">
        <v>6.75</v>
      </c>
      <c r="J630" s="213">
        <v>6.8</v>
      </c>
      <c r="K630" s="212">
        <v>1442528</v>
      </c>
      <c r="L630" s="210">
        <v>9827.8799999999992</v>
      </c>
    </row>
    <row r="631" spans="1:12" ht="15" thickTop="1" thickBot="1">
      <c r="A631" s="208" t="str">
        <f t="shared" si="9"/>
        <v>SKR</v>
      </c>
      <c r="B631" s="209" t="s">
        <v>3113</v>
      </c>
      <c r="C631" s="213">
        <v>14.3</v>
      </c>
      <c r="D631" s="213">
        <v>14.4</v>
      </c>
      <c r="E631" s="213">
        <v>14.1</v>
      </c>
      <c r="F631" s="213">
        <v>14.3</v>
      </c>
      <c r="G631" s="214">
        <v>0.1</v>
      </c>
      <c r="H631" s="214">
        <v>0.7</v>
      </c>
      <c r="I631" s="213">
        <v>14.2</v>
      </c>
      <c r="J631" s="213">
        <v>14.3</v>
      </c>
      <c r="K631" s="212">
        <v>408401</v>
      </c>
      <c r="L631" s="210">
        <v>5812.32</v>
      </c>
    </row>
    <row r="632" spans="1:12" ht="15" thickTop="1" thickBot="1">
      <c r="A632" s="208" t="str">
        <f t="shared" si="9"/>
        <v>SVH</v>
      </c>
      <c r="B632" s="209" t="s">
        <v>2597</v>
      </c>
      <c r="C632" s="213">
        <v>408</v>
      </c>
      <c r="D632" s="213">
        <v>408</v>
      </c>
      <c r="E632" s="213">
        <v>402</v>
      </c>
      <c r="F632" s="213">
        <v>402</v>
      </c>
      <c r="G632" s="211">
        <v>-6</v>
      </c>
      <c r="H632" s="211">
        <v>-1.47</v>
      </c>
      <c r="I632" s="213">
        <v>404</v>
      </c>
      <c r="J632" s="213">
        <v>408</v>
      </c>
      <c r="K632" s="212">
        <v>1042</v>
      </c>
      <c r="L632" s="213">
        <v>422.58</v>
      </c>
    </row>
    <row r="633" spans="1:12" ht="15" thickTop="1" thickBot="1">
      <c r="A633" s="208" t="str">
        <f t="shared" si="9"/>
        <v>THG</v>
      </c>
      <c r="B633" s="209" t="s">
        <v>2598</v>
      </c>
      <c r="C633" s="213">
        <v>62</v>
      </c>
      <c r="D633" s="213">
        <v>63.75</v>
      </c>
      <c r="E633" s="213">
        <v>61.5</v>
      </c>
      <c r="F633" s="213">
        <v>63.5</v>
      </c>
      <c r="G633" s="214">
        <v>1.5</v>
      </c>
      <c r="H633" s="214">
        <v>2.42</v>
      </c>
      <c r="I633" s="213">
        <v>63.25</v>
      </c>
      <c r="J633" s="213">
        <v>63.5</v>
      </c>
      <c r="K633" s="212">
        <v>5238401</v>
      </c>
      <c r="L633" s="210">
        <v>328852.90000000002</v>
      </c>
    </row>
    <row r="634" spans="1:12" ht="15" thickTop="1" thickBot="1">
      <c r="A634" s="208" t="str">
        <f t="shared" si="9"/>
        <v>VIBHA</v>
      </c>
      <c r="B634" s="209" t="s">
        <v>2599</v>
      </c>
      <c r="C634" s="213">
        <v>2.52</v>
      </c>
      <c r="D634" s="213">
        <v>2.58</v>
      </c>
      <c r="E634" s="213">
        <v>2.52</v>
      </c>
      <c r="F634" s="213">
        <v>2.56</v>
      </c>
      <c r="G634" s="214">
        <v>0.04</v>
      </c>
      <c r="H634" s="214">
        <v>1.59</v>
      </c>
      <c r="I634" s="213">
        <v>2.56</v>
      </c>
      <c r="J634" s="213">
        <v>2.58</v>
      </c>
      <c r="K634" s="212">
        <v>11645352</v>
      </c>
      <c r="L634" s="210">
        <v>29767.5</v>
      </c>
    </row>
    <row r="635" spans="1:12" ht="15" thickTop="1" thickBot="1">
      <c r="A635" s="208" t="str">
        <f t="shared" si="9"/>
        <v>VIH</v>
      </c>
      <c r="B635" s="209" t="s">
        <v>2600</v>
      </c>
      <c r="C635" s="213">
        <v>9.4</v>
      </c>
      <c r="D635" s="213">
        <v>9.6</v>
      </c>
      <c r="E635" s="213">
        <v>9.4</v>
      </c>
      <c r="F635" s="213">
        <v>9.5500000000000007</v>
      </c>
      <c r="G635" s="214">
        <v>0.15</v>
      </c>
      <c r="H635" s="214">
        <v>1.6</v>
      </c>
      <c r="I635" s="213">
        <v>9.5</v>
      </c>
      <c r="J635" s="213">
        <v>9.5500000000000007</v>
      </c>
      <c r="K635" s="212">
        <v>284605</v>
      </c>
      <c r="L635" s="210">
        <v>2705.71</v>
      </c>
    </row>
    <row r="636" spans="1:12" ht="19" customHeight="1" thickTop="1" thickBot="1">
      <c r="A636" s="208" t="str">
        <f t="shared" si="9"/>
        <v>WPH</v>
      </c>
      <c r="B636" s="215" t="s">
        <v>2601</v>
      </c>
      <c r="C636" s="216">
        <v>2.96</v>
      </c>
      <c r="D636" s="216">
        <v>3.2</v>
      </c>
      <c r="E636" s="216">
        <v>2.96</v>
      </c>
      <c r="F636" s="216">
        <v>3.16</v>
      </c>
      <c r="G636" s="214">
        <v>0.24</v>
      </c>
      <c r="H636" s="214">
        <v>8.2200000000000006</v>
      </c>
      <c r="I636" s="216">
        <v>3.16</v>
      </c>
      <c r="J636" s="216">
        <v>3.18</v>
      </c>
      <c r="K636" s="217">
        <v>8468029</v>
      </c>
      <c r="L636" s="218">
        <v>26332.95</v>
      </c>
    </row>
    <row r="637" spans="1:12" ht="14.5" thickTop="1">
      <c r="A637" s="208" t="str">
        <f t="shared" si="9"/>
        <v/>
      </c>
      <c r="B637"/>
      <c r="C637"/>
      <c r="D637"/>
      <c r="E637"/>
      <c r="F637"/>
      <c r="G637"/>
      <c r="H637"/>
      <c r="I637"/>
      <c r="J637"/>
      <c r="K637"/>
      <c r="L637"/>
    </row>
    <row r="638" spans="1:12">
      <c r="A638" s="208" t="str">
        <f t="shared" si="9"/>
        <v>หลักทรัพย์</v>
      </c>
      <c r="B638" s="281" t="s">
        <v>2073</v>
      </c>
      <c r="C638" s="281" t="s">
        <v>2074</v>
      </c>
      <c r="D638" s="281" t="s">
        <v>2050</v>
      </c>
      <c r="E638" s="281" t="s">
        <v>2051</v>
      </c>
      <c r="F638" s="281" t="s">
        <v>2047</v>
      </c>
      <c r="G638" s="219" t="s">
        <v>2048</v>
      </c>
      <c r="H638" s="219" t="s">
        <v>2049</v>
      </c>
      <c r="I638" s="219" t="s">
        <v>2075</v>
      </c>
      <c r="J638" s="219" t="s">
        <v>2075</v>
      </c>
      <c r="K638" s="219" t="s">
        <v>2052</v>
      </c>
      <c r="L638" s="219" t="s">
        <v>2053</v>
      </c>
    </row>
    <row r="639" spans="1:12">
      <c r="A639" s="208" t="str">
        <f t="shared" si="9"/>
        <v/>
      </c>
      <c r="B639" s="281"/>
      <c r="C639" s="281"/>
      <c r="D639" s="281"/>
      <c r="E639" s="281"/>
      <c r="F639" s="281"/>
      <c r="G639" s="219" t="s">
        <v>2054</v>
      </c>
      <c r="H639" s="219" t="s">
        <v>2054</v>
      </c>
      <c r="I639" s="219" t="s">
        <v>2076</v>
      </c>
      <c r="J639" s="219" t="s">
        <v>2077</v>
      </c>
      <c r="K639" s="219" t="s">
        <v>2078</v>
      </c>
      <c r="L639" s="219" t="s">
        <v>2079</v>
      </c>
    </row>
    <row r="640" spans="1:12">
      <c r="A640" s="208" t="str">
        <f t="shared" si="9"/>
        <v>AMARIN</v>
      </c>
      <c r="B640" s="209" t="s">
        <v>2602</v>
      </c>
      <c r="C640" s="213">
        <v>5.8</v>
      </c>
      <c r="D640" s="213">
        <v>6</v>
      </c>
      <c r="E640" s="213">
        <v>4.5999999999999996</v>
      </c>
      <c r="F640" s="213">
        <v>5.95</v>
      </c>
      <c r="G640" s="213">
        <v>0</v>
      </c>
      <c r="H640" s="213">
        <v>0</v>
      </c>
      <c r="I640" s="213">
        <v>5.85</v>
      </c>
      <c r="J640" s="213">
        <v>5.95</v>
      </c>
      <c r="K640" s="212">
        <v>91302</v>
      </c>
      <c r="L640" s="213">
        <v>516.71</v>
      </c>
    </row>
    <row r="641" spans="1:12" ht="14.5" thickBot="1">
      <c r="A641" s="208" t="str">
        <f t="shared" si="9"/>
        <v>AQUA</v>
      </c>
      <c r="B641" s="209" t="s">
        <v>2603</v>
      </c>
      <c r="C641" s="213">
        <v>0.56999999999999995</v>
      </c>
      <c r="D641" s="213">
        <v>0.56999999999999995</v>
      </c>
      <c r="E641" s="213">
        <v>0.56000000000000005</v>
      </c>
      <c r="F641" s="213">
        <v>0.56999999999999995</v>
      </c>
      <c r="G641" s="214">
        <v>0.01</v>
      </c>
      <c r="H641" s="214">
        <v>1.79</v>
      </c>
      <c r="I641" s="213">
        <v>0.56000000000000005</v>
      </c>
      <c r="J641" s="213">
        <v>0.56999999999999995</v>
      </c>
      <c r="K641" s="212">
        <v>2607516</v>
      </c>
      <c r="L641" s="210">
        <v>1476.52</v>
      </c>
    </row>
    <row r="642" spans="1:12" ht="15" thickTop="1" thickBot="1">
      <c r="A642" s="208" t="str">
        <f t="shared" si="9"/>
        <v>AS</v>
      </c>
      <c r="B642" s="209" t="s">
        <v>2604</v>
      </c>
      <c r="C642" s="213">
        <v>16.3</v>
      </c>
      <c r="D642" s="213">
        <v>16.5</v>
      </c>
      <c r="E642" s="213">
        <v>15.9</v>
      </c>
      <c r="F642" s="213">
        <v>16.100000000000001</v>
      </c>
      <c r="G642" s="214">
        <v>0.1</v>
      </c>
      <c r="H642" s="214">
        <v>0.62</v>
      </c>
      <c r="I642" s="213">
        <v>16</v>
      </c>
      <c r="J642" s="213">
        <v>16.100000000000001</v>
      </c>
      <c r="K642" s="212">
        <v>3206087</v>
      </c>
      <c r="L642" s="210">
        <v>51847.03</v>
      </c>
    </row>
    <row r="643" spans="1:12" ht="15" thickTop="1" thickBot="1">
      <c r="A643" s="208" t="str">
        <f t="shared" si="9"/>
        <v>BEC</v>
      </c>
      <c r="B643" s="209" t="s">
        <v>2605</v>
      </c>
      <c r="C643" s="213">
        <v>14.5</v>
      </c>
      <c r="D643" s="213">
        <v>15.1</v>
      </c>
      <c r="E643" s="213">
        <v>14.5</v>
      </c>
      <c r="F643" s="213">
        <v>15</v>
      </c>
      <c r="G643" s="214">
        <v>0.5</v>
      </c>
      <c r="H643" s="214">
        <v>3.45</v>
      </c>
      <c r="I643" s="213">
        <v>15</v>
      </c>
      <c r="J643" s="213">
        <v>15.1</v>
      </c>
      <c r="K643" s="212">
        <v>5384768</v>
      </c>
      <c r="L643" s="210">
        <v>79840.13</v>
      </c>
    </row>
    <row r="644" spans="1:12" ht="14.5" thickTop="1">
      <c r="A644" s="208" t="str">
        <f t="shared" si="9"/>
        <v>FE</v>
      </c>
      <c r="B644" s="209" t="s">
        <v>2606</v>
      </c>
      <c r="C644" s="213" t="s">
        <v>377</v>
      </c>
      <c r="D644" s="213" t="s">
        <v>377</v>
      </c>
      <c r="E644" s="213" t="s">
        <v>377</v>
      </c>
      <c r="F644" s="213" t="s">
        <v>377</v>
      </c>
      <c r="G644" s="213" t="s">
        <v>377</v>
      </c>
      <c r="H644" s="213" t="s">
        <v>377</v>
      </c>
      <c r="I644" s="213">
        <v>175</v>
      </c>
      <c r="J644" s="213">
        <v>200</v>
      </c>
      <c r="K644" s="213" t="s">
        <v>377</v>
      </c>
      <c r="L644" s="213" t="s">
        <v>377</v>
      </c>
    </row>
    <row r="645" spans="1:12" ht="14.5" thickBot="1">
      <c r="A645" s="208" t="str">
        <f t="shared" si="9"/>
        <v>GPI</v>
      </c>
      <c r="B645" s="209" t="s">
        <v>2607</v>
      </c>
      <c r="C645" s="213">
        <v>1.79</v>
      </c>
      <c r="D645" s="213">
        <v>1.81</v>
      </c>
      <c r="E645" s="213">
        <v>1.78</v>
      </c>
      <c r="F645" s="213">
        <v>1.8</v>
      </c>
      <c r="G645" s="214">
        <v>0.01</v>
      </c>
      <c r="H645" s="214">
        <v>0.56000000000000005</v>
      </c>
      <c r="I645" s="213">
        <v>1.8</v>
      </c>
      <c r="J645" s="213">
        <v>1.81</v>
      </c>
      <c r="K645" s="212">
        <v>119110</v>
      </c>
      <c r="L645" s="213">
        <v>213.9</v>
      </c>
    </row>
    <row r="646" spans="1:12" ht="14.5" thickTop="1">
      <c r="A646" s="208" t="str">
        <f t="shared" si="9"/>
        <v>GRAMMY</v>
      </c>
      <c r="B646" s="209" t="s">
        <v>2608</v>
      </c>
      <c r="C646" s="213">
        <v>10.199999999999999</v>
      </c>
      <c r="D646" s="213">
        <v>10.199999999999999</v>
      </c>
      <c r="E646" s="213">
        <v>10.199999999999999</v>
      </c>
      <c r="F646" s="213">
        <v>10.199999999999999</v>
      </c>
      <c r="G646" s="213">
        <v>0</v>
      </c>
      <c r="H646" s="213">
        <v>0</v>
      </c>
      <c r="I646" s="213">
        <v>10.1</v>
      </c>
      <c r="J646" s="213">
        <v>10.199999999999999</v>
      </c>
      <c r="K646" s="212">
        <v>10603</v>
      </c>
      <c r="L646" s="213">
        <v>108.15</v>
      </c>
    </row>
    <row r="647" spans="1:12" ht="14.5" thickBot="1">
      <c r="A647" s="208" t="str">
        <f t="shared" si="9"/>
        <v>JKN</v>
      </c>
      <c r="B647" s="209" t="s">
        <v>2609</v>
      </c>
      <c r="C647" s="213">
        <v>5.65</v>
      </c>
      <c r="D647" s="213">
        <v>5.7</v>
      </c>
      <c r="E647" s="213">
        <v>5.35</v>
      </c>
      <c r="F647" s="213">
        <v>5.5</v>
      </c>
      <c r="G647" s="211">
        <v>-0.1</v>
      </c>
      <c r="H647" s="211">
        <v>-1.79</v>
      </c>
      <c r="I647" s="213">
        <v>5.5</v>
      </c>
      <c r="J647" s="213">
        <v>5.55</v>
      </c>
      <c r="K647" s="212">
        <v>4780669</v>
      </c>
      <c r="L647" s="210">
        <v>26353.19</v>
      </c>
    </row>
    <row r="648" spans="1:12" ht="15" thickTop="1" thickBot="1">
      <c r="A648" s="208" t="str">
        <f t="shared" si="9"/>
        <v>MACO</v>
      </c>
      <c r="B648" s="209" t="s">
        <v>2610</v>
      </c>
      <c r="C648" s="213">
        <v>0.69</v>
      </c>
      <c r="D648" s="213">
        <v>0.7</v>
      </c>
      <c r="E648" s="213">
        <v>0.68</v>
      </c>
      <c r="F648" s="213">
        <v>0.69</v>
      </c>
      <c r="G648" s="214">
        <v>0.01</v>
      </c>
      <c r="H648" s="214">
        <v>1.47</v>
      </c>
      <c r="I648" s="213">
        <v>0.68</v>
      </c>
      <c r="J648" s="213">
        <v>0.69</v>
      </c>
      <c r="K648" s="212">
        <v>7937934</v>
      </c>
      <c r="L648" s="210">
        <v>5481.54</v>
      </c>
    </row>
    <row r="649" spans="1:12" ht="15" thickTop="1" thickBot="1">
      <c r="A649" s="208" t="str">
        <f t="shared" si="9"/>
        <v>MAJOR</v>
      </c>
      <c r="B649" s="209" t="s">
        <v>3114</v>
      </c>
      <c r="C649" s="213">
        <v>20.6</v>
      </c>
      <c r="D649" s="213">
        <v>20.6</v>
      </c>
      <c r="E649" s="213">
        <v>20.3</v>
      </c>
      <c r="F649" s="213">
        <v>20.399999999999999</v>
      </c>
      <c r="G649" s="211">
        <v>-0.1</v>
      </c>
      <c r="H649" s="211">
        <v>-0.49</v>
      </c>
      <c r="I649" s="213">
        <v>20.399999999999999</v>
      </c>
      <c r="J649" s="213">
        <v>20.5</v>
      </c>
      <c r="K649" s="212">
        <v>1275226</v>
      </c>
      <c r="L649" s="210">
        <v>26100.82</v>
      </c>
    </row>
    <row r="650" spans="1:12" ht="14.5" thickTop="1">
      <c r="A650" s="208" t="str">
        <f t="shared" si="9"/>
        <v>MATCH</v>
      </c>
      <c r="B650" s="209" t="s">
        <v>2611</v>
      </c>
      <c r="C650" s="213">
        <v>1.9</v>
      </c>
      <c r="D650" s="213">
        <v>1.91</v>
      </c>
      <c r="E650" s="213">
        <v>1.9</v>
      </c>
      <c r="F650" s="213">
        <v>1.9</v>
      </c>
      <c r="G650" s="213">
        <v>0</v>
      </c>
      <c r="H650" s="213">
        <v>0</v>
      </c>
      <c r="I650" s="213">
        <v>1.86</v>
      </c>
      <c r="J650" s="213">
        <v>1.89</v>
      </c>
      <c r="K650" s="212">
        <v>3100</v>
      </c>
      <c r="L650" s="213">
        <v>5.89</v>
      </c>
    </row>
    <row r="651" spans="1:12" ht="14.5" thickBot="1">
      <c r="A651" s="208" t="str">
        <f t="shared" si="9"/>
        <v>MATI</v>
      </c>
      <c r="B651" s="209" t="s">
        <v>2612</v>
      </c>
      <c r="C651" s="213">
        <v>9.35</v>
      </c>
      <c r="D651" s="213">
        <v>9.35</v>
      </c>
      <c r="E651" s="213">
        <v>8.9499999999999993</v>
      </c>
      <c r="F651" s="213">
        <v>9.1</v>
      </c>
      <c r="G651" s="211">
        <v>-0.05</v>
      </c>
      <c r="H651" s="211">
        <v>-0.55000000000000004</v>
      </c>
      <c r="I651" s="213">
        <v>8.85</v>
      </c>
      <c r="J651" s="213">
        <v>9.0500000000000007</v>
      </c>
      <c r="K651" s="212">
        <v>12509</v>
      </c>
      <c r="L651" s="213">
        <v>114.02</v>
      </c>
    </row>
    <row r="652" spans="1:12" ht="15" thickTop="1" thickBot="1">
      <c r="A652" s="208" t="str">
        <f t="shared" si="9"/>
        <v>MCOT</v>
      </c>
      <c r="B652" s="209" t="s">
        <v>2613</v>
      </c>
      <c r="C652" s="213">
        <v>5.3</v>
      </c>
      <c r="D652" s="213">
        <v>5.4</v>
      </c>
      <c r="E652" s="213">
        <v>5</v>
      </c>
      <c r="F652" s="213">
        <v>5.15</v>
      </c>
      <c r="G652" s="211">
        <v>-0.15</v>
      </c>
      <c r="H652" s="211">
        <v>-2.83</v>
      </c>
      <c r="I652" s="213">
        <v>5.0999999999999996</v>
      </c>
      <c r="J652" s="213">
        <v>5.15</v>
      </c>
      <c r="K652" s="212">
        <v>857200</v>
      </c>
      <c r="L652" s="210">
        <v>4437.96</v>
      </c>
    </row>
    <row r="653" spans="1:12" ht="15" thickTop="1" thickBot="1">
      <c r="A653" s="208" t="str">
        <f t="shared" si="9"/>
        <v>MONO</v>
      </c>
      <c r="B653" s="209" t="s">
        <v>2614</v>
      </c>
      <c r="C653" s="213">
        <v>2.2599999999999998</v>
      </c>
      <c r="D653" s="213">
        <v>2.2799999999999998</v>
      </c>
      <c r="E653" s="213">
        <v>2.12</v>
      </c>
      <c r="F653" s="213">
        <v>2.16</v>
      </c>
      <c r="G653" s="211">
        <v>-0.08</v>
      </c>
      <c r="H653" s="211">
        <v>-3.57</v>
      </c>
      <c r="I653" s="213">
        <v>2.14</v>
      </c>
      <c r="J653" s="213">
        <v>2.16</v>
      </c>
      <c r="K653" s="212">
        <v>40917534</v>
      </c>
      <c r="L653" s="210">
        <v>89111</v>
      </c>
    </row>
    <row r="654" spans="1:12" ht="15" thickTop="1" thickBot="1">
      <c r="A654" s="208" t="str">
        <f t="shared" si="9"/>
        <v>MPIC</v>
      </c>
      <c r="B654" s="209" t="s">
        <v>2615</v>
      </c>
      <c r="C654" s="213">
        <v>1.57</v>
      </c>
      <c r="D654" s="213">
        <v>1.57</v>
      </c>
      <c r="E654" s="213">
        <v>1.57</v>
      </c>
      <c r="F654" s="213">
        <v>1.57</v>
      </c>
      <c r="G654" s="214">
        <v>0.02</v>
      </c>
      <c r="H654" s="214">
        <v>1.29</v>
      </c>
      <c r="I654" s="213">
        <v>1.57</v>
      </c>
      <c r="J654" s="213">
        <v>1.62</v>
      </c>
      <c r="K654" s="213">
        <v>100</v>
      </c>
      <c r="L654" s="213">
        <v>0.16</v>
      </c>
    </row>
    <row r="655" spans="1:12" ht="15" thickTop="1" thickBot="1">
      <c r="A655" s="208" t="str">
        <f t="shared" si="9"/>
        <v>NATION</v>
      </c>
      <c r="B655" s="209" t="s">
        <v>3432</v>
      </c>
      <c r="C655" s="213">
        <v>0.26</v>
      </c>
      <c r="D655" s="213">
        <v>0.27</v>
      </c>
      <c r="E655" s="213">
        <v>0.25</v>
      </c>
      <c r="F655" s="213">
        <v>0.25</v>
      </c>
      <c r="G655" s="211">
        <v>-0.02</v>
      </c>
      <c r="H655" s="211">
        <v>-7.41</v>
      </c>
      <c r="I655" s="213">
        <v>0.25</v>
      </c>
      <c r="J655" s="213">
        <v>0.26</v>
      </c>
      <c r="K655" s="212">
        <v>204201</v>
      </c>
      <c r="L655" s="213">
        <v>52.59</v>
      </c>
    </row>
    <row r="656" spans="1:12" ht="14.5" thickTop="1">
      <c r="A656" s="208" t="str">
        <f t="shared" si="9"/>
        <v>ONEE</v>
      </c>
      <c r="B656" s="209" t="s">
        <v>2616</v>
      </c>
      <c r="C656" s="213">
        <v>10.8</v>
      </c>
      <c r="D656" s="213">
        <v>10.9</v>
      </c>
      <c r="E656" s="213">
        <v>10.7</v>
      </c>
      <c r="F656" s="213">
        <v>10.8</v>
      </c>
      <c r="G656" s="213">
        <v>0</v>
      </c>
      <c r="H656" s="213">
        <v>0</v>
      </c>
      <c r="I656" s="213">
        <v>10.7</v>
      </c>
      <c r="J656" s="213">
        <v>10.8</v>
      </c>
      <c r="K656" s="212">
        <v>3483333</v>
      </c>
      <c r="L656" s="210">
        <v>37607.949999999997</v>
      </c>
    </row>
    <row r="657" spans="1:12" ht="14.5" thickBot="1">
      <c r="A657" s="208" t="str">
        <f t="shared" si="9"/>
        <v>PLANB</v>
      </c>
      <c r="B657" s="209" t="s">
        <v>2617</v>
      </c>
      <c r="C657" s="213">
        <v>7.65</v>
      </c>
      <c r="D657" s="213">
        <v>7.95</v>
      </c>
      <c r="E657" s="213">
        <v>7.65</v>
      </c>
      <c r="F657" s="213">
        <v>7.75</v>
      </c>
      <c r="G657" s="214">
        <v>0.1</v>
      </c>
      <c r="H657" s="214">
        <v>1.31</v>
      </c>
      <c r="I657" s="213">
        <v>7.7</v>
      </c>
      <c r="J657" s="213">
        <v>7.75</v>
      </c>
      <c r="K657" s="212">
        <v>16842974</v>
      </c>
      <c r="L657" s="210">
        <v>131533.84</v>
      </c>
    </row>
    <row r="658" spans="1:12" ht="14.5" thickTop="1">
      <c r="A658" s="208" t="str">
        <f t="shared" si="9"/>
        <v>POST</v>
      </c>
      <c r="B658" s="209" t="s">
        <v>2618</v>
      </c>
      <c r="C658" s="213" t="s">
        <v>377</v>
      </c>
      <c r="D658" s="213" t="s">
        <v>377</v>
      </c>
      <c r="E658" s="213" t="s">
        <v>377</v>
      </c>
      <c r="F658" s="213" t="s">
        <v>377</v>
      </c>
      <c r="G658" s="213" t="s">
        <v>377</v>
      </c>
      <c r="H658" s="213" t="s">
        <v>377</v>
      </c>
      <c r="I658" s="213" t="s">
        <v>377</v>
      </c>
      <c r="J658" s="213" t="s">
        <v>377</v>
      </c>
      <c r="K658" s="213" t="s">
        <v>377</v>
      </c>
      <c r="L658" s="213" t="s">
        <v>377</v>
      </c>
    </row>
    <row r="659" spans="1:12" ht="14.5" thickBot="1">
      <c r="A659" s="208" t="str">
        <f t="shared" si="9"/>
        <v>PRAKIT</v>
      </c>
      <c r="B659" s="209" t="s">
        <v>2619</v>
      </c>
      <c r="C659" s="213">
        <v>9.9499999999999993</v>
      </c>
      <c r="D659" s="213">
        <v>10</v>
      </c>
      <c r="E659" s="213">
        <v>9.5</v>
      </c>
      <c r="F659" s="213">
        <v>9.5</v>
      </c>
      <c r="G659" s="211">
        <v>-0.4</v>
      </c>
      <c r="H659" s="211">
        <v>-4.04</v>
      </c>
      <c r="I659" s="213">
        <v>9.5</v>
      </c>
      <c r="J659" s="213">
        <v>9.6999999999999993</v>
      </c>
      <c r="K659" s="212">
        <v>35100</v>
      </c>
      <c r="L659" s="213">
        <v>338.78</v>
      </c>
    </row>
    <row r="660" spans="1:12" ht="14.5" thickTop="1">
      <c r="A660" s="208" t="str">
        <f t="shared" si="9"/>
        <v>PTECH</v>
      </c>
      <c r="B660" s="209" t="s">
        <v>3115</v>
      </c>
      <c r="C660" s="213">
        <v>23.1</v>
      </c>
      <c r="D660" s="213">
        <v>23.1</v>
      </c>
      <c r="E660" s="213">
        <v>23.1</v>
      </c>
      <c r="F660" s="213">
        <v>23.1</v>
      </c>
      <c r="G660" s="213">
        <v>0</v>
      </c>
      <c r="H660" s="213">
        <v>0</v>
      </c>
      <c r="I660" s="213">
        <v>23.1</v>
      </c>
      <c r="J660" s="213">
        <v>24</v>
      </c>
      <c r="K660" s="213">
        <v>500</v>
      </c>
      <c r="L660" s="213">
        <v>11.55</v>
      </c>
    </row>
    <row r="661" spans="1:12" ht="14.5" thickBot="1">
      <c r="A661" s="208" t="str">
        <f t="shared" si="9"/>
        <v>SE-ED</v>
      </c>
      <c r="B661" s="209" t="s">
        <v>2620</v>
      </c>
      <c r="C661" s="213">
        <v>2.2000000000000002</v>
      </c>
      <c r="D661" s="213">
        <v>2.2000000000000002</v>
      </c>
      <c r="E661" s="213">
        <v>2.1800000000000002</v>
      </c>
      <c r="F661" s="213">
        <v>2.2000000000000002</v>
      </c>
      <c r="G661" s="211">
        <v>-0.02</v>
      </c>
      <c r="H661" s="211">
        <v>-0.9</v>
      </c>
      <c r="I661" s="213">
        <v>2.1800000000000002</v>
      </c>
      <c r="J661" s="213">
        <v>2.2000000000000002</v>
      </c>
      <c r="K661" s="212">
        <v>270700</v>
      </c>
      <c r="L661" s="213">
        <v>590.34</v>
      </c>
    </row>
    <row r="662" spans="1:12" ht="15" thickTop="1" thickBot="1">
      <c r="A662" s="208" t="str">
        <f t="shared" si="9"/>
        <v>TH</v>
      </c>
      <c r="B662" s="209" t="s">
        <v>3433</v>
      </c>
      <c r="C662" s="213">
        <v>5.75</v>
      </c>
      <c r="D662" s="213">
        <v>5.75</v>
      </c>
      <c r="E662" s="213">
        <v>5.55</v>
      </c>
      <c r="F662" s="213">
        <v>5.6</v>
      </c>
      <c r="G662" s="211">
        <v>-0.05</v>
      </c>
      <c r="H662" s="211">
        <v>-0.88</v>
      </c>
      <c r="I662" s="213">
        <v>5.6</v>
      </c>
      <c r="J662" s="213">
        <v>5.65</v>
      </c>
      <c r="K662" s="212">
        <v>9345091</v>
      </c>
      <c r="L662" s="210">
        <v>52761.49</v>
      </c>
    </row>
    <row r="663" spans="1:12" ht="15" thickTop="1" thickBot="1">
      <c r="A663" s="208" t="str">
        <f t="shared" si="9"/>
        <v>TKS</v>
      </c>
      <c r="B663" s="209" t="s">
        <v>2621</v>
      </c>
      <c r="C663" s="213">
        <v>11.2</v>
      </c>
      <c r="D663" s="213">
        <v>11.2</v>
      </c>
      <c r="E663" s="213">
        <v>11</v>
      </c>
      <c r="F663" s="213">
        <v>11.2</v>
      </c>
      <c r="G663" s="214">
        <v>0.2</v>
      </c>
      <c r="H663" s="214">
        <v>1.82</v>
      </c>
      <c r="I663" s="213">
        <v>11.1</v>
      </c>
      <c r="J663" s="213">
        <v>11.2</v>
      </c>
      <c r="K663" s="212">
        <v>879107</v>
      </c>
      <c r="L663" s="210">
        <v>9763.7099999999991</v>
      </c>
    </row>
    <row r="664" spans="1:12" ht="15" thickTop="1" thickBot="1">
      <c r="A664" s="208" t="str">
        <f t="shared" si="9"/>
        <v>VGI</v>
      </c>
      <c r="B664" s="209" t="s">
        <v>2622</v>
      </c>
      <c r="C664" s="213">
        <v>5</v>
      </c>
      <c r="D664" s="213">
        <v>5</v>
      </c>
      <c r="E664" s="213">
        <v>4.9000000000000004</v>
      </c>
      <c r="F664" s="213">
        <v>4.9000000000000004</v>
      </c>
      <c r="G664" s="211">
        <v>-0.06</v>
      </c>
      <c r="H664" s="211">
        <v>-1.21</v>
      </c>
      <c r="I664" s="213">
        <v>4.88</v>
      </c>
      <c r="J664" s="213">
        <v>4.9000000000000004</v>
      </c>
      <c r="K664" s="212">
        <v>12741405</v>
      </c>
      <c r="L664" s="210">
        <v>62954.9</v>
      </c>
    </row>
    <row r="665" spans="1:12" ht="15" thickTop="1" thickBot="1">
      <c r="A665" s="208" t="str">
        <f t="shared" si="9"/>
        <v>WAVE</v>
      </c>
      <c r="B665" s="209" t="s">
        <v>2623</v>
      </c>
      <c r="C665" s="213">
        <v>0.62</v>
      </c>
      <c r="D665" s="213">
        <v>0.63</v>
      </c>
      <c r="E665" s="213">
        <v>0.59</v>
      </c>
      <c r="F665" s="213">
        <v>0.6</v>
      </c>
      <c r="G665" s="211">
        <v>-0.02</v>
      </c>
      <c r="H665" s="211">
        <v>-3.23</v>
      </c>
      <c r="I665" s="213">
        <v>0.59</v>
      </c>
      <c r="J665" s="213">
        <v>0.6</v>
      </c>
      <c r="K665" s="212">
        <v>4115440</v>
      </c>
      <c r="L665" s="210">
        <v>2491.98</v>
      </c>
    </row>
    <row r="666" spans="1:12" ht="19" customHeight="1" thickTop="1" thickBot="1">
      <c r="A666" s="208" t="str">
        <f t="shared" ref="A666:A729" si="10">IFERROR(LEFT(B666,FIND("&lt;",B666)-2),TRIM(B666))</f>
        <v>WORK</v>
      </c>
      <c r="B666" s="215" t="s">
        <v>2624</v>
      </c>
      <c r="C666" s="216">
        <v>23</v>
      </c>
      <c r="D666" s="216">
        <v>23.3</v>
      </c>
      <c r="E666" s="216">
        <v>22.6</v>
      </c>
      <c r="F666" s="216">
        <v>23.1</v>
      </c>
      <c r="G666" s="214">
        <v>0.3</v>
      </c>
      <c r="H666" s="214">
        <v>1.32</v>
      </c>
      <c r="I666" s="216">
        <v>23</v>
      </c>
      <c r="J666" s="216">
        <v>23.1</v>
      </c>
      <c r="K666" s="217">
        <v>1671305</v>
      </c>
      <c r="L666" s="218">
        <v>38361.660000000003</v>
      </c>
    </row>
    <row r="667" spans="1:12" ht="14.5" thickTop="1">
      <c r="A667" s="208" t="str">
        <f t="shared" si="10"/>
        <v/>
      </c>
      <c r="B667"/>
      <c r="C667"/>
      <c r="D667"/>
      <c r="E667"/>
      <c r="F667"/>
      <c r="G667"/>
      <c r="H667"/>
      <c r="I667"/>
      <c r="J667"/>
      <c r="K667"/>
      <c r="L667"/>
    </row>
    <row r="668" spans="1:12">
      <c r="A668" s="208" t="str">
        <f t="shared" si="10"/>
        <v>หลักทรัพย์</v>
      </c>
      <c r="B668" s="281" t="s">
        <v>2073</v>
      </c>
      <c r="C668" s="281" t="s">
        <v>2074</v>
      </c>
      <c r="D668" s="281" t="s">
        <v>2050</v>
      </c>
      <c r="E668" s="281" t="s">
        <v>2051</v>
      </c>
      <c r="F668" s="281" t="s">
        <v>2047</v>
      </c>
      <c r="G668" s="219" t="s">
        <v>2048</v>
      </c>
      <c r="H668" s="219" t="s">
        <v>2049</v>
      </c>
      <c r="I668" s="219" t="s">
        <v>2075</v>
      </c>
      <c r="J668" s="219" t="s">
        <v>2075</v>
      </c>
      <c r="K668" s="219" t="s">
        <v>2052</v>
      </c>
      <c r="L668" s="219" t="s">
        <v>2053</v>
      </c>
    </row>
    <row r="669" spans="1:12">
      <c r="A669" s="208" t="str">
        <f t="shared" si="10"/>
        <v/>
      </c>
      <c r="B669" s="281"/>
      <c r="C669" s="281"/>
      <c r="D669" s="281"/>
      <c r="E669" s="281"/>
      <c r="F669" s="281"/>
      <c r="G669" s="219" t="s">
        <v>2054</v>
      </c>
      <c r="H669" s="219" t="s">
        <v>2054</v>
      </c>
      <c r="I669" s="219" t="s">
        <v>2076</v>
      </c>
      <c r="J669" s="219" t="s">
        <v>2077</v>
      </c>
      <c r="K669" s="219" t="s">
        <v>2078</v>
      </c>
      <c r="L669" s="219" t="s">
        <v>2079</v>
      </c>
    </row>
    <row r="670" spans="1:12" ht="14.5" thickBot="1">
      <c r="A670" s="208" t="str">
        <f t="shared" si="10"/>
        <v>BWG</v>
      </c>
      <c r="B670" s="209" t="s">
        <v>2625</v>
      </c>
      <c r="C670" s="213">
        <v>0.93</v>
      </c>
      <c r="D670" s="213">
        <v>0.95</v>
      </c>
      <c r="E670" s="213">
        <v>0.91</v>
      </c>
      <c r="F670" s="213">
        <v>0.93</v>
      </c>
      <c r="G670" s="214">
        <v>0.01</v>
      </c>
      <c r="H670" s="214">
        <v>1.0900000000000001</v>
      </c>
      <c r="I670" s="213">
        <v>0.92</v>
      </c>
      <c r="J670" s="213">
        <v>0.93</v>
      </c>
      <c r="K670" s="212">
        <v>37776883</v>
      </c>
      <c r="L670" s="210">
        <v>35020.75</v>
      </c>
    </row>
    <row r="671" spans="1:12" ht="15" thickTop="1" thickBot="1">
      <c r="A671" s="208" t="str">
        <f t="shared" si="10"/>
        <v>GENCO</v>
      </c>
      <c r="B671" s="209" t="s">
        <v>2626</v>
      </c>
      <c r="C671" s="213">
        <v>0.7</v>
      </c>
      <c r="D671" s="213">
        <v>0.72</v>
      </c>
      <c r="E671" s="213">
        <v>0.7</v>
      </c>
      <c r="F671" s="213">
        <v>0.72</v>
      </c>
      <c r="G671" s="214">
        <v>0.02</v>
      </c>
      <c r="H671" s="214">
        <v>2.86</v>
      </c>
      <c r="I671" s="213">
        <v>0.71</v>
      </c>
      <c r="J671" s="213">
        <v>0.72</v>
      </c>
      <c r="K671" s="212">
        <v>925600</v>
      </c>
      <c r="L671" s="213">
        <v>659.01</v>
      </c>
    </row>
    <row r="672" spans="1:12" ht="14.5" thickTop="1">
      <c r="A672" s="208" t="str">
        <f t="shared" si="10"/>
        <v>PRO</v>
      </c>
      <c r="B672" s="209" t="s">
        <v>2627</v>
      </c>
      <c r="C672" s="213" t="s">
        <v>377</v>
      </c>
      <c r="D672" s="213" t="s">
        <v>377</v>
      </c>
      <c r="E672" s="213" t="s">
        <v>377</v>
      </c>
      <c r="F672" s="213" t="s">
        <v>377</v>
      </c>
      <c r="G672" s="213" t="s">
        <v>377</v>
      </c>
      <c r="H672" s="213" t="s">
        <v>377</v>
      </c>
      <c r="I672" s="213" t="s">
        <v>377</v>
      </c>
      <c r="J672" s="213" t="s">
        <v>377</v>
      </c>
      <c r="K672" s="213" t="s">
        <v>377</v>
      </c>
      <c r="L672" s="213" t="s">
        <v>377</v>
      </c>
    </row>
    <row r="673" spans="1:12" ht="14.5" thickBot="1">
      <c r="A673" s="208" t="str">
        <f t="shared" si="10"/>
        <v>SISB</v>
      </c>
      <c r="B673" s="209" t="s">
        <v>2628</v>
      </c>
      <c r="C673" s="213">
        <v>12.3</v>
      </c>
      <c r="D673" s="213">
        <v>12.3</v>
      </c>
      <c r="E673" s="213">
        <v>11.7</v>
      </c>
      <c r="F673" s="213">
        <v>11.9</v>
      </c>
      <c r="G673" s="211">
        <v>-0.1</v>
      </c>
      <c r="H673" s="211">
        <v>-0.83</v>
      </c>
      <c r="I673" s="213">
        <v>11.9</v>
      </c>
      <c r="J673" s="213">
        <v>12</v>
      </c>
      <c r="K673" s="212">
        <v>2549140</v>
      </c>
      <c r="L673" s="210">
        <v>30714.57</v>
      </c>
    </row>
    <row r="674" spans="1:12" ht="19" customHeight="1" thickTop="1" thickBot="1">
      <c r="A674" s="208" t="str">
        <f t="shared" si="10"/>
        <v>SO</v>
      </c>
      <c r="B674" s="215" t="s">
        <v>2629</v>
      </c>
      <c r="C674" s="216">
        <v>12.9</v>
      </c>
      <c r="D674" s="216">
        <v>13</v>
      </c>
      <c r="E674" s="216">
        <v>12.6</v>
      </c>
      <c r="F674" s="216">
        <v>12.7</v>
      </c>
      <c r="G674" s="216">
        <v>0</v>
      </c>
      <c r="H674" s="216">
        <v>0</v>
      </c>
      <c r="I674" s="216">
        <v>12.6</v>
      </c>
      <c r="J674" s="216">
        <v>12.7</v>
      </c>
      <c r="K674" s="217">
        <v>500384</v>
      </c>
      <c r="L674" s="218">
        <v>6407.31</v>
      </c>
    </row>
    <row r="675" spans="1:12" ht="14.5" thickTop="1">
      <c r="A675" s="208" t="str">
        <f t="shared" si="10"/>
        <v/>
      </c>
      <c r="B675"/>
      <c r="C675"/>
      <c r="D675"/>
      <c r="E675"/>
      <c r="F675"/>
      <c r="G675"/>
      <c r="H675"/>
      <c r="I675"/>
      <c r="J675"/>
      <c r="K675"/>
      <c r="L675"/>
    </row>
    <row r="676" spans="1:12">
      <c r="A676" s="208" t="str">
        <f t="shared" si="10"/>
        <v>หลักทรัพย์</v>
      </c>
      <c r="B676" s="281" t="s">
        <v>2073</v>
      </c>
      <c r="C676" s="281" t="s">
        <v>2074</v>
      </c>
      <c r="D676" s="281" t="s">
        <v>2050</v>
      </c>
      <c r="E676" s="281" t="s">
        <v>2051</v>
      </c>
      <c r="F676" s="281" t="s">
        <v>2047</v>
      </c>
      <c r="G676" s="219" t="s">
        <v>2048</v>
      </c>
      <c r="H676" s="219" t="s">
        <v>2049</v>
      </c>
      <c r="I676" s="219" t="s">
        <v>2075</v>
      </c>
      <c r="J676" s="219" t="s">
        <v>2075</v>
      </c>
      <c r="K676" s="219" t="s">
        <v>2052</v>
      </c>
      <c r="L676" s="219" t="s">
        <v>2053</v>
      </c>
    </row>
    <row r="677" spans="1:12">
      <c r="A677" s="208" t="str">
        <f t="shared" si="10"/>
        <v/>
      </c>
      <c r="B677" s="281"/>
      <c r="C677" s="281"/>
      <c r="D677" s="281"/>
      <c r="E677" s="281"/>
      <c r="F677" s="281"/>
      <c r="G677" s="219" t="s">
        <v>2054</v>
      </c>
      <c r="H677" s="219" t="s">
        <v>2054</v>
      </c>
      <c r="I677" s="219" t="s">
        <v>2076</v>
      </c>
      <c r="J677" s="219" t="s">
        <v>2077</v>
      </c>
      <c r="K677" s="219" t="s">
        <v>2078</v>
      </c>
      <c r="L677" s="219" t="s">
        <v>2079</v>
      </c>
    </row>
    <row r="678" spans="1:12">
      <c r="A678" s="208" t="str">
        <f t="shared" si="10"/>
        <v>ASIA</v>
      </c>
      <c r="B678" s="209" t="s">
        <v>2630</v>
      </c>
      <c r="C678" s="213" t="s">
        <v>377</v>
      </c>
      <c r="D678" s="213" t="s">
        <v>377</v>
      </c>
      <c r="E678" s="213" t="s">
        <v>377</v>
      </c>
      <c r="F678" s="213" t="s">
        <v>377</v>
      </c>
      <c r="G678" s="213" t="s">
        <v>377</v>
      </c>
      <c r="H678" s="213" t="s">
        <v>377</v>
      </c>
      <c r="I678" s="213">
        <v>6.1</v>
      </c>
      <c r="J678" s="213">
        <v>6.2</v>
      </c>
      <c r="K678" s="213" t="s">
        <v>377</v>
      </c>
      <c r="L678" s="213" t="s">
        <v>377</v>
      </c>
    </row>
    <row r="679" spans="1:12" ht="14.5" thickBot="1">
      <c r="A679" s="208" t="str">
        <f t="shared" si="10"/>
        <v>BEYOND</v>
      </c>
      <c r="B679" s="209" t="s">
        <v>2631</v>
      </c>
      <c r="C679" s="213">
        <v>10.9</v>
      </c>
      <c r="D679" s="213">
        <v>11</v>
      </c>
      <c r="E679" s="213">
        <v>10.8</v>
      </c>
      <c r="F679" s="213">
        <v>11</v>
      </c>
      <c r="G679" s="214">
        <v>0.3</v>
      </c>
      <c r="H679" s="214">
        <v>2.8</v>
      </c>
      <c r="I679" s="213">
        <v>10.8</v>
      </c>
      <c r="J679" s="213">
        <v>11</v>
      </c>
      <c r="K679" s="212">
        <v>253262</v>
      </c>
      <c r="L679" s="210">
        <v>2759.15</v>
      </c>
    </row>
    <row r="680" spans="1:12" ht="15" thickTop="1" thickBot="1">
      <c r="A680" s="208" t="str">
        <f t="shared" si="10"/>
        <v>CENTEL</v>
      </c>
      <c r="B680" s="209" t="s">
        <v>2632</v>
      </c>
      <c r="C680" s="213">
        <v>40.25</v>
      </c>
      <c r="D680" s="213">
        <v>40.75</v>
      </c>
      <c r="E680" s="213">
        <v>39.5</v>
      </c>
      <c r="F680" s="213">
        <v>40.25</v>
      </c>
      <c r="G680" s="214">
        <v>0.25</v>
      </c>
      <c r="H680" s="214">
        <v>0.62</v>
      </c>
      <c r="I680" s="213">
        <v>40</v>
      </c>
      <c r="J680" s="213">
        <v>40.25</v>
      </c>
      <c r="K680" s="212">
        <v>6438903</v>
      </c>
      <c r="L680" s="210">
        <v>258044.08</v>
      </c>
    </row>
    <row r="681" spans="1:12" ht="14.5" thickTop="1">
      <c r="A681" s="208" t="str">
        <f t="shared" si="10"/>
        <v>CSR</v>
      </c>
      <c r="B681" s="209" t="s">
        <v>2633</v>
      </c>
      <c r="C681" s="213" t="s">
        <v>377</v>
      </c>
      <c r="D681" s="213" t="s">
        <v>377</v>
      </c>
      <c r="E681" s="213" t="s">
        <v>377</v>
      </c>
      <c r="F681" s="213" t="s">
        <v>377</v>
      </c>
      <c r="G681" s="213" t="s">
        <v>377</v>
      </c>
      <c r="H681" s="213" t="s">
        <v>377</v>
      </c>
      <c r="I681" s="213">
        <v>56.25</v>
      </c>
      <c r="J681" s="213">
        <v>59.75</v>
      </c>
      <c r="K681" s="213" t="s">
        <v>377</v>
      </c>
      <c r="L681" s="213" t="s">
        <v>377</v>
      </c>
    </row>
    <row r="682" spans="1:12" ht="14.5" thickBot="1">
      <c r="A682" s="208" t="str">
        <f t="shared" si="10"/>
        <v>DUSIT</v>
      </c>
      <c r="B682" s="209" t="s">
        <v>2634</v>
      </c>
      <c r="C682" s="213">
        <v>9.8000000000000007</v>
      </c>
      <c r="D682" s="213">
        <v>9.8000000000000007</v>
      </c>
      <c r="E682" s="213">
        <v>9.6999999999999993</v>
      </c>
      <c r="F682" s="213">
        <v>9.8000000000000007</v>
      </c>
      <c r="G682" s="214">
        <v>0.1</v>
      </c>
      <c r="H682" s="214">
        <v>1.03</v>
      </c>
      <c r="I682" s="213">
        <v>9.6999999999999993</v>
      </c>
      <c r="J682" s="213">
        <v>9.8000000000000007</v>
      </c>
      <c r="K682" s="212">
        <v>9500</v>
      </c>
      <c r="L682" s="213">
        <v>92.79</v>
      </c>
    </row>
    <row r="683" spans="1:12" ht="15" thickTop="1" thickBot="1">
      <c r="A683" s="208" t="str">
        <f t="shared" si="10"/>
        <v>ERW</v>
      </c>
      <c r="B683" s="209" t="s">
        <v>2635</v>
      </c>
      <c r="C683" s="213">
        <v>3.7</v>
      </c>
      <c r="D683" s="213">
        <v>3.74</v>
      </c>
      <c r="E683" s="213">
        <v>3.66</v>
      </c>
      <c r="F683" s="213">
        <v>3.74</v>
      </c>
      <c r="G683" s="214">
        <v>0.1</v>
      </c>
      <c r="H683" s="214">
        <v>2.75</v>
      </c>
      <c r="I683" s="213">
        <v>3.72</v>
      </c>
      <c r="J683" s="213">
        <v>3.74</v>
      </c>
      <c r="K683" s="212">
        <v>4308172</v>
      </c>
      <c r="L683" s="210">
        <v>15962.53</v>
      </c>
    </row>
    <row r="684" spans="1:12" ht="15" thickTop="1" thickBot="1">
      <c r="A684" s="208" t="str">
        <f t="shared" si="10"/>
        <v>GRAND</v>
      </c>
      <c r="B684" s="209" t="s">
        <v>2636</v>
      </c>
      <c r="C684" s="213">
        <v>0.24</v>
      </c>
      <c r="D684" s="213">
        <v>0.25</v>
      </c>
      <c r="E684" s="213">
        <v>0.24</v>
      </c>
      <c r="F684" s="213">
        <v>0.24</v>
      </c>
      <c r="G684" s="214">
        <v>0.01</v>
      </c>
      <c r="H684" s="214">
        <v>4.3499999999999996</v>
      </c>
      <c r="I684" s="213">
        <v>0.24</v>
      </c>
      <c r="J684" s="213">
        <v>0.25</v>
      </c>
      <c r="K684" s="212">
        <v>31239016</v>
      </c>
      <c r="L684" s="210">
        <v>7513.28</v>
      </c>
    </row>
    <row r="685" spans="1:12" ht="15" thickTop="1" thickBot="1">
      <c r="A685" s="208" t="str">
        <f t="shared" si="10"/>
        <v>LRH</v>
      </c>
      <c r="B685" s="209" t="s">
        <v>2637</v>
      </c>
      <c r="C685" s="213">
        <v>29.5</v>
      </c>
      <c r="D685" s="213">
        <v>29.5</v>
      </c>
      <c r="E685" s="213">
        <v>29</v>
      </c>
      <c r="F685" s="213">
        <v>29</v>
      </c>
      <c r="G685" s="211">
        <v>-0.25</v>
      </c>
      <c r="H685" s="211">
        <v>-0.85</v>
      </c>
      <c r="I685" s="213">
        <v>28.75</v>
      </c>
      <c r="J685" s="213">
        <v>29.5</v>
      </c>
      <c r="K685" s="212">
        <v>1100</v>
      </c>
      <c r="L685" s="213">
        <v>32.08</v>
      </c>
    </row>
    <row r="686" spans="1:12" ht="14.5" thickTop="1">
      <c r="A686" s="208" t="str">
        <f t="shared" si="10"/>
        <v>MANRIN</v>
      </c>
      <c r="B686" s="209" t="s">
        <v>2638</v>
      </c>
      <c r="C686" s="213">
        <v>19.100000000000001</v>
      </c>
      <c r="D686" s="213">
        <v>19.3</v>
      </c>
      <c r="E686" s="213">
        <v>19.100000000000001</v>
      </c>
      <c r="F686" s="213">
        <v>19.3</v>
      </c>
      <c r="G686" s="213">
        <v>0</v>
      </c>
      <c r="H686" s="213">
        <v>0</v>
      </c>
      <c r="I686" s="213">
        <v>19.100000000000001</v>
      </c>
      <c r="J686" s="213">
        <v>19.399999999999999</v>
      </c>
      <c r="K686" s="213">
        <v>200</v>
      </c>
      <c r="L686" s="213">
        <v>3.84</v>
      </c>
    </row>
    <row r="687" spans="1:12" ht="14.5" thickBot="1">
      <c r="A687" s="208" t="str">
        <f t="shared" si="10"/>
        <v>OHTL</v>
      </c>
      <c r="B687" s="209" t="s">
        <v>2639</v>
      </c>
      <c r="C687" s="213">
        <v>330</v>
      </c>
      <c r="D687" s="213">
        <v>330</v>
      </c>
      <c r="E687" s="213">
        <v>330</v>
      </c>
      <c r="F687" s="213">
        <v>330</v>
      </c>
      <c r="G687" s="214">
        <v>5</v>
      </c>
      <c r="H687" s="214">
        <v>1.54</v>
      </c>
      <c r="I687" s="213">
        <v>328</v>
      </c>
      <c r="J687" s="213">
        <v>330</v>
      </c>
      <c r="K687" s="213">
        <v>101</v>
      </c>
      <c r="L687" s="213">
        <v>33.33</v>
      </c>
    </row>
    <row r="688" spans="1:12" ht="15" thickTop="1" thickBot="1">
      <c r="A688" s="208" t="str">
        <f t="shared" si="10"/>
        <v>ROH</v>
      </c>
      <c r="B688" s="209" t="s">
        <v>2640</v>
      </c>
      <c r="C688" s="213">
        <v>3.2</v>
      </c>
      <c r="D688" s="213">
        <v>3.2</v>
      </c>
      <c r="E688" s="213">
        <v>3.1</v>
      </c>
      <c r="F688" s="213">
        <v>3.14</v>
      </c>
      <c r="G688" s="214">
        <v>0.02</v>
      </c>
      <c r="H688" s="214">
        <v>0.64</v>
      </c>
      <c r="I688" s="213">
        <v>3.08</v>
      </c>
      <c r="J688" s="213">
        <v>3.16</v>
      </c>
      <c r="K688" s="212">
        <v>44300</v>
      </c>
      <c r="L688" s="213">
        <v>139.66999999999999</v>
      </c>
    </row>
    <row r="689" spans="1:12" ht="15" thickTop="1" thickBot="1">
      <c r="A689" s="208" t="str">
        <f t="shared" si="10"/>
        <v>SHANG</v>
      </c>
      <c r="B689" s="209" t="s">
        <v>2641</v>
      </c>
      <c r="C689" s="213">
        <v>52.5</v>
      </c>
      <c r="D689" s="213">
        <v>52.5</v>
      </c>
      <c r="E689" s="213">
        <v>50.75</v>
      </c>
      <c r="F689" s="213">
        <v>52.5</v>
      </c>
      <c r="G689" s="214">
        <v>0.5</v>
      </c>
      <c r="H689" s="214">
        <v>0.96</v>
      </c>
      <c r="I689" s="213">
        <v>51.5</v>
      </c>
      <c r="J689" s="213">
        <v>52.5</v>
      </c>
      <c r="K689" s="212">
        <v>3481</v>
      </c>
      <c r="L689" s="213">
        <v>179.22</v>
      </c>
    </row>
    <row r="690" spans="1:12" ht="15" thickTop="1" thickBot="1">
      <c r="A690" s="208" t="str">
        <f t="shared" si="10"/>
        <v>SHR</v>
      </c>
      <c r="B690" s="209" t="s">
        <v>2642</v>
      </c>
      <c r="C690" s="213">
        <v>4.0999999999999996</v>
      </c>
      <c r="D690" s="213">
        <v>4.16</v>
      </c>
      <c r="E690" s="213">
        <v>4.04</v>
      </c>
      <c r="F690" s="213">
        <v>4.0999999999999996</v>
      </c>
      <c r="G690" s="214">
        <v>0.04</v>
      </c>
      <c r="H690" s="214">
        <v>0.99</v>
      </c>
      <c r="I690" s="213">
        <v>4.0999999999999996</v>
      </c>
      <c r="J690" s="213">
        <v>4.12</v>
      </c>
      <c r="K690" s="212">
        <v>11197768</v>
      </c>
      <c r="L690" s="210">
        <v>45986.52</v>
      </c>
    </row>
    <row r="691" spans="1:12" ht="19" customHeight="1" thickTop="1" thickBot="1">
      <c r="A691" s="208" t="str">
        <f t="shared" si="10"/>
        <v>VRANDA</v>
      </c>
      <c r="B691" s="215" t="s">
        <v>2643</v>
      </c>
      <c r="C691" s="216">
        <v>6.1</v>
      </c>
      <c r="D691" s="216">
        <v>6.2</v>
      </c>
      <c r="E691" s="216">
        <v>6.1</v>
      </c>
      <c r="F691" s="216">
        <v>6.15</v>
      </c>
      <c r="G691" s="216">
        <v>0</v>
      </c>
      <c r="H691" s="216">
        <v>0</v>
      </c>
      <c r="I691" s="216">
        <v>6.15</v>
      </c>
      <c r="J691" s="216">
        <v>6.2</v>
      </c>
      <c r="K691" s="217">
        <v>86230</v>
      </c>
      <c r="L691" s="216">
        <v>529.76</v>
      </c>
    </row>
    <row r="692" spans="1:12" ht="14.5" thickTop="1">
      <c r="A692" s="208" t="str">
        <f t="shared" si="10"/>
        <v/>
      </c>
      <c r="B692"/>
      <c r="C692"/>
      <c r="D692"/>
      <c r="E692"/>
      <c r="F692"/>
      <c r="G692"/>
      <c r="H692"/>
      <c r="I692"/>
      <c r="J692"/>
      <c r="K692"/>
      <c r="L692"/>
    </row>
    <row r="693" spans="1:12">
      <c r="A693" s="208" t="str">
        <f t="shared" si="10"/>
        <v>หลักทรัพย์</v>
      </c>
      <c r="B693" s="281" t="s">
        <v>2073</v>
      </c>
      <c r="C693" s="281" t="s">
        <v>2074</v>
      </c>
      <c r="D693" s="281" t="s">
        <v>2050</v>
      </c>
      <c r="E693" s="281" t="s">
        <v>2051</v>
      </c>
      <c r="F693" s="281" t="s">
        <v>2047</v>
      </c>
      <c r="G693" s="219" t="s">
        <v>2048</v>
      </c>
      <c r="H693" s="219" t="s">
        <v>2049</v>
      </c>
      <c r="I693" s="219" t="s">
        <v>2075</v>
      </c>
      <c r="J693" s="219" t="s">
        <v>2075</v>
      </c>
      <c r="K693" s="219" t="s">
        <v>2052</v>
      </c>
      <c r="L693" s="219" t="s">
        <v>2053</v>
      </c>
    </row>
    <row r="694" spans="1:12" ht="15.75" customHeight="1">
      <c r="A694" s="208" t="str">
        <f t="shared" si="10"/>
        <v/>
      </c>
      <c r="B694" s="281"/>
      <c r="C694" s="281"/>
      <c r="D694" s="281"/>
      <c r="E694" s="281"/>
      <c r="F694" s="281"/>
      <c r="G694" s="219" t="s">
        <v>2054</v>
      </c>
      <c r="H694" s="219" t="s">
        <v>2054</v>
      </c>
      <c r="I694" s="219" t="s">
        <v>2076</v>
      </c>
      <c r="J694" s="219" t="s">
        <v>2077</v>
      </c>
      <c r="K694" s="219" t="s">
        <v>2078</v>
      </c>
      <c r="L694" s="219" t="s">
        <v>2079</v>
      </c>
    </row>
    <row r="695" spans="1:12" ht="14.5" thickBot="1">
      <c r="A695" s="208" t="str">
        <f t="shared" si="10"/>
        <v>AAV</v>
      </c>
      <c r="B695" s="209" t="s">
        <v>2644</v>
      </c>
      <c r="C695" s="213">
        <v>2.9</v>
      </c>
      <c r="D695" s="213">
        <v>2.9</v>
      </c>
      <c r="E695" s="213">
        <v>2.84</v>
      </c>
      <c r="F695" s="213">
        <v>2.88</v>
      </c>
      <c r="G695" s="211">
        <v>-0.02</v>
      </c>
      <c r="H695" s="211">
        <v>-0.69</v>
      </c>
      <c r="I695" s="213">
        <v>2.86</v>
      </c>
      <c r="J695" s="213">
        <v>2.88</v>
      </c>
      <c r="K695" s="212">
        <v>14017558</v>
      </c>
      <c r="L695" s="210">
        <v>40221.14</v>
      </c>
    </row>
    <row r="696" spans="1:12" ht="18" customHeight="1" thickTop="1" thickBot="1">
      <c r="A696" s="208" t="str">
        <f t="shared" si="10"/>
        <v>AOT</v>
      </c>
      <c r="B696" s="209" t="s">
        <v>2645</v>
      </c>
      <c r="C696" s="213">
        <v>68</v>
      </c>
      <c r="D696" s="213">
        <v>69</v>
      </c>
      <c r="E696" s="213">
        <v>68</v>
      </c>
      <c r="F696" s="213">
        <v>69</v>
      </c>
      <c r="G696" s="214">
        <v>1</v>
      </c>
      <c r="H696" s="214">
        <v>1.47</v>
      </c>
      <c r="I696" s="213">
        <v>68.75</v>
      </c>
      <c r="J696" s="213">
        <v>69</v>
      </c>
      <c r="K696" s="212">
        <v>28559429</v>
      </c>
      <c r="L696" s="210">
        <v>1959771.04</v>
      </c>
    </row>
    <row r="697" spans="1:12" ht="15" thickTop="1" thickBot="1">
      <c r="A697" s="208" t="str">
        <f t="shared" si="10"/>
        <v>ASIMAR</v>
      </c>
      <c r="B697" s="209" t="s">
        <v>2646</v>
      </c>
      <c r="C697" s="213">
        <v>2.02</v>
      </c>
      <c r="D697" s="213">
        <v>2.08</v>
      </c>
      <c r="E697" s="213">
        <v>2</v>
      </c>
      <c r="F697" s="213">
        <v>2.04</v>
      </c>
      <c r="G697" s="214">
        <v>0.02</v>
      </c>
      <c r="H697" s="214">
        <v>0.99</v>
      </c>
      <c r="I697" s="213">
        <v>2.02</v>
      </c>
      <c r="J697" s="213">
        <v>2.04</v>
      </c>
      <c r="K697" s="212">
        <v>470800</v>
      </c>
      <c r="L697" s="213">
        <v>957.2</v>
      </c>
    </row>
    <row r="698" spans="1:12" ht="15" thickTop="1" thickBot="1">
      <c r="A698" s="208" t="str">
        <f t="shared" si="10"/>
        <v>B</v>
      </c>
      <c r="B698" s="209" t="s">
        <v>2647</v>
      </c>
      <c r="C698" s="213">
        <v>0.5</v>
      </c>
      <c r="D698" s="213">
        <v>0.51</v>
      </c>
      <c r="E698" s="213">
        <v>0.5</v>
      </c>
      <c r="F698" s="213">
        <v>0.51</v>
      </c>
      <c r="G698" s="214">
        <v>0.01</v>
      </c>
      <c r="H698" s="214">
        <v>2</v>
      </c>
      <c r="I698" s="213">
        <v>0.5</v>
      </c>
      <c r="J698" s="213">
        <v>0.51</v>
      </c>
      <c r="K698" s="212">
        <v>7462101</v>
      </c>
      <c r="L698" s="210">
        <v>3749.87</v>
      </c>
    </row>
    <row r="699" spans="1:12" ht="14.5" thickTop="1">
      <c r="A699" s="208" t="str">
        <f t="shared" si="10"/>
        <v>BA</v>
      </c>
      <c r="B699" s="209" t="s">
        <v>2648</v>
      </c>
      <c r="C699" s="213">
        <v>10.9</v>
      </c>
      <c r="D699" s="213">
        <v>11</v>
      </c>
      <c r="E699" s="213">
        <v>10.7</v>
      </c>
      <c r="F699" s="213">
        <v>10.8</v>
      </c>
      <c r="G699" s="213">
        <v>0</v>
      </c>
      <c r="H699" s="213">
        <v>0</v>
      </c>
      <c r="I699" s="213">
        <v>10.8</v>
      </c>
      <c r="J699" s="213">
        <v>10.9</v>
      </c>
      <c r="K699" s="212">
        <v>2381076</v>
      </c>
      <c r="L699" s="210">
        <v>25837.53</v>
      </c>
    </row>
    <row r="700" spans="1:12" ht="14.5" thickBot="1">
      <c r="A700" s="208" t="str">
        <f t="shared" si="10"/>
        <v>BEM</v>
      </c>
      <c r="B700" s="209" t="s">
        <v>2649</v>
      </c>
      <c r="C700" s="213">
        <v>8.9</v>
      </c>
      <c r="D700" s="213">
        <v>8.9</v>
      </c>
      <c r="E700" s="213">
        <v>8.75</v>
      </c>
      <c r="F700" s="213">
        <v>8.8000000000000007</v>
      </c>
      <c r="G700" s="211">
        <v>-0.05</v>
      </c>
      <c r="H700" s="211">
        <v>-0.56000000000000005</v>
      </c>
      <c r="I700" s="213">
        <v>8.8000000000000007</v>
      </c>
      <c r="J700" s="213">
        <v>8.85</v>
      </c>
      <c r="K700" s="212">
        <v>69482004</v>
      </c>
      <c r="L700" s="210">
        <v>614106.35</v>
      </c>
    </row>
    <row r="701" spans="1:12" ht="15" thickTop="1" thickBot="1">
      <c r="A701" s="208" t="str">
        <f t="shared" si="10"/>
        <v>BIOTEC</v>
      </c>
      <c r="B701" s="209" t="s">
        <v>3434</v>
      </c>
      <c r="C701" s="213">
        <v>1.51</v>
      </c>
      <c r="D701" s="213">
        <v>1.57</v>
      </c>
      <c r="E701" s="213">
        <v>1.48</v>
      </c>
      <c r="F701" s="213">
        <v>1.57</v>
      </c>
      <c r="G701" s="214">
        <v>0.06</v>
      </c>
      <c r="H701" s="214">
        <v>3.97</v>
      </c>
      <c r="I701" s="213">
        <v>1.56</v>
      </c>
      <c r="J701" s="213">
        <v>1.57</v>
      </c>
      <c r="K701" s="212">
        <v>130662817</v>
      </c>
      <c r="L701" s="210">
        <v>199605.25</v>
      </c>
    </row>
    <row r="702" spans="1:12" ht="15" thickTop="1" thickBot="1">
      <c r="A702" s="208" t="str">
        <f t="shared" si="10"/>
        <v>BTS</v>
      </c>
      <c r="B702" s="209" t="s">
        <v>2650</v>
      </c>
      <c r="C702" s="213">
        <v>9.1</v>
      </c>
      <c r="D702" s="213">
        <v>9.25</v>
      </c>
      <c r="E702" s="213">
        <v>9</v>
      </c>
      <c r="F702" s="213">
        <v>9.0500000000000007</v>
      </c>
      <c r="G702" s="211">
        <v>-0.05</v>
      </c>
      <c r="H702" s="211">
        <v>-0.55000000000000004</v>
      </c>
      <c r="I702" s="213">
        <v>9</v>
      </c>
      <c r="J702" s="213">
        <v>9.0500000000000007</v>
      </c>
      <c r="K702" s="212">
        <v>101245477</v>
      </c>
      <c r="L702" s="210">
        <v>922089.13</v>
      </c>
    </row>
    <row r="703" spans="1:12" ht="15" thickTop="1" thickBot="1">
      <c r="A703" s="208" t="str">
        <f t="shared" si="10"/>
        <v>BTSGIF</v>
      </c>
      <c r="B703" s="209" t="s">
        <v>2651</v>
      </c>
      <c r="C703" s="213">
        <v>4.3</v>
      </c>
      <c r="D703" s="213">
        <v>4.3600000000000003</v>
      </c>
      <c r="E703" s="213">
        <v>4.3</v>
      </c>
      <c r="F703" s="213">
        <v>4.32</v>
      </c>
      <c r="G703" s="214">
        <v>0.02</v>
      </c>
      <c r="H703" s="214">
        <v>0.47</v>
      </c>
      <c r="I703" s="213">
        <v>4.32</v>
      </c>
      <c r="J703" s="213">
        <v>4.34</v>
      </c>
      <c r="K703" s="212">
        <v>1069800</v>
      </c>
      <c r="L703" s="210">
        <v>4634.92</v>
      </c>
    </row>
    <row r="704" spans="1:12" ht="15" thickTop="1" thickBot="1">
      <c r="A704" s="208" t="str">
        <f t="shared" si="10"/>
        <v>DMT</v>
      </c>
      <c r="B704" s="209" t="s">
        <v>2652</v>
      </c>
      <c r="C704" s="213">
        <v>10.6</v>
      </c>
      <c r="D704" s="213">
        <v>10.7</v>
      </c>
      <c r="E704" s="213">
        <v>10.6</v>
      </c>
      <c r="F704" s="213">
        <v>10.7</v>
      </c>
      <c r="G704" s="214">
        <v>0.1</v>
      </c>
      <c r="H704" s="214">
        <v>0.94</v>
      </c>
      <c r="I704" s="213">
        <v>10.6</v>
      </c>
      <c r="J704" s="213">
        <v>10.7</v>
      </c>
      <c r="K704" s="212">
        <v>185525</v>
      </c>
      <c r="L704" s="210">
        <v>1975.11</v>
      </c>
    </row>
    <row r="705" spans="1:12" ht="14.5" thickTop="1">
      <c r="A705" s="208" t="str">
        <f t="shared" si="10"/>
        <v>III</v>
      </c>
      <c r="B705" s="209" t="s">
        <v>2653</v>
      </c>
      <c r="C705" s="213">
        <v>14.4</v>
      </c>
      <c r="D705" s="213">
        <v>14.6</v>
      </c>
      <c r="E705" s="213">
        <v>14.2</v>
      </c>
      <c r="F705" s="213">
        <v>14.3</v>
      </c>
      <c r="G705" s="213">
        <v>0</v>
      </c>
      <c r="H705" s="213">
        <v>0</v>
      </c>
      <c r="I705" s="213">
        <v>14.3</v>
      </c>
      <c r="J705" s="213">
        <v>14.4</v>
      </c>
      <c r="K705" s="212">
        <v>1542134</v>
      </c>
      <c r="L705" s="210">
        <v>22192.880000000001</v>
      </c>
    </row>
    <row r="706" spans="1:12" ht="14.5" thickBot="1">
      <c r="A706" s="208" t="str">
        <f t="shared" si="10"/>
        <v>JWD</v>
      </c>
      <c r="B706" s="209" t="s">
        <v>2654</v>
      </c>
      <c r="C706" s="213">
        <v>15.4</v>
      </c>
      <c r="D706" s="213">
        <v>15.4</v>
      </c>
      <c r="E706" s="213">
        <v>14.9</v>
      </c>
      <c r="F706" s="213">
        <v>15</v>
      </c>
      <c r="G706" s="211">
        <v>-0.2</v>
      </c>
      <c r="H706" s="211">
        <v>-1.32</v>
      </c>
      <c r="I706" s="213">
        <v>14.9</v>
      </c>
      <c r="J706" s="213">
        <v>15</v>
      </c>
      <c r="K706" s="212">
        <v>1748150</v>
      </c>
      <c r="L706" s="210">
        <v>26433.599999999999</v>
      </c>
    </row>
    <row r="707" spans="1:12" ht="15" thickTop="1" thickBot="1">
      <c r="A707" s="208" t="str">
        <f t="shared" si="10"/>
        <v>KEX</v>
      </c>
      <c r="B707" s="209" t="s">
        <v>2655</v>
      </c>
      <c r="C707" s="213">
        <v>20.3</v>
      </c>
      <c r="D707" s="213">
        <v>20.3</v>
      </c>
      <c r="E707" s="213">
        <v>20.100000000000001</v>
      </c>
      <c r="F707" s="213">
        <v>20.2</v>
      </c>
      <c r="G707" s="214">
        <v>0.2</v>
      </c>
      <c r="H707" s="214">
        <v>1</v>
      </c>
      <c r="I707" s="213">
        <v>20.100000000000001</v>
      </c>
      <c r="J707" s="213">
        <v>20.2</v>
      </c>
      <c r="K707" s="212">
        <v>1441645</v>
      </c>
      <c r="L707" s="210">
        <v>29163.58</v>
      </c>
    </row>
    <row r="708" spans="1:12" ht="14.5" thickTop="1">
      <c r="A708" s="208" t="str">
        <f t="shared" si="10"/>
        <v>KIAT</v>
      </c>
      <c r="B708" s="209" t="s">
        <v>2656</v>
      </c>
      <c r="C708" s="213">
        <v>0.46</v>
      </c>
      <c r="D708" s="213">
        <v>0.47</v>
      </c>
      <c r="E708" s="213">
        <v>0.44</v>
      </c>
      <c r="F708" s="213">
        <v>0.46</v>
      </c>
      <c r="G708" s="213">
        <v>0</v>
      </c>
      <c r="H708" s="213">
        <v>0</v>
      </c>
      <c r="I708" s="213">
        <v>0.45</v>
      </c>
      <c r="J708" s="213">
        <v>0.46</v>
      </c>
      <c r="K708" s="212">
        <v>6179704</v>
      </c>
      <c r="L708" s="210">
        <v>2816.72</v>
      </c>
    </row>
    <row r="709" spans="1:12" ht="29.25" customHeight="1" thickBot="1">
      <c r="A709" s="208" t="str">
        <f t="shared" si="10"/>
        <v>KWC</v>
      </c>
      <c r="B709" s="209" t="s">
        <v>2657</v>
      </c>
      <c r="C709" s="213">
        <v>251</v>
      </c>
      <c r="D709" s="213">
        <v>251</v>
      </c>
      <c r="E709" s="213">
        <v>250</v>
      </c>
      <c r="F709" s="213">
        <v>250</v>
      </c>
      <c r="G709" s="211">
        <v>-5</v>
      </c>
      <c r="H709" s="211">
        <v>-1.96</v>
      </c>
      <c r="I709" s="213">
        <v>203</v>
      </c>
      <c r="J709" s="213">
        <v>259</v>
      </c>
      <c r="K709" s="213">
        <v>500</v>
      </c>
      <c r="L709" s="213">
        <v>125.4</v>
      </c>
    </row>
    <row r="710" spans="1:12" ht="15" thickTop="1" thickBot="1">
      <c r="A710" s="208" t="str">
        <f t="shared" si="10"/>
        <v>MENA</v>
      </c>
      <c r="B710" s="209" t="s">
        <v>2658</v>
      </c>
      <c r="C710" s="213">
        <v>1.6</v>
      </c>
      <c r="D710" s="213">
        <v>1.65</v>
      </c>
      <c r="E710" s="213">
        <v>1.6</v>
      </c>
      <c r="F710" s="213">
        <v>1.65</v>
      </c>
      <c r="G710" s="214">
        <v>0.05</v>
      </c>
      <c r="H710" s="214">
        <v>3.12</v>
      </c>
      <c r="I710" s="213">
        <v>1.64</v>
      </c>
      <c r="J710" s="213">
        <v>1.65</v>
      </c>
      <c r="K710" s="212">
        <v>545800</v>
      </c>
      <c r="L710" s="213">
        <v>887.42</v>
      </c>
    </row>
    <row r="711" spans="1:12" ht="17.25" customHeight="1" thickTop="1">
      <c r="A711" s="208" t="str">
        <f t="shared" si="10"/>
        <v>NOK</v>
      </c>
      <c r="B711" s="209" t="s">
        <v>2659</v>
      </c>
      <c r="C711" s="213" t="s">
        <v>377</v>
      </c>
      <c r="D711" s="213" t="s">
        <v>377</v>
      </c>
      <c r="E711" s="213" t="s">
        <v>377</v>
      </c>
      <c r="F711" s="213" t="s">
        <v>377</v>
      </c>
      <c r="G711" s="213" t="s">
        <v>377</v>
      </c>
      <c r="H711" s="213" t="s">
        <v>377</v>
      </c>
      <c r="I711" s="213" t="s">
        <v>377</v>
      </c>
      <c r="J711" s="213" t="s">
        <v>377</v>
      </c>
      <c r="K711" s="213" t="s">
        <v>377</v>
      </c>
      <c r="L711" s="213" t="s">
        <v>377</v>
      </c>
    </row>
    <row r="712" spans="1:12" ht="14.5" thickBot="1">
      <c r="A712" s="208" t="str">
        <f t="shared" si="10"/>
        <v>NYT</v>
      </c>
      <c r="B712" s="209" t="s">
        <v>2660</v>
      </c>
      <c r="C712" s="213">
        <v>4.5</v>
      </c>
      <c r="D712" s="213">
        <v>4.54</v>
      </c>
      <c r="E712" s="213">
        <v>4.4400000000000004</v>
      </c>
      <c r="F712" s="213">
        <v>4.5199999999999996</v>
      </c>
      <c r="G712" s="214">
        <v>0.04</v>
      </c>
      <c r="H712" s="214">
        <v>0.89</v>
      </c>
      <c r="I712" s="213">
        <v>4.5</v>
      </c>
      <c r="J712" s="213">
        <v>4.5199999999999996</v>
      </c>
      <c r="K712" s="212">
        <v>931235</v>
      </c>
      <c r="L712" s="210">
        <v>4187.66</v>
      </c>
    </row>
    <row r="713" spans="1:12" ht="15" thickTop="1" thickBot="1">
      <c r="A713" s="208" t="str">
        <f t="shared" si="10"/>
        <v>PORT</v>
      </c>
      <c r="B713" s="209" t="s">
        <v>2661</v>
      </c>
      <c r="C713" s="213">
        <v>2.06</v>
      </c>
      <c r="D713" s="213">
        <v>2.1</v>
      </c>
      <c r="E713" s="213">
        <v>2.06</v>
      </c>
      <c r="F713" s="213">
        <v>2.1</v>
      </c>
      <c r="G713" s="214">
        <v>0.04</v>
      </c>
      <c r="H713" s="214">
        <v>1.94</v>
      </c>
      <c r="I713" s="213">
        <v>2.08</v>
      </c>
      <c r="J713" s="213">
        <v>2.1</v>
      </c>
      <c r="K713" s="212">
        <v>191300</v>
      </c>
      <c r="L713" s="213">
        <v>397.24</v>
      </c>
    </row>
    <row r="714" spans="1:12" ht="15" thickTop="1" thickBot="1">
      <c r="A714" s="208" t="str">
        <f t="shared" si="10"/>
        <v>PRM</v>
      </c>
      <c r="B714" s="209" t="s">
        <v>2662</v>
      </c>
      <c r="C714" s="213">
        <v>5.7</v>
      </c>
      <c r="D714" s="213">
        <v>5.8</v>
      </c>
      <c r="E714" s="213">
        <v>5.7</v>
      </c>
      <c r="F714" s="213">
        <v>5.75</v>
      </c>
      <c r="G714" s="214">
        <v>0.1</v>
      </c>
      <c r="H714" s="214">
        <v>1.77</v>
      </c>
      <c r="I714" s="213">
        <v>5.7</v>
      </c>
      <c r="J714" s="213">
        <v>5.75</v>
      </c>
      <c r="K714" s="212">
        <v>1878750</v>
      </c>
      <c r="L714" s="210">
        <v>10792.6</v>
      </c>
    </row>
    <row r="715" spans="1:12" ht="15" thickTop="1" thickBot="1">
      <c r="A715" s="208" t="str">
        <f t="shared" si="10"/>
        <v>PSL</v>
      </c>
      <c r="B715" s="209" t="s">
        <v>2663</v>
      </c>
      <c r="C715" s="213">
        <v>21.1</v>
      </c>
      <c r="D715" s="213">
        <v>21.8</v>
      </c>
      <c r="E715" s="213">
        <v>21.1</v>
      </c>
      <c r="F715" s="213">
        <v>21.4</v>
      </c>
      <c r="G715" s="214">
        <v>0.8</v>
      </c>
      <c r="H715" s="214">
        <v>3.88</v>
      </c>
      <c r="I715" s="213">
        <v>21.3</v>
      </c>
      <c r="J715" s="213">
        <v>21.4</v>
      </c>
      <c r="K715" s="212">
        <v>16577447</v>
      </c>
      <c r="L715" s="210">
        <v>354898.25</v>
      </c>
    </row>
    <row r="716" spans="1:12" ht="28.5" customHeight="1" thickTop="1" thickBot="1">
      <c r="A716" s="208" t="str">
        <f t="shared" si="10"/>
        <v>RCL</v>
      </c>
      <c r="B716" s="209" t="s">
        <v>2664</v>
      </c>
      <c r="C716" s="213">
        <v>46.75</v>
      </c>
      <c r="D716" s="213">
        <v>47.5</v>
      </c>
      <c r="E716" s="213">
        <v>46.5</v>
      </c>
      <c r="F716" s="213">
        <v>46.75</v>
      </c>
      <c r="G716" s="214">
        <v>0.75</v>
      </c>
      <c r="H716" s="214">
        <v>1.63</v>
      </c>
      <c r="I716" s="213">
        <v>46.5</v>
      </c>
      <c r="J716" s="213">
        <v>46.75</v>
      </c>
      <c r="K716" s="212">
        <v>4163813</v>
      </c>
      <c r="L716" s="210">
        <v>195366.36</v>
      </c>
    </row>
    <row r="717" spans="1:12" ht="15" thickTop="1" thickBot="1">
      <c r="A717" s="208" t="str">
        <f t="shared" si="10"/>
        <v>TFFIF</v>
      </c>
      <c r="B717" s="209" t="s">
        <v>2665</v>
      </c>
      <c r="C717" s="213">
        <v>8.1</v>
      </c>
      <c r="D717" s="213">
        <v>8.25</v>
      </c>
      <c r="E717" s="213">
        <v>8.1</v>
      </c>
      <c r="F717" s="213">
        <v>8.25</v>
      </c>
      <c r="G717" s="214">
        <v>0.15</v>
      </c>
      <c r="H717" s="214">
        <v>1.85</v>
      </c>
      <c r="I717" s="213">
        <v>8.1999999999999993</v>
      </c>
      <c r="J717" s="213">
        <v>8.25</v>
      </c>
      <c r="K717" s="212">
        <v>1932273</v>
      </c>
      <c r="L717" s="210">
        <v>15827.1</v>
      </c>
    </row>
    <row r="718" spans="1:12" ht="14.5" thickTop="1">
      <c r="A718" s="208" t="str">
        <f t="shared" si="10"/>
        <v>THAI</v>
      </c>
      <c r="B718" s="209" t="s">
        <v>2666</v>
      </c>
      <c r="C718" s="213" t="s">
        <v>377</v>
      </c>
      <c r="D718" s="213" t="s">
        <v>377</v>
      </c>
      <c r="E718" s="213" t="s">
        <v>377</v>
      </c>
      <c r="F718" s="213" t="s">
        <v>377</v>
      </c>
      <c r="G718" s="213" t="s">
        <v>377</v>
      </c>
      <c r="H718" s="213" t="s">
        <v>377</v>
      </c>
      <c r="I718" s="213" t="s">
        <v>377</v>
      </c>
      <c r="J718" s="213" t="s">
        <v>377</v>
      </c>
      <c r="K718" s="213" t="s">
        <v>377</v>
      </c>
      <c r="L718" s="213" t="s">
        <v>377</v>
      </c>
    </row>
    <row r="719" spans="1:12" ht="14.5" thickBot="1">
      <c r="A719" s="208" t="str">
        <f t="shared" si="10"/>
        <v>TSTE</v>
      </c>
      <c r="B719" s="209" t="s">
        <v>2667</v>
      </c>
      <c r="C719" s="213">
        <v>7.2</v>
      </c>
      <c r="D719" s="213">
        <v>7.2</v>
      </c>
      <c r="E719" s="213">
        <v>7.2</v>
      </c>
      <c r="F719" s="213">
        <v>7.2</v>
      </c>
      <c r="G719" s="214">
        <v>0.2</v>
      </c>
      <c r="H719" s="214">
        <v>2.86</v>
      </c>
      <c r="I719" s="213">
        <v>7</v>
      </c>
      <c r="J719" s="213">
        <v>7.2</v>
      </c>
      <c r="K719" s="213">
        <v>300</v>
      </c>
      <c r="L719" s="213">
        <v>2.16</v>
      </c>
    </row>
    <row r="720" spans="1:12" ht="15" thickTop="1" thickBot="1">
      <c r="A720" s="208" t="str">
        <f t="shared" si="10"/>
        <v>TTA</v>
      </c>
      <c r="B720" s="209" t="s">
        <v>2668</v>
      </c>
      <c r="C720" s="213">
        <v>10.199999999999999</v>
      </c>
      <c r="D720" s="213">
        <v>10.8</v>
      </c>
      <c r="E720" s="213">
        <v>10.1</v>
      </c>
      <c r="F720" s="213">
        <v>10.7</v>
      </c>
      <c r="G720" s="214">
        <v>0.7</v>
      </c>
      <c r="H720" s="214">
        <v>7</v>
      </c>
      <c r="I720" s="213">
        <v>10.6</v>
      </c>
      <c r="J720" s="213">
        <v>10.7</v>
      </c>
      <c r="K720" s="212">
        <v>49228608</v>
      </c>
      <c r="L720" s="210">
        <v>519534.48</v>
      </c>
    </row>
    <row r="721" spans="1:12" ht="19" customHeight="1" thickTop="1" thickBot="1">
      <c r="A721" s="208" t="str">
        <f t="shared" si="10"/>
        <v>WICE</v>
      </c>
      <c r="B721" s="215" t="s">
        <v>2669</v>
      </c>
      <c r="C721" s="216">
        <v>16.5</v>
      </c>
      <c r="D721" s="216">
        <v>16.600000000000001</v>
      </c>
      <c r="E721" s="216">
        <v>16.2</v>
      </c>
      <c r="F721" s="216">
        <v>16.3</v>
      </c>
      <c r="G721" s="214">
        <v>0.1</v>
      </c>
      <c r="H721" s="214">
        <v>0.62</v>
      </c>
      <c r="I721" s="216">
        <v>16.2</v>
      </c>
      <c r="J721" s="216">
        <v>16.3</v>
      </c>
      <c r="K721" s="217">
        <v>2853174</v>
      </c>
      <c r="L721" s="218">
        <v>46620.41</v>
      </c>
    </row>
    <row r="722" spans="1:12" ht="14.5" thickTop="1">
      <c r="A722" s="208" t="str">
        <f t="shared" si="10"/>
        <v/>
      </c>
      <c r="B722"/>
      <c r="C722"/>
      <c r="D722"/>
      <c r="E722"/>
      <c r="F722"/>
      <c r="G722"/>
      <c r="H722"/>
      <c r="I722"/>
      <c r="J722"/>
      <c r="K722"/>
      <c r="L722"/>
    </row>
    <row r="723" spans="1:12">
      <c r="A723" s="208" t="str">
        <f t="shared" si="10"/>
        <v>หลักทรัพย์</v>
      </c>
      <c r="B723" s="281" t="s">
        <v>2073</v>
      </c>
      <c r="C723" s="281" t="s">
        <v>2074</v>
      </c>
      <c r="D723" s="281" t="s">
        <v>2050</v>
      </c>
      <c r="E723" s="281" t="s">
        <v>2051</v>
      </c>
      <c r="F723" s="281" t="s">
        <v>2047</v>
      </c>
      <c r="G723" s="219" t="s">
        <v>2048</v>
      </c>
      <c r="H723" s="219" t="s">
        <v>2049</v>
      </c>
      <c r="I723" s="219" t="s">
        <v>2075</v>
      </c>
      <c r="J723" s="219" t="s">
        <v>2075</v>
      </c>
      <c r="K723" s="219" t="s">
        <v>2052</v>
      </c>
      <c r="L723" s="219" t="s">
        <v>2053</v>
      </c>
    </row>
    <row r="724" spans="1:12">
      <c r="A724" s="208" t="str">
        <f t="shared" si="10"/>
        <v/>
      </c>
      <c r="B724" s="281"/>
      <c r="C724" s="281"/>
      <c r="D724" s="281"/>
      <c r="E724" s="281"/>
      <c r="F724" s="281"/>
      <c r="G724" s="219" t="s">
        <v>2054</v>
      </c>
      <c r="H724" s="219" t="s">
        <v>2054</v>
      </c>
      <c r="I724" s="219" t="s">
        <v>2076</v>
      </c>
      <c r="J724" s="219" t="s">
        <v>2077</v>
      </c>
      <c r="K724" s="219" t="s">
        <v>2078</v>
      </c>
      <c r="L724" s="219" t="s">
        <v>2079</v>
      </c>
    </row>
    <row r="725" spans="1:12">
      <c r="A725" s="208" t="str">
        <f t="shared" si="10"/>
        <v>CCET</v>
      </c>
      <c r="B725" s="209" t="s">
        <v>2670</v>
      </c>
      <c r="C725" s="213">
        <v>2.52</v>
      </c>
      <c r="D725" s="213">
        <v>2.54</v>
      </c>
      <c r="E725" s="213">
        <v>2.5</v>
      </c>
      <c r="F725" s="213">
        <v>2.52</v>
      </c>
      <c r="G725" s="213">
        <v>0</v>
      </c>
      <c r="H725" s="213">
        <v>0</v>
      </c>
      <c r="I725" s="213">
        <v>2.5</v>
      </c>
      <c r="J725" s="213">
        <v>2.52</v>
      </c>
      <c r="K725" s="212">
        <v>734697</v>
      </c>
      <c r="L725" s="210">
        <v>1848.65</v>
      </c>
    </row>
    <row r="726" spans="1:12" ht="14.5" thickBot="1">
      <c r="A726" s="208" t="str">
        <f t="shared" si="10"/>
        <v>DELTA</v>
      </c>
      <c r="B726" s="209" t="s">
        <v>2671</v>
      </c>
      <c r="C726" s="213">
        <v>338</v>
      </c>
      <c r="D726" s="213">
        <v>341</v>
      </c>
      <c r="E726" s="213">
        <v>335</v>
      </c>
      <c r="F726" s="213">
        <v>337</v>
      </c>
      <c r="G726" s="214">
        <v>4</v>
      </c>
      <c r="H726" s="214">
        <v>1.2</v>
      </c>
      <c r="I726" s="213">
        <v>337</v>
      </c>
      <c r="J726" s="213">
        <v>338</v>
      </c>
      <c r="K726" s="212">
        <v>574574</v>
      </c>
      <c r="L726" s="210">
        <v>194380.62</v>
      </c>
    </row>
    <row r="727" spans="1:12" ht="14.5" thickTop="1">
      <c r="A727" s="208" t="str">
        <f t="shared" si="10"/>
        <v>HANA</v>
      </c>
      <c r="B727" s="209" t="s">
        <v>2672</v>
      </c>
      <c r="C727" s="213">
        <v>47.75</v>
      </c>
      <c r="D727" s="213">
        <v>47.75</v>
      </c>
      <c r="E727" s="213">
        <v>46.5</v>
      </c>
      <c r="F727" s="213">
        <v>46.75</v>
      </c>
      <c r="G727" s="213">
        <v>0</v>
      </c>
      <c r="H727" s="213">
        <v>0</v>
      </c>
      <c r="I727" s="213">
        <v>46.75</v>
      </c>
      <c r="J727" s="213">
        <v>47</v>
      </c>
      <c r="K727" s="212">
        <v>6075853</v>
      </c>
      <c r="L727" s="210">
        <v>285662.28999999998</v>
      </c>
    </row>
    <row r="728" spans="1:12" ht="14.5" thickBot="1">
      <c r="A728" s="208" t="str">
        <f t="shared" si="10"/>
        <v>KCE</v>
      </c>
      <c r="B728" s="209" t="s">
        <v>2673</v>
      </c>
      <c r="C728" s="213">
        <v>63.5</v>
      </c>
      <c r="D728" s="213">
        <v>63.5</v>
      </c>
      <c r="E728" s="213">
        <v>62.5</v>
      </c>
      <c r="F728" s="213">
        <v>63.25</v>
      </c>
      <c r="G728" s="214">
        <v>0.75</v>
      </c>
      <c r="H728" s="214">
        <v>1.2</v>
      </c>
      <c r="I728" s="213">
        <v>63</v>
      </c>
      <c r="J728" s="213">
        <v>63.25</v>
      </c>
      <c r="K728" s="212">
        <v>5336194</v>
      </c>
      <c r="L728" s="210">
        <v>336577.88</v>
      </c>
    </row>
    <row r="729" spans="1:12" ht="14.5" thickTop="1">
      <c r="A729" s="208" t="str">
        <f t="shared" si="10"/>
        <v>METCO</v>
      </c>
      <c r="B729" s="209" t="s">
        <v>2674</v>
      </c>
      <c r="C729" s="213">
        <v>241</v>
      </c>
      <c r="D729" s="213">
        <v>241</v>
      </c>
      <c r="E729" s="213">
        <v>240</v>
      </c>
      <c r="F729" s="213">
        <v>241</v>
      </c>
      <c r="G729" s="213">
        <v>0</v>
      </c>
      <c r="H729" s="213">
        <v>0</v>
      </c>
      <c r="I729" s="213">
        <v>240</v>
      </c>
      <c r="J729" s="213">
        <v>241</v>
      </c>
      <c r="K729" s="212">
        <v>1001</v>
      </c>
      <c r="L729" s="213">
        <v>240.74</v>
      </c>
    </row>
    <row r="730" spans="1:12" ht="14.5" thickBot="1">
      <c r="A730" s="208" t="str">
        <f t="shared" ref="A730:A774" si="11">IFERROR(LEFT(B730,FIND("&lt;",B730)-2),TRIM(B730))</f>
        <v>NEX</v>
      </c>
      <c r="B730" s="209" t="s">
        <v>2675</v>
      </c>
      <c r="C730" s="213">
        <v>15.8</v>
      </c>
      <c r="D730" s="213">
        <v>16</v>
      </c>
      <c r="E730" s="213">
        <v>15.7</v>
      </c>
      <c r="F730" s="213">
        <v>15.9</v>
      </c>
      <c r="G730" s="214">
        <v>0.4</v>
      </c>
      <c r="H730" s="214">
        <v>2.58</v>
      </c>
      <c r="I730" s="213">
        <v>15.8</v>
      </c>
      <c r="J730" s="213">
        <v>15.9</v>
      </c>
      <c r="K730" s="212">
        <v>4110971</v>
      </c>
      <c r="L730" s="210">
        <v>65173.55</v>
      </c>
    </row>
    <row r="731" spans="1:12" ht="15" thickTop="1" thickBot="1">
      <c r="A731" s="208" t="str">
        <f t="shared" si="11"/>
        <v>SMT</v>
      </c>
      <c r="B731" s="209" t="s">
        <v>2676</v>
      </c>
      <c r="C731" s="213">
        <v>4.76</v>
      </c>
      <c r="D731" s="213">
        <v>4.82</v>
      </c>
      <c r="E731" s="213">
        <v>4.76</v>
      </c>
      <c r="F731" s="213">
        <v>4.78</v>
      </c>
      <c r="G731" s="214">
        <v>0.04</v>
      </c>
      <c r="H731" s="214">
        <v>0.84</v>
      </c>
      <c r="I731" s="213">
        <v>4.76</v>
      </c>
      <c r="J731" s="213">
        <v>4.78</v>
      </c>
      <c r="K731" s="212">
        <v>691600</v>
      </c>
      <c r="L731" s="210">
        <v>3301.64</v>
      </c>
    </row>
    <row r="732" spans="1:12" ht="15" thickTop="1" thickBot="1">
      <c r="A732" s="208" t="str">
        <f t="shared" si="11"/>
        <v>SVI</v>
      </c>
      <c r="B732" s="209" t="s">
        <v>2677</v>
      </c>
      <c r="C732" s="213">
        <v>7.3</v>
      </c>
      <c r="D732" s="213">
        <v>7.4</v>
      </c>
      <c r="E732" s="213">
        <v>7.25</v>
      </c>
      <c r="F732" s="213">
        <v>7.35</v>
      </c>
      <c r="G732" s="214">
        <v>0.1</v>
      </c>
      <c r="H732" s="214">
        <v>1.38</v>
      </c>
      <c r="I732" s="213">
        <v>7.3</v>
      </c>
      <c r="J732" s="213">
        <v>7.35</v>
      </c>
      <c r="K732" s="212">
        <v>2066995</v>
      </c>
      <c r="L732" s="210">
        <v>15168.36</v>
      </c>
    </row>
    <row r="733" spans="1:12" ht="19" customHeight="1" thickTop="1" thickBot="1">
      <c r="A733" s="208" t="str">
        <f t="shared" si="11"/>
        <v>TEAM</v>
      </c>
      <c r="B733" s="215" t="s">
        <v>2678</v>
      </c>
      <c r="C733" s="216">
        <v>3.9</v>
      </c>
      <c r="D733" s="216">
        <v>4.0199999999999996</v>
      </c>
      <c r="E733" s="216">
        <v>3.9</v>
      </c>
      <c r="F733" s="216">
        <v>3.92</v>
      </c>
      <c r="G733" s="216">
        <v>0</v>
      </c>
      <c r="H733" s="216">
        <v>0</v>
      </c>
      <c r="I733" s="216">
        <v>3.92</v>
      </c>
      <c r="J733" s="216">
        <v>3.94</v>
      </c>
      <c r="K733" s="217">
        <v>949981</v>
      </c>
      <c r="L733" s="218">
        <v>3751.07</v>
      </c>
    </row>
    <row r="734" spans="1:12" ht="14.5" thickTop="1">
      <c r="A734" s="208" t="str">
        <f t="shared" si="11"/>
        <v/>
      </c>
      <c r="B734"/>
      <c r="C734"/>
      <c r="D734"/>
      <c r="E734"/>
      <c r="F734"/>
      <c r="G734"/>
      <c r="H734"/>
      <c r="I734"/>
      <c r="J734"/>
      <c r="K734"/>
      <c r="L734"/>
    </row>
    <row r="735" spans="1:12">
      <c r="A735" s="208" t="str">
        <f t="shared" si="11"/>
        <v>หลักทรัพย์</v>
      </c>
      <c r="B735" s="281" t="s">
        <v>2073</v>
      </c>
      <c r="C735" s="281" t="s">
        <v>2074</v>
      </c>
      <c r="D735" s="281" t="s">
        <v>2050</v>
      </c>
      <c r="E735" s="281" t="s">
        <v>2051</v>
      </c>
      <c r="F735" s="281" t="s">
        <v>2047</v>
      </c>
      <c r="G735" s="219" t="s">
        <v>2048</v>
      </c>
      <c r="H735" s="219" t="s">
        <v>2049</v>
      </c>
      <c r="I735" s="219" t="s">
        <v>2075</v>
      </c>
      <c r="J735" s="219" t="s">
        <v>2075</v>
      </c>
      <c r="K735" s="219" t="s">
        <v>2052</v>
      </c>
      <c r="L735" s="219" t="s">
        <v>2053</v>
      </c>
    </row>
    <row r="736" spans="1:12">
      <c r="A736" s="208" t="str">
        <f t="shared" si="11"/>
        <v/>
      </c>
      <c r="B736" s="281"/>
      <c r="C736" s="281"/>
      <c r="D736" s="281"/>
      <c r="E736" s="281"/>
      <c r="F736" s="281"/>
      <c r="G736" s="219" t="s">
        <v>2054</v>
      </c>
      <c r="H736" s="219" t="s">
        <v>2054</v>
      </c>
      <c r="I736" s="219" t="s">
        <v>2076</v>
      </c>
      <c r="J736" s="219" t="s">
        <v>2077</v>
      </c>
      <c r="K736" s="219" t="s">
        <v>2078</v>
      </c>
      <c r="L736" s="219" t="s">
        <v>2079</v>
      </c>
    </row>
    <row r="737" spans="1:12" ht="14.5" thickBot="1">
      <c r="A737" s="208" t="str">
        <f t="shared" si="11"/>
        <v>ADVANC</v>
      </c>
      <c r="B737" s="209" t="s">
        <v>2679</v>
      </c>
      <c r="C737" s="213">
        <v>218</v>
      </c>
      <c r="D737" s="213">
        <v>220</v>
      </c>
      <c r="E737" s="213">
        <v>216</v>
      </c>
      <c r="F737" s="213">
        <v>218</v>
      </c>
      <c r="G737" s="214">
        <v>1</v>
      </c>
      <c r="H737" s="214">
        <v>0.46</v>
      </c>
      <c r="I737" s="213">
        <v>217</v>
      </c>
      <c r="J737" s="213">
        <v>218</v>
      </c>
      <c r="K737" s="212">
        <v>3653210</v>
      </c>
      <c r="L737" s="210">
        <v>796540.09</v>
      </c>
    </row>
    <row r="738" spans="1:12" ht="14.5" thickTop="1">
      <c r="A738" s="208" t="str">
        <f t="shared" si="11"/>
        <v>AIT</v>
      </c>
      <c r="B738" s="209" t="s">
        <v>3116</v>
      </c>
      <c r="C738" s="213">
        <v>7</v>
      </c>
      <c r="D738" s="213">
        <v>7.05</v>
      </c>
      <c r="E738" s="213">
        <v>6.85</v>
      </c>
      <c r="F738" s="213">
        <v>6.9</v>
      </c>
      <c r="G738" s="213">
        <v>0</v>
      </c>
      <c r="H738" s="213">
        <v>0</v>
      </c>
      <c r="I738" s="213">
        <v>6.9</v>
      </c>
      <c r="J738" s="213">
        <v>6.95</v>
      </c>
      <c r="K738" s="212">
        <v>2812290</v>
      </c>
      <c r="L738" s="210">
        <v>19551.63</v>
      </c>
    </row>
    <row r="739" spans="1:12" ht="15" customHeight="1" thickBot="1">
      <c r="A739" s="208" t="str">
        <f t="shared" si="11"/>
        <v>ALT</v>
      </c>
      <c r="B739" s="209" t="s">
        <v>2680</v>
      </c>
      <c r="C739" s="213">
        <v>2.4</v>
      </c>
      <c r="D739" s="213">
        <v>2.42</v>
      </c>
      <c r="E739" s="213">
        <v>2.3199999999999998</v>
      </c>
      <c r="F739" s="213">
        <v>2.38</v>
      </c>
      <c r="G739" s="211">
        <v>-0.02</v>
      </c>
      <c r="H739" s="211">
        <v>-0.83</v>
      </c>
      <c r="I739" s="213">
        <v>2.38</v>
      </c>
      <c r="J739" s="213">
        <v>2.42</v>
      </c>
      <c r="K739" s="212">
        <v>1094800</v>
      </c>
      <c r="L739" s="210">
        <v>2586.44</v>
      </c>
    </row>
    <row r="740" spans="1:12" ht="14.5" thickTop="1">
      <c r="A740" s="208" t="str">
        <f t="shared" si="11"/>
        <v>AMR</v>
      </c>
      <c r="B740" s="209" t="s">
        <v>2681</v>
      </c>
      <c r="C740" s="213">
        <v>5.15</v>
      </c>
      <c r="D740" s="213">
        <v>5.25</v>
      </c>
      <c r="E740" s="213">
        <v>5.15</v>
      </c>
      <c r="F740" s="213">
        <v>5.15</v>
      </c>
      <c r="G740" s="213">
        <v>0</v>
      </c>
      <c r="H740" s="213">
        <v>0</v>
      </c>
      <c r="I740" s="213">
        <v>5.15</v>
      </c>
      <c r="J740" s="213">
        <v>5.2</v>
      </c>
      <c r="K740" s="212">
        <v>233400</v>
      </c>
      <c r="L740" s="210">
        <v>1204.26</v>
      </c>
    </row>
    <row r="741" spans="1:12" ht="16.5" customHeight="1">
      <c r="A741" s="208" t="str">
        <f t="shared" si="11"/>
        <v>BLISS</v>
      </c>
      <c r="B741" s="209" t="s">
        <v>2682</v>
      </c>
      <c r="C741" s="213" t="s">
        <v>377</v>
      </c>
      <c r="D741" s="213" t="s">
        <v>377</v>
      </c>
      <c r="E741" s="213" t="s">
        <v>377</v>
      </c>
      <c r="F741" s="213" t="s">
        <v>377</v>
      </c>
      <c r="G741" s="213" t="s">
        <v>377</v>
      </c>
      <c r="H741" s="213" t="s">
        <v>377</v>
      </c>
      <c r="I741" s="213" t="s">
        <v>377</v>
      </c>
      <c r="J741" s="213" t="s">
        <v>377</v>
      </c>
      <c r="K741" s="213" t="s">
        <v>377</v>
      </c>
      <c r="L741" s="213" t="s">
        <v>377</v>
      </c>
    </row>
    <row r="742" spans="1:12">
      <c r="A742" s="208" t="str">
        <f t="shared" si="11"/>
        <v>DIF</v>
      </c>
      <c r="B742" s="209" t="s">
        <v>2683</v>
      </c>
      <c r="C742" s="213">
        <v>14</v>
      </c>
      <c r="D742" s="213">
        <v>14</v>
      </c>
      <c r="E742" s="213">
        <v>13.9</v>
      </c>
      <c r="F742" s="213">
        <v>14</v>
      </c>
      <c r="G742" s="213">
        <v>0</v>
      </c>
      <c r="H742" s="213">
        <v>0</v>
      </c>
      <c r="I742" s="213">
        <v>13.9</v>
      </c>
      <c r="J742" s="213">
        <v>14</v>
      </c>
      <c r="K742" s="212">
        <v>5885541</v>
      </c>
      <c r="L742" s="210">
        <v>82362.009999999995</v>
      </c>
    </row>
    <row r="743" spans="1:12" ht="14.5" thickBot="1">
      <c r="A743" s="208" t="str">
        <f t="shared" si="11"/>
        <v>DTAC</v>
      </c>
      <c r="B743" s="209" t="s">
        <v>2684</v>
      </c>
      <c r="C743" s="213">
        <v>43.75</v>
      </c>
      <c r="D743" s="213">
        <v>44.25</v>
      </c>
      <c r="E743" s="213">
        <v>43.5</v>
      </c>
      <c r="F743" s="213">
        <v>44</v>
      </c>
      <c r="G743" s="214">
        <v>0.5</v>
      </c>
      <c r="H743" s="214">
        <v>1.1499999999999999</v>
      </c>
      <c r="I743" s="213">
        <v>43.75</v>
      </c>
      <c r="J743" s="213">
        <v>44</v>
      </c>
      <c r="K743" s="212">
        <v>1141638</v>
      </c>
      <c r="L743" s="210">
        <v>50156.55</v>
      </c>
    </row>
    <row r="744" spans="1:12" ht="15" thickTop="1" thickBot="1">
      <c r="A744" s="208" t="str">
        <f t="shared" si="11"/>
        <v>FORTH</v>
      </c>
      <c r="B744" s="209" t="s">
        <v>2685</v>
      </c>
      <c r="C744" s="213">
        <v>44.75</v>
      </c>
      <c r="D744" s="213">
        <v>48.25</v>
      </c>
      <c r="E744" s="213">
        <v>44.25</v>
      </c>
      <c r="F744" s="213">
        <v>47.75</v>
      </c>
      <c r="G744" s="214">
        <v>3.75</v>
      </c>
      <c r="H744" s="214">
        <v>8.52</v>
      </c>
      <c r="I744" s="213">
        <v>47.75</v>
      </c>
      <c r="J744" s="213">
        <v>48</v>
      </c>
      <c r="K744" s="212">
        <v>7334538</v>
      </c>
      <c r="L744" s="210">
        <v>340296.02</v>
      </c>
    </row>
    <row r="745" spans="1:12" ht="15" thickTop="1" thickBot="1">
      <c r="A745" s="208" t="str">
        <f t="shared" si="11"/>
        <v>HUMAN</v>
      </c>
      <c r="B745" s="209" t="s">
        <v>2686</v>
      </c>
      <c r="C745" s="213">
        <v>12</v>
      </c>
      <c r="D745" s="213">
        <v>12.3</v>
      </c>
      <c r="E745" s="213">
        <v>11.9</v>
      </c>
      <c r="F745" s="213">
        <v>12.1</v>
      </c>
      <c r="G745" s="214">
        <v>0.3</v>
      </c>
      <c r="H745" s="214">
        <v>2.54</v>
      </c>
      <c r="I745" s="213">
        <v>12.1</v>
      </c>
      <c r="J745" s="213">
        <v>12.2</v>
      </c>
      <c r="K745" s="212">
        <v>2554870</v>
      </c>
      <c r="L745" s="210">
        <v>31054.89</v>
      </c>
    </row>
    <row r="746" spans="1:12" ht="15" thickTop="1" thickBot="1">
      <c r="A746" s="208" t="str">
        <f t="shared" si="11"/>
        <v>ILINK</v>
      </c>
      <c r="B746" s="209" t="s">
        <v>2687</v>
      </c>
      <c r="C746" s="213">
        <v>8.6999999999999993</v>
      </c>
      <c r="D746" s="213">
        <v>8.8000000000000007</v>
      </c>
      <c r="E746" s="213">
        <v>8.65</v>
      </c>
      <c r="F746" s="213">
        <v>8.6999999999999993</v>
      </c>
      <c r="G746" s="214">
        <v>0.1</v>
      </c>
      <c r="H746" s="214">
        <v>1.1599999999999999</v>
      </c>
      <c r="I746" s="213">
        <v>8.6999999999999993</v>
      </c>
      <c r="J746" s="213">
        <v>8.75</v>
      </c>
      <c r="K746" s="212">
        <v>973601</v>
      </c>
      <c r="L746" s="210">
        <v>8476.74</v>
      </c>
    </row>
    <row r="747" spans="1:12" ht="15" thickTop="1" thickBot="1">
      <c r="A747" s="208" t="str">
        <f t="shared" si="11"/>
        <v>INET</v>
      </c>
      <c r="B747" s="209" t="s">
        <v>2688</v>
      </c>
      <c r="C747" s="213">
        <v>6.7</v>
      </c>
      <c r="D747" s="213">
        <v>6.85</v>
      </c>
      <c r="E747" s="213">
        <v>6.55</v>
      </c>
      <c r="F747" s="213">
        <v>6.6</v>
      </c>
      <c r="G747" s="214">
        <v>0.05</v>
      </c>
      <c r="H747" s="214">
        <v>0.76</v>
      </c>
      <c r="I747" s="213">
        <v>6.55</v>
      </c>
      <c r="J747" s="213">
        <v>6.6</v>
      </c>
      <c r="K747" s="212">
        <v>2794792</v>
      </c>
      <c r="L747" s="210">
        <v>18708</v>
      </c>
    </row>
    <row r="748" spans="1:12" ht="15" thickTop="1" thickBot="1">
      <c r="A748" s="208" t="str">
        <f t="shared" si="11"/>
        <v>INSET</v>
      </c>
      <c r="B748" s="209" t="s">
        <v>2689</v>
      </c>
      <c r="C748" s="213">
        <v>4.32</v>
      </c>
      <c r="D748" s="213">
        <v>4.4000000000000004</v>
      </c>
      <c r="E748" s="213">
        <v>4.3</v>
      </c>
      <c r="F748" s="213">
        <v>4.32</v>
      </c>
      <c r="G748" s="214">
        <v>0.02</v>
      </c>
      <c r="H748" s="214">
        <v>0.47</v>
      </c>
      <c r="I748" s="213">
        <v>4.32</v>
      </c>
      <c r="J748" s="213">
        <v>4.3600000000000003</v>
      </c>
      <c r="K748" s="212">
        <v>3559580</v>
      </c>
      <c r="L748" s="210">
        <v>15472.13</v>
      </c>
    </row>
    <row r="749" spans="1:12" ht="15" thickTop="1" thickBot="1">
      <c r="A749" s="208" t="str">
        <f t="shared" si="11"/>
        <v>INTUCH</v>
      </c>
      <c r="B749" s="209" t="s">
        <v>2690</v>
      </c>
      <c r="C749" s="213">
        <v>73</v>
      </c>
      <c r="D749" s="213">
        <v>73.5</v>
      </c>
      <c r="E749" s="213">
        <v>72.5</v>
      </c>
      <c r="F749" s="213">
        <v>73.25</v>
      </c>
      <c r="G749" s="214">
        <v>0.75</v>
      </c>
      <c r="H749" s="214">
        <v>1.03</v>
      </c>
      <c r="I749" s="213">
        <v>73</v>
      </c>
      <c r="J749" s="213">
        <v>73.25</v>
      </c>
      <c r="K749" s="212">
        <v>3575036</v>
      </c>
      <c r="L749" s="210">
        <v>261255.32</v>
      </c>
    </row>
    <row r="750" spans="1:12" ht="15" thickTop="1" thickBot="1">
      <c r="A750" s="208" t="str">
        <f t="shared" si="11"/>
        <v>ITEL</v>
      </c>
      <c r="B750" s="209" t="s">
        <v>3435</v>
      </c>
      <c r="C750" s="213">
        <v>5.2</v>
      </c>
      <c r="D750" s="213">
        <v>5.2</v>
      </c>
      <c r="E750" s="213">
        <v>5.15</v>
      </c>
      <c r="F750" s="213">
        <v>5.2</v>
      </c>
      <c r="G750" s="214">
        <v>0.05</v>
      </c>
      <c r="H750" s="214">
        <v>0.97</v>
      </c>
      <c r="I750" s="213">
        <v>5.15</v>
      </c>
      <c r="J750" s="213">
        <v>5.2</v>
      </c>
      <c r="K750" s="212">
        <v>912405</v>
      </c>
      <c r="L750" s="210">
        <v>4720.3999999999996</v>
      </c>
    </row>
    <row r="751" spans="1:12" ht="15" thickTop="1" thickBot="1">
      <c r="A751" s="208" t="str">
        <f t="shared" si="11"/>
        <v>JAS</v>
      </c>
      <c r="B751" s="209" t="s">
        <v>2691</v>
      </c>
      <c r="C751" s="213">
        <v>3.18</v>
      </c>
      <c r="D751" s="213">
        <v>3.32</v>
      </c>
      <c r="E751" s="213">
        <v>3.16</v>
      </c>
      <c r="F751" s="213">
        <v>3.3</v>
      </c>
      <c r="G751" s="214">
        <v>0.16</v>
      </c>
      <c r="H751" s="214">
        <v>5.0999999999999996</v>
      </c>
      <c r="I751" s="213">
        <v>3.28</v>
      </c>
      <c r="J751" s="213">
        <v>3.3</v>
      </c>
      <c r="K751" s="212">
        <v>104449826</v>
      </c>
      <c r="L751" s="210">
        <v>341254.99</v>
      </c>
    </row>
    <row r="752" spans="1:12" ht="15" thickTop="1" thickBot="1">
      <c r="A752" s="208" t="str">
        <f t="shared" si="11"/>
        <v>JASIF</v>
      </c>
      <c r="B752" s="209" t="s">
        <v>3436</v>
      </c>
      <c r="C752" s="213">
        <v>10.8</v>
      </c>
      <c r="D752" s="213">
        <v>10.9</v>
      </c>
      <c r="E752" s="213">
        <v>10.8</v>
      </c>
      <c r="F752" s="213">
        <v>10.9</v>
      </c>
      <c r="G752" s="211">
        <v>-0.1</v>
      </c>
      <c r="H752" s="211">
        <v>-0.91</v>
      </c>
      <c r="I752" s="213">
        <v>10.8</v>
      </c>
      <c r="J752" s="213">
        <v>10.9</v>
      </c>
      <c r="K752" s="212">
        <v>15201244</v>
      </c>
      <c r="L752" s="210">
        <v>164749.23000000001</v>
      </c>
    </row>
    <row r="753" spans="1:12" ht="15" thickTop="1" thickBot="1">
      <c r="A753" s="208" t="str">
        <f t="shared" si="11"/>
        <v>JMART</v>
      </c>
      <c r="B753" s="209" t="s">
        <v>2692</v>
      </c>
      <c r="C753" s="213">
        <v>54</v>
      </c>
      <c r="D753" s="213">
        <v>55</v>
      </c>
      <c r="E753" s="213">
        <v>54</v>
      </c>
      <c r="F753" s="213">
        <v>54.5</v>
      </c>
      <c r="G753" s="214">
        <v>1.5</v>
      </c>
      <c r="H753" s="214">
        <v>2.83</v>
      </c>
      <c r="I753" s="213">
        <v>54.25</v>
      </c>
      <c r="J753" s="213">
        <v>54.5</v>
      </c>
      <c r="K753" s="212">
        <v>4830300</v>
      </c>
      <c r="L753" s="210">
        <v>262556.69</v>
      </c>
    </row>
    <row r="754" spans="1:12" ht="15" thickTop="1" thickBot="1">
      <c r="A754" s="208" t="str">
        <f t="shared" si="11"/>
        <v>JR</v>
      </c>
      <c r="B754" s="209" t="s">
        <v>2693</v>
      </c>
      <c r="C754" s="213">
        <v>7.1</v>
      </c>
      <c r="D754" s="213">
        <v>7.15</v>
      </c>
      <c r="E754" s="213">
        <v>7</v>
      </c>
      <c r="F754" s="213">
        <v>7</v>
      </c>
      <c r="G754" s="211">
        <v>-0.1</v>
      </c>
      <c r="H754" s="211">
        <v>-1.41</v>
      </c>
      <c r="I754" s="213">
        <v>7</v>
      </c>
      <c r="J754" s="213">
        <v>7.05</v>
      </c>
      <c r="K754" s="212">
        <v>621002</v>
      </c>
      <c r="L754" s="210">
        <v>4377.01</v>
      </c>
    </row>
    <row r="755" spans="1:12" ht="14.5" thickTop="1">
      <c r="A755" s="208" t="str">
        <f t="shared" si="11"/>
        <v>JTS</v>
      </c>
      <c r="B755" s="209" t="s">
        <v>3437</v>
      </c>
      <c r="C755" s="213" t="s">
        <v>377</v>
      </c>
      <c r="D755" s="213" t="s">
        <v>377</v>
      </c>
      <c r="E755" s="213" t="s">
        <v>377</v>
      </c>
      <c r="F755" s="213" t="s">
        <v>377</v>
      </c>
      <c r="G755" s="213" t="s">
        <v>377</v>
      </c>
      <c r="H755" s="213" t="s">
        <v>377</v>
      </c>
      <c r="I755" s="213" t="s">
        <v>377</v>
      </c>
      <c r="J755" s="213" t="s">
        <v>377</v>
      </c>
      <c r="K755" s="213" t="s">
        <v>377</v>
      </c>
      <c r="L755" s="213" t="s">
        <v>377</v>
      </c>
    </row>
    <row r="756" spans="1:12" ht="14.5" thickBot="1">
      <c r="A756" s="208" t="str">
        <f t="shared" si="11"/>
        <v>MFEC</v>
      </c>
      <c r="B756" s="209" t="s">
        <v>2694</v>
      </c>
      <c r="C756" s="213">
        <v>9</v>
      </c>
      <c r="D756" s="213">
        <v>9.4</v>
      </c>
      <c r="E756" s="213">
        <v>9</v>
      </c>
      <c r="F756" s="213">
        <v>9.3000000000000007</v>
      </c>
      <c r="G756" s="214">
        <v>0.3</v>
      </c>
      <c r="H756" s="214">
        <v>3.33</v>
      </c>
      <c r="I756" s="213">
        <v>9.3000000000000007</v>
      </c>
      <c r="J756" s="213">
        <v>9.35</v>
      </c>
      <c r="K756" s="212">
        <v>514400</v>
      </c>
      <c r="L756" s="210">
        <v>4763.34</v>
      </c>
    </row>
    <row r="757" spans="1:12" ht="15" thickTop="1" thickBot="1">
      <c r="A757" s="208" t="str">
        <f t="shared" si="11"/>
        <v>MSC</v>
      </c>
      <c r="B757" s="209" t="s">
        <v>2695</v>
      </c>
      <c r="C757" s="213">
        <v>9</v>
      </c>
      <c r="D757" s="213">
        <v>9.1</v>
      </c>
      <c r="E757" s="213">
        <v>8.9499999999999993</v>
      </c>
      <c r="F757" s="213">
        <v>8.9499999999999993</v>
      </c>
      <c r="G757" s="214">
        <v>0.15</v>
      </c>
      <c r="H757" s="214">
        <v>1.7</v>
      </c>
      <c r="I757" s="213">
        <v>8.9</v>
      </c>
      <c r="J757" s="213">
        <v>9</v>
      </c>
      <c r="K757" s="212">
        <v>746712</v>
      </c>
      <c r="L757" s="210">
        <v>6707.8</v>
      </c>
    </row>
    <row r="758" spans="1:12" ht="15" thickTop="1" thickBot="1">
      <c r="A758" s="208" t="str">
        <f t="shared" si="11"/>
        <v>PT</v>
      </c>
      <c r="B758" s="209" t="s">
        <v>2696</v>
      </c>
      <c r="C758" s="213">
        <v>5.95</v>
      </c>
      <c r="D758" s="213">
        <v>6.05</v>
      </c>
      <c r="E758" s="213">
        <v>5.95</v>
      </c>
      <c r="F758" s="213">
        <v>6</v>
      </c>
      <c r="G758" s="214">
        <v>0.05</v>
      </c>
      <c r="H758" s="214">
        <v>0.84</v>
      </c>
      <c r="I758" s="213">
        <v>6</v>
      </c>
      <c r="J758" s="213">
        <v>6.05</v>
      </c>
      <c r="K758" s="212">
        <v>156207</v>
      </c>
      <c r="L758" s="213">
        <v>939.4</v>
      </c>
    </row>
    <row r="759" spans="1:12" ht="15" thickTop="1" thickBot="1">
      <c r="A759" s="208" t="str">
        <f t="shared" si="11"/>
        <v>SAMART</v>
      </c>
      <c r="B759" s="209" t="s">
        <v>2697</v>
      </c>
      <c r="C759" s="213">
        <v>6</v>
      </c>
      <c r="D759" s="213">
        <v>6.05</v>
      </c>
      <c r="E759" s="213">
        <v>5.95</v>
      </c>
      <c r="F759" s="213">
        <v>5.95</v>
      </c>
      <c r="G759" s="211">
        <v>-0.05</v>
      </c>
      <c r="H759" s="211">
        <v>-0.83</v>
      </c>
      <c r="I759" s="213">
        <v>5.95</v>
      </c>
      <c r="J759" s="213">
        <v>6</v>
      </c>
      <c r="K759" s="212">
        <v>424200</v>
      </c>
      <c r="L759" s="210">
        <v>2528.9</v>
      </c>
    </row>
    <row r="760" spans="1:12" ht="14.5" thickTop="1">
      <c r="A760" s="208" t="str">
        <f t="shared" si="11"/>
        <v>SAMTEL</v>
      </c>
      <c r="B760" s="209" t="s">
        <v>2698</v>
      </c>
      <c r="C760" s="213">
        <v>6.6</v>
      </c>
      <c r="D760" s="213">
        <v>6.6</v>
      </c>
      <c r="E760" s="213">
        <v>6.35</v>
      </c>
      <c r="F760" s="213">
        <v>6.5</v>
      </c>
      <c r="G760" s="213">
        <v>0</v>
      </c>
      <c r="H760" s="213">
        <v>0</v>
      </c>
      <c r="I760" s="213">
        <v>6.5</v>
      </c>
      <c r="J760" s="213">
        <v>6.55</v>
      </c>
      <c r="K760" s="212">
        <v>35400</v>
      </c>
      <c r="L760" s="213">
        <v>229.35</v>
      </c>
    </row>
    <row r="761" spans="1:12" ht="14.5" thickBot="1">
      <c r="A761" s="208" t="str">
        <f t="shared" si="11"/>
        <v>SDC</v>
      </c>
      <c r="B761" s="209" t="s">
        <v>2699</v>
      </c>
      <c r="C761" s="213">
        <v>0.36</v>
      </c>
      <c r="D761" s="213">
        <v>0.37</v>
      </c>
      <c r="E761" s="213">
        <v>0.36</v>
      </c>
      <c r="F761" s="213">
        <v>0.36</v>
      </c>
      <c r="G761" s="211">
        <v>-0.01</v>
      </c>
      <c r="H761" s="211">
        <v>-2.7</v>
      </c>
      <c r="I761" s="213">
        <v>0.36</v>
      </c>
      <c r="J761" s="213">
        <v>0.37</v>
      </c>
      <c r="K761" s="212">
        <v>4232407</v>
      </c>
      <c r="L761" s="210">
        <v>1542.11</v>
      </c>
    </row>
    <row r="762" spans="1:12" ht="14.5" thickTop="1">
      <c r="A762" s="208" t="str">
        <f t="shared" si="11"/>
        <v>SIS</v>
      </c>
      <c r="B762" s="209" t="s">
        <v>2700</v>
      </c>
      <c r="C762" s="213">
        <v>32</v>
      </c>
      <c r="D762" s="213">
        <v>32.25</v>
      </c>
      <c r="E762" s="213">
        <v>30.75</v>
      </c>
      <c r="F762" s="213">
        <v>31.5</v>
      </c>
      <c r="G762" s="213">
        <v>0</v>
      </c>
      <c r="H762" s="213">
        <v>0</v>
      </c>
      <c r="I762" s="213">
        <v>31.25</v>
      </c>
      <c r="J762" s="213">
        <v>31.5</v>
      </c>
      <c r="K762" s="212">
        <v>671387</v>
      </c>
      <c r="L762" s="210">
        <v>21166.75</v>
      </c>
    </row>
    <row r="763" spans="1:12">
      <c r="A763" s="208" t="str">
        <f t="shared" si="11"/>
        <v>SKY</v>
      </c>
      <c r="B763" s="209" t="s">
        <v>2701</v>
      </c>
      <c r="C763" s="213">
        <v>10</v>
      </c>
      <c r="D763" s="213">
        <v>10</v>
      </c>
      <c r="E763" s="213">
        <v>9.9499999999999993</v>
      </c>
      <c r="F763" s="213">
        <v>9.9499999999999993</v>
      </c>
      <c r="G763" s="213">
        <v>0</v>
      </c>
      <c r="H763" s="213">
        <v>0</v>
      </c>
      <c r="I763" s="213">
        <v>9.9499999999999993</v>
      </c>
      <c r="J763" s="213">
        <v>10</v>
      </c>
      <c r="K763" s="212">
        <v>118665</v>
      </c>
      <c r="L763" s="210">
        <v>1181.8800000000001</v>
      </c>
    </row>
    <row r="764" spans="1:12" ht="14.5" thickBot="1">
      <c r="A764" s="208" t="str">
        <f t="shared" si="11"/>
        <v>SVOA</v>
      </c>
      <c r="B764" s="209" t="s">
        <v>2702</v>
      </c>
      <c r="C764" s="213">
        <v>3.34</v>
      </c>
      <c r="D764" s="213">
        <v>3.46</v>
      </c>
      <c r="E764" s="213">
        <v>3.34</v>
      </c>
      <c r="F764" s="213">
        <v>3.4</v>
      </c>
      <c r="G764" s="214">
        <v>0.1</v>
      </c>
      <c r="H764" s="214">
        <v>3.03</v>
      </c>
      <c r="I764" s="213">
        <v>3.4</v>
      </c>
      <c r="J764" s="213">
        <v>3.42</v>
      </c>
      <c r="K764" s="212">
        <v>10077446</v>
      </c>
      <c r="L764" s="210">
        <v>34229.81</v>
      </c>
    </row>
    <row r="765" spans="1:12" ht="15" thickTop="1" thickBot="1">
      <c r="A765" s="208" t="str">
        <f t="shared" si="11"/>
        <v>SYMC</v>
      </c>
      <c r="B765" s="209" t="s">
        <v>2703</v>
      </c>
      <c r="C765" s="213">
        <v>6.35</v>
      </c>
      <c r="D765" s="213">
        <v>6.35</v>
      </c>
      <c r="E765" s="213">
        <v>6.35</v>
      </c>
      <c r="F765" s="213">
        <v>6.35</v>
      </c>
      <c r="G765" s="211">
        <v>-0.05</v>
      </c>
      <c r="H765" s="211">
        <v>-0.78</v>
      </c>
      <c r="I765" s="213">
        <v>6.35</v>
      </c>
      <c r="J765" s="213">
        <v>6.55</v>
      </c>
      <c r="K765" s="212">
        <v>6918</v>
      </c>
      <c r="L765" s="213">
        <v>43.93</v>
      </c>
    </row>
    <row r="766" spans="1:12" ht="15" thickTop="1" thickBot="1">
      <c r="A766" s="208" t="str">
        <f t="shared" si="11"/>
        <v>SYNEX</v>
      </c>
      <c r="B766" s="209" t="s">
        <v>2704</v>
      </c>
      <c r="C766" s="213">
        <v>21.6</v>
      </c>
      <c r="D766" s="213">
        <v>22</v>
      </c>
      <c r="E766" s="213">
        <v>21.6</v>
      </c>
      <c r="F766" s="213">
        <v>21.8</v>
      </c>
      <c r="G766" s="214">
        <v>0.3</v>
      </c>
      <c r="H766" s="214">
        <v>1.4</v>
      </c>
      <c r="I766" s="213">
        <v>21.7</v>
      </c>
      <c r="J766" s="213">
        <v>21.8</v>
      </c>
      <c r="K766" s="212">
        <v>1011672</v>
      </c>
      <c r="L766" s="210">
        <v>22090.79</v>
      </c>
    </row>
    <row r="767" spans="1:12" ht="15" thickTop="1" thickBot="1">
      <c r="A767" s="208" t="str">
        <f t="shared" si="11"/>
        <v>THCOM</v>
      </c>
      <c r="B767" s="209" t="s">
        <v>2705</v>
      </c>
      <c r="C767" s="213">
        <v>8.6999999999999993</v>
      </c>
      <c r="D767" s="213">
        <v>8.9</v>
      </c>
      <c r="E767" s="213">
        <v>8.6999999999999993</v>
      </c>
      <c r="F767" s="213">
        <v>8.75</v>
      </c>
      <c r="G767" s="214">
        <v>0.05</v>
      </c>
      <c r="H767" s="214">
        <v>0.56999999999999995</v>
      </c>
      <c r="I767" s="213">
        <v>8.75</v>
      </c>
      <c r="J767" s="213">
        <v>8.8000000000000007</v>
      </c>
      <c r="K767" s="212">
        <v>787103</v>
      </c>
      <c r="L767" s="210">
        <v>6911.96</v>
      </c>
    </row>
    <row r="768" spans="1:12" ht="15" thickTop="1" thickBot="1">
      <c r="A768" s="208" t="str">
        <f t="shared" si="11"/>
        <v>TKC</v>
      </c>
      <c r="B768" s="209" t="s">
        <v>2706</v>
      </c>
      <c r="C768" s="213">
        <v>22.6</v>
      </c>
      <c r="D768" s="213">
        <v>23</v>
      </c>
      <c r="E768" s="213">
        <v>22.6</v>
      </c>
      <c r="F768" s="213">
        <v>22.9</v>
      </c>
      <c r="G768" s="214">
        <v>0.3</v>
      </c>
      <c r="H768" s="214">
        <v>1.33</v>
      </c>
      <c r="I768" s="213">
        <v>22.8</v>
      </c>
      <c r="J768" s="213">
        <v>22.9</v>
      </c>
      <c r="K768" s="212">
        <v>779602</v>
      </c>
      <c r="L768" s="210">
        <v>17826.38</v>
      </c>
    </row>
    <row r="769" spans="1:12" ht="15" thickTop="1" thickBot="1">
      <c r="A769" s="208" t="str">
        <f t="shared" si="11"/>
        <v>TRUE</v>
      </c>
      <c r="B769" s="209" t="s">
        <v>2707</v>
      </c>
      <c r="C769" s="213">
        <v>4.4800000000000004</v>
      </c>
      <c r="D769" s="213">
        <v>4.4800000000000004</v>
      </c>
      <c r="E769" s="213">
        <v>4.4400000000000004</v>
      </c>
      <c r="F769" s="213">
        <v>4.4800000000000004</v>
      </c>
      <c r="G769" s="214">
        <v>0.04</v>
      </c>
      <c r="H769" s="214">
        <v>0.9</v>
      </c>
      <c r="I769" s="213">
        <v>4.46</v>
      </c>
      <c r="J769" s="213">
        <v>4.4800000000000004</v>
      </c>
      <c r="K769" s="212">
        <v>17375056</v>
      </c>
      <c r="L769" s="210">
        <v>77510.899999999994</v>
      </c>
    </row>
    <row r="770" spans="1:12" ht="15" thickTop="1" thickBot="1">
      <c r="A770" s="208" t="str">
        <f t="shared" si="11"/>
        <v>TWZ</v>
      </c>
      <c r="B770" s="215" t="s">
        <v>2708</v>
      </c>
      <c r="C770" s="216">
        <v>0.09</v>
      </c>
      <c r="D770" s="216">
        <v>0.09</v>
      </c>
      <c r="E770" s="216">
        <v>0.08</v>
      </c>
      <c r="F770" s="216">
        <v>0.09</v>
      </c>
      <c r="G770" s="214">
        <v>0.01</v>
      </c>
      <c r="H770" s="214">
        <v>12.5</v>
      </c>
      <c r="I770" s="216">
        <v>0.08</v>
      </c>
      <c r="J770" s="216">
        <v>0.09</v>
      </c>
      <c r="K770" s="217">
        <v>8706277</v>
      </c>
      <c r="L770" s="216">
        <v>745.85</v>
      </c>
    </row>
    <row r="771" spans="1:12" ht="14.5" thickTop="1">
      <c r="A771" s="208" t="str">
        <f t="shared" si="11"/>
        <v/>
      </c>
      <c r="B771"/>
      <c r="C771"/>
      <c r="D771"/>
      <c r="E771"/>
      <c r="F771"/>
      <c r="G771"/>
      <c r="H771"/>
      <c r="I771"/>
      <c r="J771"/>
      <c r="K771"/>
      <c r="L771"/>
    </row>
    <row r="772" spans="1:12" ht="18.5" thickBot="1">
      <c r="A772" s="208" t="str">
        <f t="shared" si="11"/>
        <v>Symbol</v>
      </c>
      <c r="B772" s="222" t="s">
        <v>2709</v>
      </c>
      <c r="C772" s="222" t="s">
        <v>335</v>
      </c>
      <c r="D772" s="222" t="s">
        <v>2710</v>
      </c>
      <c r="E772"/>
      <c r="F772"/>
      <c r="G772"/>
      <c r="H772"/>
      <c r="I772"/>
      <c r="J772"/>
      <c r="K772"/>
      <c r="L772"/>
    </row>
    <row r="773" spans="1:12" ht="14.5" thickBot="1">
      <c r="A773" s="208" t="str">
        <f t="shared" si="11"/>
        <v>-</v>
      </c>
      <c r="B773" s="223" t="s">
        <v>377</v>
      </c>
      <c r="C773" s="223" t="s">
        <v>377</v>
      </c>
      <c r="D773" s="223" t="s">
        <v>377</v>
      </c>
      <c r="E773"/>
      <c r="F773"/>
      <c r="G773"/>
      <c r="H773"/>
      <c r="I773"/>
      <c r="J773"/>
      <c r="K773"/>
      <c r="L773"/>
    </row>
    <row r="774" spans="1:12" ht="14.5" thickBot="1">
      <c r="A774" s="208" t="str">
        <f t="shared" si="11"/>
        <v>-</v>
      </c>
      <c r="B774" s="223" t="s">
        <v>377</v>
      </c>
      <c r="C774" s="223" t="s">
        <v>377</v>
      </c>
      <c r="D774" s="223" t="s">
        <v>377</v>
      </c>
      <c r="E774"/>
      <c r="F774"/>
      <c r="G774"/>
      <c r="H774"/>
      <c r="I774"/>
      <c r="J774"/>
      <c r="K774"/>
      <c r="L774"/>
    </row>
    <row r="775" spans="1:12" ht="14.5" thickBot="1">
      <c r="A775" s="208" t="str">
        <f t="shared" ref="A775:A793" si="12">IFERROR(LEFT(B777,FIND("&lt;",B777)-2),TRIM(B777))</f>
        <v/>
      </c>
      <c r="B775" s="223" t="s">
        <v>377</v>
      </c>
      <c r="C775" s="223" t="s">
        <v>377</v>
      </c>
      <c r="D775" s="223" t="s">
        <v>377</v>
      </c>
      <c r="E775"/>
      <c r="F775"/>
      <c r="G775"/>
      <c r="H775"/>
      <c r="I775"/>
      <c r="J775"/>
      <c r="K775"/>
      <c r="L775"/>
    </row>
    <row r="776" spans="1:12">
      <c r="A776" s="208" t="str">
        <f t="shared" si="12"/>
        <v/>
      </c>
      <c r="B776"/>
      <c r="C776"/>
      <c r="D776"/>
      <c r="E776"/>
      <c r="F776"/>
      <c r="G776"/>
      <c r="H776"/>
      <c r="I776"/>
      <c r="J776"/>
      <c r="K776"/>
      <c r="L776"/>
    </row>
    <row r="777" spans="1:12">
      <c r="A777" s="208" t="str">
        <f t="shared" si="12"/>
        <v/>
      </c>
      <c r="B777" s="224"/>
      <c r="C777" s="224"/>
      <c r="D777" s="224"/>
      <c r="E777" s="224"/>
      <c r="F777"/>
      <c r="G777"/>
      <c r="H777"/>
      <c r="I777"/>
      <c r="J777"/>
      <c r="K777"/>
      <c r="L777"/>
    </row>
    <row r="778" spans="1:12">
      <c r="A778" s="208" t="str">
        <f t="shared" si="12"/>
        <v/>
      </c>
    </row>
    <row r="779" spans="1:12">
      <c r="A779" s="208" t="str">
        <f t="shared" si="12"/>
        <v/>
      </c>
    </row>
    <row r="780" spans="1:12">
      <c r="A780" s="208" t="str">
        <f t="shared" si="12"/>
        <v/>
      </c>
    </row>
    <row r="781" spans="1:12">
      <c r="A781" s="208" t="str">
        <f t="shared" si="12"/>
        <v/>
      </c>
    </row>
    <row r="782" spans="1:12">
      <c r="A782" s="208" t="str">
        <f t="shared" si="12"/>
        <v/>
      </c>
    </row>
    <row r="783" spans="1:12">
      <c r="A783" s="208" t="str">
        <f t="shared" si="12"/>
        <v/>
      </c>
    </row>
    <row r="784" spans="1:12">
      <c r="A784" s="208" t="str">
        <f t="shared" si="12"/>
        <v/>
      </c>
    </row>
    <row r="785" spans="1:1">
      <c r="A785" s="208" t="str">
        <f t="shared" si="12"/>
        <v/>
      </c>
    </row>
    <row r="786" spans="1:1">
      <c r="A786" s="208" t="str">
        <f t="shared" si="12"/>
        <v/>
      </c>
    </row>
    <row r="787" spans="1:1">
      <c r="A787" s="208" t="str">
        <f t="shared" si="12"/>
        <v/>
      </c>
    </row>
    <row r="788" spans="1:1">
      <c r="A788" s="208" t="str">
        <f t="shared" si="12"/>
        <v/>
      </c>
    </row>
    <row r="789" spans="1:1">
      <c r="A789" s="208" t="str">
        <f t="shared" si="12"/>
        <v/>
      </c>
    </row>
    <row r="790" spans="1:1">
      <c r="A790" s="208" t="str">
        <f t="shared" si="12"/>
        <v/>
      </c>
    </row>
    <row r="791" spans="1:1">
      <c r="A791" s="208" t="str">
        <f t="shared" si="12"/>
        <v/>
      </c>
    </row>
    <row r="792" spans="1:1">
      <c r="A792" s="208" t="str">
        <f t="shared" si="12"/>
        <v/>
      </c>
    </row>
    <row r="793" spans="1:1">
      <c r="A793" s="208" t="str">
        <f t="shared" si="12"/>
        <v/>
      </c>
    </row>
    <row r="794" spans="1:1">
      <c r="A794" s="208" t="str">
        <f t="shared" ref="A794:A857" si="13">IFERROR(LEFT(B796,FIND("&lt;",B796)-2),TRIM(B796))</f>
        <v/>
      </c>
    </row>
    <row r="795" spans="1:1">
      <c r="A795" s="208" t="str">
        <f t="shared" si="13"/>
        <v/>
      </c>
    </row>
    <row r="796" spans="1:1">
      <c r="A796" s="208" t="str">
        <f t="shared" si="13"/>
        <v/>
      </c>
    </row>
    <row r="797" spans="1:1">
      <c r="A797" s="208" t="str">
        <f t="shared" si="13"/>
        <v/>
      </c>
    </row>
    <row r="798" spans="1:1">
      <c r="A798" s="208" t="str">
        <f t="shared" si="13"/>
        <v/>
      </c>
    </row>
    <row r="799" spans="1:1">
      <c r="A799" s="208" t="str">
        <f t="shared" si="13"/>
        <v/>
      </c>
    </row>
    <row r="800" spans="1:1">
      <c r="A800" s="208" t="str">
        <f t="shared" si="13"/>
        <v/>
      </c>
    </row>
    <row r="801" spans="1:1">
      <c r="A801" s="208" t="str">
        <f t="shared" si="13"/>
        <v/>
      </c>
    </row>
    <row r="802" spans="1:1">
      <c r="A802" s="208" t="str">
        <f t="shared" si="13"/>
        <v/>
      </c>
    </row>
    <row r="803" spans="1:1">
      <c r="A803" s="208" t="str">
        <f t="shared" si="13"/>
        <v/>
      </c>
    </row>
    <row r="804" spans="1:1">
      <c r="A804" s="208" t="str">
        <f t="shared" si="13"/>
        <v/>
      </c>
    </row>
    <row r="805" spans="1:1">
      <c r="A805" s="208" t="str">
        <f t="shared" si="13"/>
        <v/>
      </c>
    </row>
    <row r="806" spans="1:1">
      <c r="A806" s="208" t="str">
        <f t="shared" si="13"/>
        <v/>
      </c>
    </row>
    <row r="807" spans="1:1">
      <c r="A807" s="208" t="str">
        <f t="shared" si="13"/>
        <v/>
      </c>
    </row>
    <row r="808" spans="1:1">
      <c r="A808" s="208" t="str">
        <f t="shared" si="13"/>
        <v/>
      </c>
    </row>
    <row r="809" spans="1:1">
      <c r="A809" s="208" t="str">
        <f t="shared" si="13"/>
        <v/>
      </c>
    </row>
    <row r="810" spans="1:1">
      <c r="A810" s="208" t="str">
        <f t="shared" si="13"/>
        <v/>
      </c>
    </row>
    <row r="811" spans="1:1">
      <c r="A811" s="208" t="str">
        <f t="shared" si="13"/>
        <v/>
      </c>
    </row>
    <row r="812" spans="1:1">
      <c r="A812" s="208" t="str">
        <f t="shared" si="13"/>
        <v/>
      </c>
    </row>
    <row r="813" spans="1:1">
      <c r="A813" s="208" t="str">
        <f t="shared" si="13"/>
        <v/>
      </c>
    </row>
    <row r="814" spans="1:1">
      <c r="A814" s="208" t="str">
        <f t="shared" si="13"/>
        <v/>
      </c>
    </row>
    <row r="815" spans="1:1">
      <c r="A815" s="208" t="str">
        <f t="shared" si="13"/>
        <v/>
      </c>
    </row>
    <row r="816" spans="1:1">
      <c r="A816" s="208" t="str">
        <f t="shared" si="13"/>
        <v/>
      </c>
    </row>
    <row r="817" spans="1:1">
      <c r="A817" s="208" t="str">
        <f t="shared" si="13"/>
        <v/>
      </c>
    </row>
    <row r="818" spans="1:1">
      <c r="A818" s="208" t="str">
        <f t="shared" si="13"/>
        <v/>
      </c>
    </row>
    <row r="819" spans="1:1">
      <c r="A819" s="208" t="str">
        <f t="shared" si="13"/>
        <v/>
      </c>
    </row>
    <row r="820" spans="1:1">
      <c r="A820" s="208" t="str">
        <f t="shared" si="13"/>
        <v/>
      </c>
    </row>
    <row r="821" spans="1:1">
      <c r="A821" s="208" t="str">
        <f t="shared" si="13"/>
        <v/>
      </c>
    </row>
    <row r="822" spans="1:1">
      <c r="A822" s="208" t="str">
        <f t="shared" si="13"/>
        <v/>
      </c>
    </row>
    <row r="823" spans="1:1">
      <c r="A823" s="208" t="str">
        <f t="shared" si="13"/>
        <v/>
      </c>
    </row>
    <row r="824" spans="1:1">
      <c r="A824" s="208" t="str">
        <f t="shared" si="13"/>
        <v/>
      </c>
    </row>
    <row r="825" spans="1:1">
      <c r="A825" s="208" t="str">
        <f t="shared" si="13"/>
        <v/>
      </c>
    </row>
    <row r="826" spans="1:1">
      <c r="A826" s="208" t="str">
        <f t="shared" si="13"/>
        <v/>
      </c>
    </row>
    <row r="827" spans="1:1">
      <c r="A827" s="208" t="str">
        <f t="shared" si="13"/>
        <v/>
      </c>
    </row>
    <row r="828" spans="1:1">
      <c r="A828" s="208" t="str">
        <f t="shared" si="13"/>
        <v/>
      </c>
    </row>
    <row r="829" spans="1:1">
      <c r="A829" s="208" t="str">
        <f t="shared" si="13"/>
        <v/>
      </c>
    </row>
    <row r="830" spans="1:1">
      <c r="A830" s="208" t="str">
        <f t="shared" si="13"/>
        <v/>
      </c>
    </row>
    <row r="831" spans="1:1">
      <c r="A831" s="208" t="str">
        <f t="shared" si="13"/>
        <v/>
      </c>
    </row>
    <row r="832" spans="1:1">
      <c r="A832" s="208" t="str">
        <f t="shared" si="13"/>
        <v/>
      </c>
    </row>
    <row r="833" spans="1:1">
      <c r="A833" s="208" t="str">
        <f t="shared" si="13"/>
        <v/>
      </c>
    </row>
    <row r="834" spans="1:1">
      <c r="A834" s="208" t="str">
        <f t="shared" si="13"/>
        <v/>
      </c>
    </row>
    <row r="835" spans="1:1">
      <c r="A835" s="208" t="str">
        <f t="shared" si="13"/>
        <v/>
      </c>
    </row>
    <row r="836" spans="1:1">
      <c r="A836" s="208" t="str">
        <f t="shared" si="13"/>
        <v/>
      </c>
    </row>
    <row r="837" spans="1:1">
      <c r="A837" s="208" t="str">
        <f t="shared" si="13"/>
        <v/>
      </c>
    </row>
    <row r="838" spans="1:1">
      <c r="A838" s="208" t="str">
        <f t="shared" si="13"/>
        <v/>
      </c>
    </row>
    <row r="839" spans="1:1">
      <c r="A839" s="208" t="str">
        <f t="shared" si="13"/>
        <v/>
      </c>
    </row>
    <row r="840" spans="1:1">
      <c r="A840" s="208" t="str">
        <f t="shared" si="13"/>
        <v/>
      </c>
    </row>
    <row r="841" spans="1:1">
      <c r="A841" s="208" t="str">
        <f t="shared" si="13"/>
        <v/>
      </c>
    </row>
    <row r="842" spans="1:1">
      <c r="A842" s="208" t="str">
        <f t="shared" si="13"/>
        <v/>
      </c>
    </row>
    <row r="843" spans="1:1">
      <c r="A843" s="208" t="str">
        <f t="shared" si="13"/>
        <v/>
      </c>
    </row>
    <row r="844" spans="1:1">
      <c r="A844" s="208" t="str">
        <f t="shared" si="13"/>
        <v/>
      </c>
    </row>
    <row r="845" spans="1:1">
      <c r="A845" s="208" t="str">
        <f t="shared" si="13"/>
        <v/>
      </c>
    </row>
    <row r="846" spans="1:1">
      <c r="A846" s="208" t="str">
        <f t="shared" si="13"/>
        <v/>
      </c>
    </row>
    <row r="847" spans="1:1">
      <c r="A847" s="208" t="str">
        <f t="shared" si="13"/>
        <v/>
      </c>
    </row>
    <row r="848" spans="1:1">
      <c r="A848" s="208" t="str">
        <f t="shared" si="13"/>
        <v/>
      </c>
    </row>
    <row r="849" spans="1:1">
      <c r="A849" s="208" t="str">
        <f t="shared" si="13"/>
        <v/>
      </c>
    </row>
    <row r="850" spans="1:1">
      <c r="A850" s="208" t="str">
        <f t="shared" si="13"/>
        <v/>
      </c>
    </row>
    <row r="851" spans="1:1">
      <c r="A851" s="208" t="str">
        <f t="shared" si="13"/>
        <v/>
      </c>
    </row>
    <row r="852" spans="1:1">
      <c r="A852" s="208" t="str">
        <f t="shared" si="13"/>
        <v/>
      </c>
    </row>
    <row r="853" spans="1:1">
      <c r="A853" s="208" t="str">
        <f t="shared" si="13"/>
        <v/>
      </c>
    </row>
    <row r="854" spans="1:1">
      <c r="A854" s="208" t="str">
        <f t="shared" si="13"/>
        <v/>
      </c>
    </row>
    <row r="855" spans="1:1">
      <c r="A855" s="208" t="str">
        <f t="shared" si="13"/>
        <v/>
      </c>
    </row>
    <row r="856" spans="1:1">
      <c r="A856" s="208" t="str">
        <f t="shared" si="13"/>
        <v/>
      </c>
    </row>
    <row r="857" spans="1:1">
      <c r="A857" s="208" t="str">
        <f t="shared" si="13"/>
        <v/>
      </c>
    </row>
    <row r="858" spans="1:1">
      <c r="A858" s="208" t="str">
        <f t="shared" ref="A858:A903" si="14">IFERROR(LEFT(B860,FIND("&lt;",B860)-2),TRIM(B860))</f>
        <v/>
      </c>
    </row>
    <row r="859" spans="1:1">
      <c r="A859" s="208" t="str">
        <f t="shared" si="14"/>
        <v/>
      </c>
    </row>
    <row r="860" spans="1:1">
      <c r="A860" s="208" t="str">
        <f t="shared" si="14"/>
        <v/>
      </c>
    </row>
    <row r="861" spans="1:1">
      <c r="A861" s="208" t="str">
        <f t="shared" si="14"/>
        <v/>
      </c>
    </row>
    <row r="862" spans="1:1">
      <c r="A862" s="208" t="str">
        <f t="shared" si="14"/>
        <v/>
      </c>
    </row>
    <row r="863" spans="1:1">
      <c r="A863" s="208" t="str">
        <f t="shared" si="14"/>
        <v/>
      </c>
    </row>
    <row r="864" spans="1:1">
      <c r="A864" s="208" t="str">
        <f t="shared" si="14"/>
        <v/>
      </c>
    </row>
    <row r="865" spans="1:1">
      <c r="A865" s="208" t="str">
        <f t="shared" si="14"/>
        <v/>
      </c>
    </row>
    <row r="866" spans="1:1">
      <c r="A866" s="208" t="str">
        <f t="shared" si="14"/>
        <v/>
      </c>
    </row>
    <row r="867" spans="1:1">
      <c r="A867" s="208" t="str">
        <f t="shared" si="14"/>
        <v/>
      </c>
    </row>
    <row r="868" spans="1:1">
      <c r="A868" s="208" t="str">
        <f t="shared" si="14"/>
        <v/>
      </c>
    </row>
    <row r="869" spans="1:1">
      <c r="A869" s="208" t="str">
        <f t="shared" si="14"/>
        <v/>
      </c>
    </row>
    <row r="870" spans="1:1">
      <c r="A870" s="208" t="str">
        <f t="shared" si="14"/>
        <v/>
      </c>
    </row>
    <row r="871" spans="1:1">
      <c r="A871" s="208" t="str">
        <f t="shared" si="14"/>
        <v/>
      </c>
    </row>
    <row r="872" spans="1:1">
      <c r="A872" s="208" t="str">
        <f t="shared" si="14"/>
        <v/>
      </c>
    </row>
    <row r="873" spans="1:1">
      <c r="A873" s="208" t="str">
        <f t="shared" si="14"/>
        <v/>
      </c>
    </row>
    <row r="874" spans="1:1">
      <c r="A874" s="208" t="str">
        <f t="shared" si="14"/>
        <v/>
      </c>
    </row>
    <row r="875" spans="1:1">
      <c r="A875" s="208" t="str">
        <f t="shared" si="14"/>
        <v/>
      </c>
    </row>
    <row r="876" spans="1:1">
      <c r="A876" s="208" t="str">
        <f t="shared" si="14"/>
        <v/>
      </c>
    </row>
    <row r="877" spans="1:1">
      <c r="A877" s="208" t="str">
        <f t="shared" si="14"/>
        <v/>
      </c>
    </row>
    <row r="878" spans="1:1">
      <c r="A878" s="208" t="str">
        <f t="shared" si="14"/>
        <v/>
      </c>
    </row>
    <row r="879" spans="1:1">
      <c r="A879" s="208" t="str">
        <f t="shared" si="14"/>
        <v/>
      </c>
    </row>
    <row r="880" spans="1:1">
      <c r="A880" s="208" t="str">
        <f t="shared" si="14"/>
        <v/>
      </c>
    </row>
    <row r="881" spans="1:1">
      <c r="A881" s="208" t="str">
        <f t="shared" si="14"/>
        <v/>
      </c>
    </row>
    <row r="882" spans="1:1">
      <c r="A882" s="208" t="str">
        <f t="shared" si="14"/>
        <v/>
      </c>
    </row>
    <row r="883" spans="1:1">
      <c r="A883" s="208" t="str">
        <f t="shared" si="14"/>
        <v/>
      </c>
    </row>
    <row r="884" spans="1:1">
      <c r="A884" s="208" t="str">
        <f t="shared" si="14"/>
        <v/>
      </c>
    </row>
    <row r="885" spans="1:1">
      <c r="A885" s="208" t="str">
        <f t="shared" si="14"/>
        <v/>
      </c>
    </row>
    <row r="886" spans="1:1">
      <c r="A886" s="208" t="str">
        <f t="shared" si="14"/>
        <v/>
      </c>
    </row>
    <row r="887" spans="1:1">
      <c r="A887" s="208" t="str">
        <f t="shared" si="14"/>
        <v/>
      </c>
    </row>
    <row r="888" spans="1:1">
      <c r="A888" s="208" t="str">
        <f t="shared" si="14"/>
        <v/>
      </c>
    </row>
    <row r="889" spans="1:1">
      <c r="A889" s="208" t="str">
        <f t="shared" si="14"/>
        <v/>
      </c>
    </row>
    <row r="890" spans="1:1">
      <c r="A890" s="208" t="str">
        <f t="shared" si="14"/>
        <v/>
      </c>
    </row>
    <row r="891" spans="1:1">
      <c r="A891" s="208" t="str">
        <f t="shared" si="14"/>
        <v/>
      </c>
    </row>
    <row r="892" spans="1:1">
      <c r="A892" s="208" t="str">
        <f t="shared" si="14"/>
        <v/>
      </c>
    </row>
    <row r="893" spans="1:1">
      <c r="A893" s="208" t="str">
        <f t="shared" si="14"/>
        <v/>
      </c>
    </row>
    <row r="894" spans="1:1">
      <c r="A894" s="208" t="str">
        <f t="shared" si="14"/>
        <v/>
      </c>
    </row>
    <row r="895" spans="1:1">
      <c r="A895" s="208" t="str">
        <f t="shared" si="14"/>
        <v/>
      </c>
    </row>
    <row r="896" spans="1:1">
      <c r="A896" s="208" t="str">
        <f t="shared" si="14"/>
        <v/>
      </c>
    </row>
    <row r="897" spans="1:12">
      <c r="A897" s="208" t="str">
        <f t="shared" si="14"/>
        <v/>
      </c>
    </row>
    <row r="898" spans="1:12">
      <c r="A898" s="208" t="str">
        <f t="shared" si="14"/>
        <v/>
      </c>
    </row>
    <row r="899" spans="1:12">
      <c r="A899" s="208" t="str">
        <f t="shared" si="14"/>
        <v/>
      </c>
    </row>
    <row r="900" spans="1:12">
      <c r="A900" s="208" t="str">
        <f t="shared" si="14"/>
        <v>ข้อมูลล่าสุด 20/05/2022 16:22:36</v>
      </c>
    </row>
    <row r="901" spans="1:12">
      <c r="A901" s="208" t="str">
        <f t="shared" si="14"/>
        <v>ข้อมูลการซื้อขายจะถูกปรับปรุงจากข้อมูลสิ้นวันที่เป็นค่าทางการประมาณ 18:30 น.</v>
      </c>
    </row>
    <row r="902" spans="1:12">
      <c r="A902" s="208" t="str">
        <f t="shared" si="14"/>
        <v/>
      </c>
      <c r="B902" s="282" t="s">
        <v>3438</v>
      </c>
      <c r="C902" s="283"/>
      <c r="D902" s="283"/>
      <c r="E902" s="283"/>
      <c r="F902" s="283"/>
      <c r="G902" s="283"/>
      <c r="H902" s="283"/>
      <c r="I902" s="283"/>
      <c r="J902"/>
      <c r="K902"/>
      <c r="L902"/>
    </row>
    <row r="903" spans="1:12" ht="15">
      <c r="A903" s="208" t="str">
        <f t="shared" si="14"/>
        <v/>
      </c>
      <c r="B903" s="284" t="s">
        <v>2046</v>
      </c>
      <c r="C903" s="283"/>
      <c r="D903" s="283"/>
      <c r="E903" s="283"/>
      <c r="F903" s="283"/>
      <c r="G903" s="283"/>
      <c r="H903" s="283"/>
      <c r="I903" s="283"/>
      <c r="J903"/>
      <c r="K903"/>
      <c r="L903"/>
    </row>
    <row r="904" spans="1:12" ht="25">
      <c r="B904" s="281"/>
      <c r="C904" s="281" t="s">
        <v>2047</v>
      </c>
      <c r="D904" s="219" t="s">
        <v>2048</v>
      </c>
      <c r="E904" s="219" t="s">
        <v>2049</v>
      </c>
      <c r="F904" s="281" t="s">
        <v>2050</v>
      </c>
      <c r="G904" s="281" t="s">
        <v>2051</v>
      </c>
      <c r="H904" s="219" t="s">
        <v>2052</v>
      </c>
      <c r="I904" s="219" t="s">
        <v>2053</v>
      </c>
      <c r="J904"/>
      <c r="K904"/>
      <c r="L904"/>
    </row>
    <row r="905" spans="1:12" ht="25">
      <c r="B905" s="281"/>
      <c r="C905" s="281"/>
      <c r="D905" s="219" t="s">
        <v>2054</v>
      </c>
      <c r="E905" s="219" t="s">
        <v>2054</v>
      </c>
      <c r="F905" s="281"/>
      <c r="G905" s="281"/>
      <c r="H905" s="219" t="s">
        <v>2055</v>
      </c>
      <c r="I905" s="219" t="s">
        <v>2056</v>
      </c>
      <c r="J905"/>
      <c r="K905"/>
      <c r="L905"/>
    </row>
    <row r="906" spans="1:12" ht="14.5" thickBot="1">
      <c r="A906" s="208" t="str">
        <f t="shared" ref="A906:A969" si="15">IFERROR(LEFT(B906,FIND("&lt;",B906)-2),TRIM(B906))</f>
        <v>SET</v>
      </c>
      <c r="B906" s="209" t="s">
        <v>2057</v>
      </c>
      <c r="C906" s="210">
        <v>1625.25</v>
      </c>
      <c r="D906" s="214">
        <v>19.27</v>
      </c>
      <c r="E906" s="214">
        <v>1.2</v>
      </c>
      <c r="F906" s="210">
        <v>1625.95</v>
      </c>
      <c r="G906" s="210">
        <v>1616.46</v>
      </c>
      <c r="H906" s="212">
        <v>19669552</v>
      </c>
      <c r="I906" s="210">
        <v>57480.82</v>
      </c>
      <c r="J906"/>
      <c r="K906"/>
      <c r="L906"/>
    </row>
    <row r="907" spans="1:12" ht="15" thickTop="1" thickBot="1">
      <c r="A907" s="208" t="str">
        <f t="shared" si="15"/>
        <v>SET50</v>
      </c>
      <c r="B907" s="209" t="s">
        <v>2058</v>
      </c>
      <c r="C907" s="213">
        <v>979.1</v>
      </c>
      <c r="D907" s="214">
        <v>12.26</v>
      </c>
      <c r="E907" s="214">
        <v>1.27</v>
      </c>
      <c r="F907" s="213">
        <v>979.73</v>
      </c>
      <c r="G907" s="213">
        <v>973.07</v>
      </c>
      <c r="H907" s="212">
        <v>1062060</v>
      </c>
      <c r="I907" s="210">
        <v>28371.46</v>
      </c>
      <c r="J907"/>
      <c r="K907"/>
      <c r="L907"/>
    </row>
    <row r="908" spans="1:12" ht="15" thickTop="1" thickBot="1">
      <c r="A908" s="208" t="str">
        <f t="shared" si="15"/>
        <v>SET100</v>
      </c>
      <c r="B908" s="209" t="s">
        <v>2059</v>
      </c>
      <c r="C908" s="210">
        <v>2225.64</v>
      </c>
      <c r="D908" s="214">
        <v>28.39</v>
      </c>
      <c r="E908" s="214">
        <v>1.29</v>
      </c>
      <c r="F908" s="210">
        <v>2226.9699999999998</v>
      </c>
      <c r="G908" s="210">
        <v>2212.35</v>
      </c>
      <c r="H908" s="212">
        <v>1757948</v>
      </c>
      <c r="I908" s="210">
        <v>36582.93</v>
      </c>
      <c r="J908"/>
      <c r="K908"/>
      <c r="L908"/>
    </row>
    <row r="909" spans="1:12" ht="15" thickTop="1" thickBot="1">
      <c r="A909" s="208" t="str">
        <f t="shared" si="15"/>
        <v>sSET</v>
      </c>
      <c r="B909" s="209" t="s">
        <v>2060</v>
      </c>
      <c r="C909" s="210">
        <v>1069.52</v>
      </c>
      <c r="D909" s="214">
        <v>4.92</v>
      </c>
      <c r="E909" s="214">
        <v>0.46</v>
      </c>
      <c r="F909" s="210">
        <v>1072.55</v>
      </c>
      <c r="G909" s="210">
        <v>1065.93</v>
      </c>
      <c r="H909" s="212">
        <v>672195</v>
      </c>
      <c r="I909" s="210">
        <v>2955.18</v>
      </c>
      <c r="J909"/>
      <c r="K909"/>
      <c r="L909"/>
    </row>
    <row r="910" spans="1:12" ht="15" thickTop="1" thickBot="1">
      <c r="A910" s="208" t="str">
        <f t="shared" si="15"/>
        <v>SETCLMV</v>
      </c>
      <c r="B910" s="209" t="s">
        <v>2061</v>
      </c>
      <c r="C910" s="210">
        <v>1022.18</v>
      </c>
      <c r="D910" s="214">
        <v>14.17</v>
      </c>
      <c r="E910" s="214">
        <v>1.41</v>
      </c>
      <c r="F910" s="210">
        <v>1022.88</v>
      </c>
      <c r="G910" s="210">
        <v>1015.35</v>
      </c>
      <c r="H910" s="212">
        <v>851050</v>
      </c>
      <c r="I910" s="210">
        <v>20194.2</v>
      </c>
      <c r="J910"/>
      <c r="K910"/>
      <c r="L910"/>
    </row>
    <row r="911" spans="1:12" ht="15" thickTop="1" thickBot="1">
      <c r="A911" s="208" t="str">
        <f t="shared" si="15"/>
        <v>SETHD</v>
      </c>
      <c r="B911" s="209" t="s">
        <v>2062</v>
      </c>
      <c r="C911" s="210">
        <v>1166.6600000000001</v>
      </c>
      <c r="D911" s="214">
        <v>9.52</v>
      </c>
      <c r="E911" s="214">
        <v>0.82</v>
      </c>
      <c r="F911" s="210">
        <v>1168.6099999999999</v>
      </c>
      <c r="G911" s="210">
        <v>1162.72</v>
      </c>
      <c r="H911" s="212">
        <v>454138</v>
      </c>
      <c r="I911" s="210">
        <v>7638.06</v>
      </c>
      <c r="J911"/>
      <c r="K911"/>
      <c r="L911"/>
    </row>
    <row r="912" spans="1:12" ht="15" thickTop="1" thickBot="1">
      <c r="A912" s="208" t="str">
        <f t="shared" si="15"/>
        <v>SETTHSI</v>
      </c>
      <c r="B912" s="209" t="s">
        <v>2063</v>
      </c>
      <c r="C912" s="210">
        <v>1025.22</v>
      </c>
      <c r="D912" s="214">
        <v>11.75</v>
      </c>
      <c r="E912" s="214">
        <v>1.1599999999999999</v>
      </c>
      <c r="F912" s="210">
        <v>1026.04</v>
      </c>
      <c r="G912" s="210">
        <v>1019.44</v>
      </c>
      <c r="H912" s="212">
        <v>1355944</v>
      </c>
      <c r="I912" s="210">
        <v>29128.33</v>
      </c>
      <c r="J912"/>
      <c r="K912"/>
      <c r="L912"/>
    </row>
    <row r="913" spans="1:12" ht="15" thickTop="1" thickBot="1">
      <c r="A913" s="208" t="str">
        <f t="shared" si="15"/>
        <v>SETWB</v>
      </c>
      <c r="B913" s="209" t="s">
        <v>2064</v>
      </c>
      <c r="C913" s="210">
        <v>1002.38</v>
      </c>
      <c r="D913" s="214">
        <v>10</v>
      </c>
      <c r="E913" s="214">
        <v>1.01</v>
      </c>
      <c r="F913" s="210">
        <v>1005.11</v>
      </c>
      <c r="G913" s="213">
        <v>996.35</v>
      </c>
      <c r="H913" s="212">
        <v>592583</v>
      </c>
      <c r="I913" s="210">
        <v>14514.08</v>
      </c>
      <c r="J913"/>
      <c r="K913"/>
      <c r="L913"/>
    </row>
    <row r="914" spans="1:12" ht="15" thickTop="1" thickBot="1">
      <c r="A914" s="208" t="str">
        <f t="shared" si="15"/>
        <v>mai</v>
      </c>
      <c r="B914" s="215" t="s">
        <v>2065</v>
      </c>
      <c r="C914" s="216">
        <v>627.99</v>
      </c>
      <c r="D914" s="214">
        <v>11.84</v>
      </c>
      <c r="E914" s="214">
        <v>1.92</v>
      </c>
      <c r="F914" s="216">
        <v>629.03</v>
      </c>
      <c r="G914" s="216">
        <v>621.54</v>
      </c>
      <c r="H914" s="217">
        <v>1778215</v>
      </c>
      <c r="I914" s="218">
        <v>5316.34</v>
      </c>
      <c r="J914"/>
      <c r="K914"/>
      <c r="L914"/>
    </row>
    <row r="915" spans="1:12" ht="14.5" thickTop="1">
      <c r="A915" s="208" t="str">
        <f t="shared" si="15"/>
        <v/>
      </c>
      <c r="B915"/>
      <c r="C915"/>
      <c r="D915"/>
      <c r="E915"/>
      <c r="F915"/>
      <c r="G915"/>
      <c r="H915"/>
      <c r="I915"/>
      <c r="J915"/>
      <c r="K915"/>
      <c r="L915"/>
    </row>
    <row r="916" spans="1:12">
      <c r="A916" s="208" t="str">
        <f t="shared" si="15"/>
        <v/>
      </c>
      <c r="B916" s="285"/>
      <c r="C916" s="283"/>
      <c r="D916" s="283"/>
      <c r="E916"/>
      <c r="F916"/>
      <c r="G916"/>
      <c r="H916"/>
      <c r="I916"/>
      <c r="J916"/>
      <c r="K916"/>
      <c r="L916"/>
    </row>
    <row r="917" spans="1:12" ht="15">
      <c r="A917" s="208" t="str">
        <f t="shared" si="15"/>
        <v>* แสดงผลรวมภาวะตลาดของ SET และ mai</v>
      </c>
      <c r="B917" s="284" t="s">
        <v>2066</v>
      </c>
      <c r="C917" s="283"/>
      <c r="D917" s="283"/>
      <c r="E917"/>
      <c r="F917"/>
      <c r="G917"/>
      <c r="H917"/>
      <c r="I917"/>
      <c r="J917"/>
      <c r="K917"/>
      <c r="L917"/>
    </row>
    <row r="918" spans="1:12">
      <c r="A918" s="208" t="str">
        <f t="shared" si="15"/>
        <v/>
      </c>
      <c r="B918" s="281"/>
      <c r="C918" s="281" t="s">
        <v>2067</v>
      </c>
      <c r="D918" s="219" t="s">
        <v>2068</v>
      </c>
      <c r="E918"/>
      <c r="F918"/>
      <c r="G918"/>
      <c r="H918"/>
      <c r="I918"/>
      <c r="J918"/>
      <c r="K918"/>
      <c r="L918"/>
    </row>
    <row r="919" spans="1:12">
      <c r="A919" s="208" t="str">
        <f t="shared" si="15"/>
        <v/>
      </c>
      <c r="B919" s="281"/>
      <c r="C919" s="281"/>
      <c r="D919" s="219" t="s">
        <v>2055</v>
      </c>
      <c r="E919"/>
      <c r="F919"/>
      <c r="G919"/>
      <c r="H919"/>
      <c r="I919"/>
      <c r="J919"/>
      <c r="K919"/>
      <c r="L919"/>
    </row>
    <row r="920" spans="1:12" ht="14.5" thickBot="1">
      <c r="A920" s="208" t="str">
        <f t="shared" si="15"/>
        <v>เพิ่มขึ้น</v>
      </c>
      <c r="B920" s="213" t="s">
        <v>2069</v>
      </c>
      <c r="C920" s="220">
        <v>1301</v>
      </c>
      <c r="D920" s="220">
        <v>12410474</v>
      </c>
      <c r="E920"/>
      <c r="F920"/>
      <c r="G920"/>
      <c r="H920"/>
      <c r="I920"/>
      <c r="J920"/>
      <c r="K920"/>
      <c r="L920"/>
    </row>
    <row r="921" spans="1:12" ht="14.5" thickTop="1">
      <c r="A921" s="208" t="str">
        <f t="shared" si="15"/>
        <v>ไม่เปลี่ยนแปลง</v>
      </c>
      <c r="B921" s="213" t="s">
        <v>2070</v>
      </c>
      <c r="C921" s="213">
        <v>578</v>
      </c>
      <c r="D921" s="212">
        <v>1747138</v>
      </c>
      <c r="E921"/>
      <c r="F921"/>
      <c r="G921"/>
      <c r="H921"/>
      <c r="I921"/>
      <c r="J921"/>
      <c r="K921"/>
      <c r="L921"/>
    </row>
    <row r="922" spans="1:12" ht="14.5" thickBot="1">
      <c r="A922" s="208" t="str">
        <f t="shared" si="15"/>
        <v>ลดลง</v>
      </c>
      <c r="B922" s="213" t="s">
        <v>2071</v>
      </c>
      <c r="C922" s="211">
        <v>592</v>
      </c>
      <c r="D922" s="221">
        <v>7210229</v>
      </c>
      <c r="E922"/>
      <c r="F922"/>
      <c r="G922"/>
      <c r="H922"/>
      <c r="I922"/>
      <c r="J922"/>
      <c r="K922"/>
      <c r="L922"/>
    </row>
    <row r="923" spans="1:12" ht="15" customHeight="1" thickTop="1" thickBot="1">
      <c r="A923" s="208" t="str">
        <f t="shared" si="15"/>
        <v>สถานะตลาด</v>
      </c>
      <c r="B923" s="216" t="s">
        <v>2072</v>
      </c>
      <c r="C923" s="286" t="s">
        <v>3120</v>
      </c>
      <c r="D923" s="286"/>
      <c r="E923"/>
      <c r="F923"/>
      <c r="G923"/>
      <c r="H923"/>
      <c r="I923"/>
      <c r="J923"/>
      <c r="K923"/>
      <c r="L923"/>
    </row>
    <row r="924" spans="1:12" ht="14.5" thickTop="1">
      <c r="A924" s="208" t="str">
        <f t="shared" si="15"/>
        <v/>
      </c>
      <c r="B924"/>
      <c r="C924"/>
      <c r="D924"/>
      <c r="E924"/>
      <c r="F924"/>
      <c r="G924"/>
      <c r="H924"/>
      <c r="I924"/>
      <c r="J924"/>
      <c r="K924"/>
      <c r="L924"/>
    </row>
    <row r="925" spans="1:12">
      <c r="A925" s="208" t="str">
        <f t="shared" si="15"/>
        <v>หลักทรัพย์</v>
      </c>
      <c r="B925" s="281" t="s">
        <v>2073</v>
      </c>
      <c r="C925" s="281" t="s">
        <v>2074</v>
      </c>
      <c r="D925" s="281" t="s">
        <v>2050</v>
      </c>
      <c r="E925" s="281" t="s">
        <v>2051</v>
      </c>
      <c r="F925" s="281" t="s">
        <v>2047</v>
      </c>
      <c r="G925" s="219" t="s">
        <v>2048</v>
      </c>
      <c r="H925" s="219" t="s">
        <v>2049</v>
      </c>
      <c r="I925" s="219" t="s">
        <v>2075</v>
      </c>
      <c r="J925" s="219" t="s">
        <v>2075</v>
      </c>
      <c r="K925" s="219" t="s">
        <v>2052</v>
      </c>
      <c r="L925" s="219" t="s">
        <v>2053</v>
      </c>
    </row>
    <row r="926" spans="1:12">
      <c r="A926" s="208" t="str">
        <f t="shared" si="15"/>
        <v/>
      </c>
      <c r="B926" s="281"/>
      <c r="C926" s="281"/>
      <c r="D926" s="281"/>
      <c r="E926" s="281"/>
      <c r="F926" s="281"/>
      <c r="G926" s="219" t="s">
        <v>2054</v>
      </c>
      <c r="H926" s="219" t="s">
        <v>2054</v>
      </c>
      <c r="I926" s="219" t="s">
        <v>2076</v>
      </c>
      <c r="J926" s="219" t="s">
        <v>2077</v>
      </c>
      <c r="K926" s="219" t="s">
        <v>2078</v>
      </c>
      <c r="L926" s="219" t="s">
        <v>2079</v>
      </c>
    </row>
    <row r="927" spans="1:12" ht="14.5" thickBot="1">
      <c r="A927" s="208" t="str">
        <f t="shared" si="15"/>
        <v>ABICO</v>
      </c>
      <c r="B927" s="209" t="s">
        <v>2711</v>
      </c>
      <c r="C927" s="213">
        <v>5.35</v>
      </c>
      <c r="D927" s="213">
        <v>5.35</v>
      </c>
      <c r="E927" s="213">
        <v>5.2</v>
      </c>
      <c r="F927" s="213">
        <v>5.3</v>
      </c>
      <c r="G927" s="211">
        <v>-0.1</v>
      </c>
      <c r="H927" s="211">
        <v>-1.85</v>
      </c>
      <c r="I927" s="213">
        <v>5.3</v>
      </c>
      <c r="J927" s="213">
        <v>5.35</v>
      </c>
      <c r="K927" s="212">
        <v>21500</v>
      </c>
      <c r="L927" s="213">
        <v>113.07</v>
      </c>
    </row>
    <row r="928" spans="1:12" ht="15" thickTop="1" thickBot="1">
      <c r="A928" s="208" t="str">
        <f t="shared" si="15"/>
        <v>AU</v>
      </c>
      <c r="B928" s="209" t="s">
        <v>2712</v>
      </c>
      <c r="C928" s="213">
        <v>9.9</v>
      </c>
      <c r="D928" s="213">
        <v>10</v>
      </c>
      <c r="E928" s="213">
        <v>9.9</v>
      </c>
      <c r="F928" s="213">
        <v>9.9499999999999993</v>
      </c>
      <c r="G928" s="214">
        <v>0.1</v>
      </c>
      <c r="H928" s="214">
        <v>1.02</v>
      </c>
      <c r="I928" s="213">
        <v>9.9499999999999993</v>
      </c>
      <c r="J928" s="213">
        <v>10</v>
      </c>
      <c r="K928" s="212">
        <v>352325</v>
      </c>
      <c r="L928" s="210">
        <v>3505.62</v>
      </c>
    </row>
    <row r="929" spans="1:12" ht="14.5" thickTop="1">
      <c r="A929" s="208" t="str">
        <f t="shared" si="15"/>
        <v>JCKH</v>
      </c>
      <c r="B929" s="209" t="s">
        <v>2713</v>
      </c>
      <c r="C929" s="213">
        <v>0.26</v>
      </c>
      <c r="D929" s="213">
        <v>0.27</v>
      </c>
      <c r="E929" s="213">
        <v>0.26</v>
      </c>
      <c r="F929" s="213">
        <v>0.27</v>
      </c>
      <c r="G929" s="213">
        <v>0</v>
      </c>
      <c r="H929" s="213">
        <v>0</v>
      </c>
      <c r="I929" s="213">
        <v>0.26</v>
      </c>
      <c r="J929" s="213">
        <v>0.27</v>
      </c>
      <c r="K929" s="212">
        <v>1970800</v>
      </c>
      <c r="L929" s="213">
        <v>513.24</v>
      </c>
    </row>
    <row r="930" spans="1:12" ht="14.5" thickBot="1">
      <c r="A930" s="208" t="str">
        <f t="shared" si="15"/>
        <v>KASET</v>
      </c>
      <c r="B930" s="209" t="s">
        <v>2714</v>
      </c>
      <c r="C930" s="213">
        <v>2.2400000000000002</v>
      </c>
      <c r="D930" s="213">
        <v>2.3199999999999998</v>
      </c>
      <c r="E930" s="213">
        <v>2.1</v>
      </c>
      <c r="F930" s="213">
        <v>2.14</v>
      </c>
      <c r="G930" s="211">
        <v>-0.1</v>
      </c>
      <c r="H930" s="211">
        <v>-4.46</v>
      </c>
      <c r="I930" s="213">
        <v>2.12</v>
      </c>
      <c r="J930" s="213">
        <v>2.14</v>
      </c>
      <c r="K930" s="212">
        <v>10824077</v>
      </c>
      <c r="L930" s="210">
        <v>23681.85</v>
      </c>
    </row>
    <row r="931" spans="1:12" ht="14.5" thickTop="1">
      <c r="A931" s="208" t="str">
        <f t="shared" si="15"/>
        <v>MUD</v>
      </c>
      <c r="B931" s="209" t="s">
        <v>2715</v>
      </c>
      <c r="C931" s="213">
        <v>2.1800000000000002</v>
      </c>
      <c r="D931" s="213">
        <v>2.1800000000000002</v>
      </c>
      <c r="E931" s="213">
        <v>2.08</v>
      </c>
      <c r="F931" s="213">
        <v>2.1</v>
      </c>
      <c r="G931" s="213">
        <v>0</v>
      </c>
      <c r="H931" s="213">
        <v>0</v>
      </c>
      <c r="I931" s="213">
        <v>2.1</v>
      </c>
      <c r="J931" s="213">
        <v>2.14</v>
      </c>
      <c r="K931" s="212">
        <v>97800</v>
      </c>
      <c r="L931" s="213">
        <v>205.54</v>
      </c>
    </row>
    <row r="932" spans="1:12">
      <c r="A932" s="208" t="str">
        <f t="shared" si="15"/>
        <v>TACC</v>
      </c>
      <c r="B932" s="209" t="s">
        <v>2716</v>
      </c>
      <c r="C932" s="213">
        <v>7.15</v>
      </c>
      <c r="D932" s="213">
        <v>7.15</v>
      </c>
      <c r="E932" s="213">
        <v>7.05</v>
      </c>
      <c r="F932" s="213">
        <v>7.1</v>
      </c>
      <c r="G932" s="213">
        <v>0</v>
      </c>
      <c r="H932" s="213">
        <v>0</v>
      </c>
      <c r="I932" s="213">
        <v>7.05</v>
      </c>
      <c r="J932" s="213">
        <v>7.1</v>
      </c>
      <c r="K932" s="212">
        <v>625974</v>
      </c>
      <c r="L932" s="210">
        <v>4438.55</v>
      </c>
    </row>
    <row r="933" spans="1:12" ht="14.5" thickBot="1">
      <c r="A933" s="208" t="str">
        <f t="shared" si="15"/>
        <v>TMILL</v>
      </c>
      <c r="B933" s="209" t="s">
        <v>2717</v>
      </c>
      <c r="C933" s="213">
        <v>3.96</v>
      </c>
      <c r="D933" s="213">
        <v>4</v>
      </c>
      <c r="E933" s="213">
        <v>3.94</v>
      </c>
      <c r="F933" s="213">
        <v>3.98</v>
      </c>
      <c r="G933" s="214">
        <v>0.04</v>
      </c>
      <c r="H933" s="214">
        <v>1.02</v>
      </c>
      <c r="I933" s="213">
        <v>3.96</v>
      </c>
      <c r="J933" s="213">
        <v>3.98</v>
      </c>
      <c r="K933" s="212">
        <v>588892</v>
      </c>
      <c r="L933" s="210">
        <v>2338.2199999999998</v>
      </c>
    </row>
    <row r="934" spans="1:12" ht="15" customHeight="1" thickTop="1" thickBot="1">
      <c r="A934" s="208" t="str">
        <f t="shared" si="15"/>
        <v>XO</v>
      </c>
      <c r="B934" s="215" t="s">
        <v>2718</v>
      </c>
      <c r="C934" s="216">
        <v>15</v>
      </c>
      <c r="D934" s="216">
        <v>15.2</v>
      </c>
      <c r="E934" s="216">
        <v>14.6</v>
      </c>
      <c r="F934" s="216">
        <v>15</v>
      </c>
      <c r="G934" s="214">
        <v>0.2</v>
      </c>
      <c r="H934" s="214">
        <v>1.35</v>
      </c>
      <c r="I934" s="216">
        <v>14.9</v>
      </c>
      <c r="J934" s="216">
        <v>15</v>
      </c>
      <c r="K934" s="217">
        <v>2944119</v>
      </c>
      <c r="L934" s="218">
        <v>43768.43</v>
      </c>
    </row>
    <row r="935" spans="1:12" ht="14.5" thickTop="1">
      <c r="A935" s="208" t="str">
        <f t="shared" si="15"/>
        <v/>
      </c>
      <c r="B935"/>
      <c r="C935"/>
      <c r="D935"/>
      <c r="E935"/>
      <c r="F935"/>
      <c r="G935"/>
      <c r="H935"/>
      <c r="I935"/>
      <c r="J935"/>
      <c r="K935"/>
      <c r="L935"/>
    </row>
    <row r="936" spans="1:12">
      <c r="A936" s="208" t="str">
        <f t="shared" si="15"/>
        <v>หลักทรัพย์</v>
      </c>
      <c r="B936" s="281" t="s">
        <v>2073</v>
      </c>
      <c r="C936" s="281" t="s">
        <v>2074</v>
      </c>
      <c r="D936" s="281" t="s">
        <v>2050</v>
      </c>
      <c r="E936" s="281" t="s">
        <v>2051</v>
      </c>
      <c r="F936" s="281" t="s">
        <v>2047</v>
      </c>
      <c r="G936" s="219" t="s">
        <v>2048</v>
      </c>
      <c r="H936" s="219" t="s">
        <v>2049</v>
      </c>
      <c r="I936" s="219" t="s">
        <v>2075</v>
      </c>
      <c r="J936" s="219" t="s">
        <v>2075</v>
      </c>
      <c r="K936" s="219" t="s">
        <v>2052</v>
      </c>
      <c r="L936" s="219" t="s">
        <v>2053</v>
      </c>
    </row>
    <row r="937" spans="1:12">
      <c r="A937" s="208" t="str">
        <f t="shared" si="15"/>
        <v/>
      </c>
      <c r="B937" s="281"/>
      <c r="C937" s="281"/>
      <c r="D937" s="281"/>
      <c r="E937" s="281"/>
      <c r="F937" s="281"/>
      <c r="G937" s="219" t="s">
        <v>2054</v>
      </c>
      <c r="H937" s="219" t="s">
        <v>2054</v>
      </c>
      <c r="I937" s="219" t="s">
        <v>2076</v>
      </c>
      <c r="J937" s="219" t="s">
        <v>2077</v>
      </c>
      <c r="K937" s="219" t="s">
        <v>2078</v>
      </c>
      <c r="L937" s="219" t="s">
        <v>2079</v>
      </c>
    </row>
    <row r="938" spans="1:12" ht="14.5" thickBot="1">
      <c r="A938" s="208" t="str">
        <f t="shared" si="15"/>
        <v>ALPHAX</v>
      </c>
      <c r="B938" s="209" t="s">
        <v>2719</v>
      </c>
      <c r="C938" s="213">
        <v>1.63</v>
      </c>
      <c r="D938" s="213">
        <v>1.64</v>
      </c>
      <c r="E938" s="213">
        <v>1.61</v>
      </c>
      <c r="F938" s="213">
        <v>1.63</v>
      </c>
      <c r="G938" s="214">
        <v>0.02</v>
      </c>
      <c r="H938" s="214">
        <v>1.24</v>
      </c>
      <c r="I938" s="213">
        <v>1.62</v>
      </c>
      <c r="J938" s="213">
        <v>1.63</v>
      </c>
      <c r="K938" s="212">
        <v>5137325</v>
      </c>
      <c r="L938" s="210">
        <v>8331.2099999999991</v>
      </c>
    </row>
    <row r="939" spans="1:12" ht="14.5" thickTop="1">
      <c r="A939" s="208" t="str">
        <f t="shared" si="15"/>
        <v>BGT</v>
      </c>
      <c r="B939" s="209" t="s">
        <v>2720</v>
      </c>
      <c r="C939" s="213">
        <v>2.72</v>
      </c>
      <c r="D939" s="213">
        <v>2.8</v>
      </c>
      <c r="E939" s="213">
        <v>2.66</v>
      </c>
      <c r="F939" s="213">
        <v>2.68</v>
      </c>
      <c r="G939" s="213">
        <v>0</v>
      </c>
      <c r="H939" s="213">
        <v>0</v>
      </c>
      <c r="I939" s="213">
        <v>2.68</v>
      </c>
      <c r="J939" s="213">
        <v>2.7</v>
      </c>
      <c r="K939" s="212">
        <v>2711705</v>
      </c>
      <c r="L939" s="210">
        <v>7402.48</v>
      </c>
    </row>
    <row r="940" spans="1:12" ht="14.5" thickBot="1">
      <c r="A940" s="208" t="str">
        <f t="shared" si="15"/>
        <v>BIZ</v>
      </c>
      <c r="B940" s="209" t="s">
        <v>2961</v>
      </c>
      <c r="C940" s="213">
        <v>4.82</v>
      </c>
      <c r="D940" s="213">
        <v>5.3</v>
      </c>
      <c r="E940" s="213">
        <v>4.8</v>
      </c>
      <c r="F940" s="213">
        <v>5.15</v>
      </c>
      <c r="G940" s="214">
        <v>0.37</v>
      </c>
      <c r="H940" s="214">
        <v>7.74</v>
      </c>
      <c r="I940" s="213">
        <v>5.0999999999999996</v>
      </c>
      <c r="J940" s="213">
        <v>5.15</v>
      </c>
      <c r="K940" s="212">
        <v>3535196</v>
      </c>
      <c r="L940" s="210">
        <v>17911.04</v>
      </c>
    </row>
    <row r="941" spans="1:12" ht="15" thickTop="1" thickBot="1">
      <c r="A941" s="208" t="str">
        <f t="shared" si="15"/>
        <v>DOD</v>
      </c>
      <c r="B941" s="209" t="s">
        <v>2721</v>
      </c>
      <c r="C941" s="213">
        <v>6.2</v>
      </c>
      <c r="D941" s="213">
        <v>6.45</v>
      </c>
      <c r="E941" s="213">
        <v>6.2</v>
      </c>
      <c r="F941" s="213">
        <v>6.35</v>
      </c>
      <c r="G941" s="214">
        <v>0.2</v>
      </c>
      <c r="H941" s="214">
        <v>3.25</v>
      </c>
      <c r="I941" s="213">
        <v>6.35</v>
      </c>
      <c r="J941" s="213">
        <v>6.4</v>
      </c>
      <c r="K941" s="212">
        <v>2356902</v>
      </c>
      <c r="L941" s="210">
        <v>14942.48</v>
      </c>
    </row>
    <row r="942" spans="1:12" ht="15" thickTop="1" thickBot="1">
      <c r="A942" s="208" t="str">
        <f t="shared" si="15"/>
        <v>ECF</v>
      </c>
      <c r="B942" s="209" t="s">
        <v>2722</v>
      </c>
      <c r="C942" s="213">
        <v>1.77</v>
      </c>
      <c r="D942" s="213">
        <v>1.84</v>
      </c>
      <c r="E942" s="213">
        <v>1.77</v>
      </c>
      <c r="F942" s="213">
        <v>1.82</v>
      </c>
      <c r="G942" s="214">
        <v>0.05</v>
      </c>
      <c r="H942" s="214">
        <v>2.82</v>
      </c>
      <c r="I942" s="213">
        <v>1.82</v>
      </c>
      <c r="J942" s="213">
        <v>1.83</v>
      </c>
      <c r="K942" s="212">
        <v>31249882</v>
      </c>
      <c r="L942" s="210">
        <v>56749.71</v>
      </c>
    </row>
    <row r="943" spans="1:12" ht="15" thickTop="1" thickBot="1">
      <c r="A943" s="208" t="str">
        <f t="shared" si="15"/>
        <v>EFORL</v>
      </c>
      <c r="B943" s="209" t="s">
        <v>2723</v>
      </c>
      <c r="C943" s="213">
        <v>0.87</v>
      </c>
      <c r="D943" s="213">
        <v>0.91</v>
      </c>
      <c r="E943" s="213">
        <v>0.87</v>
      </c>
      <c r="F943" s="213">
        <v>0.88</v>
      </c>
      <c r="G943" s="214">
        <v>0.01</v>
      </c>
      <c r="H943" s="214">
        <v>1.1499999999999999</v>
      </c>
      <c r="I943" s="213">
        <v>0.87</v>
      </c>
      <c r="J943" s="213">
        <v>0.88</v>
      </c>
      <c r="K943" s="212">
        <v>16263563</v>
      </c>
      <c r="L943" s="210">
        <v>14526.29</v>
      </c>
    </row>
    <row r="944" spans="1:12" ht="15" thickTop="1" thickBot="1">
      <c r="A944" s="208" t="str">
        <f t="shared" si="15"/>
        <v>HPT</v>
      </c>
      <c r="B944" s="209" t="s">
        <v>2724</v>
      </c>
      <c r="C944" s="213">
        <v>0.83</v>
      </c>
      <c r="D944" s="213">
        <v>0.85</v>
      </c>
      <c r="E944" s="213">
        <v>0.82</v>
      </c>
      <c r="F944" s="213">
        <v>0.84</v>
      </c>
      <c r="G944" s="214">
        <v>0.02</v>
      </c>
      <c r="H944" s="214">
        <v>2.44</v>
      </c>
      <c r="I944" s="213">
        <v>0.83</v>
      </c>
      <c r="J944" s="213">
        <v>0.84</v>
      </c>
      <c r="K944" s="212">
        <v>1441401</v>
      </c>
      <c r="L944" s="210">
        <v>1204.83</v>
      </c>
    </row>
    <row r="945" spans="1:12" ht="15" thickTop="1" thickBot="1">
      <c r="A945" s="208" t="str">
        <f t="shared" si="15"/>
        <v>IP</v>
      </c>
      <c r="B945" s="209" t="s">
        <v>2725</v>
      </c>
      <c r="C945" s="213">
        <v>20.5</v>
      </c>
      <c r="D945" s="213">
        <v>20.8</v>
      </c>
      <c r="E945" s="213">
        <v>20.100000000000001</v>
      </c>
      <c r="F945" s="213">
        <v>20.5</v>
      </c>
      <c r="G945" s="214">
        <v>1.7</v>
      </c>
      <c r="H945" s="214">
        <v>9.0399999999999991</v>
      </c>
      <c r="I945" s="213">
        <v>20.5</v>
      </c>
      <c r="J945" s="213">
        <v>20.6</v>
      </c>
      <c r="K945" s="212">
        <v>6422182</v>
      </c>
      <c r="L945" s="210">
        <v>131892.72</v>
      </c>
    </row>
    <row r="946" spans="1:12" ht="15" thickTop="1" thickBot="1">
      <c r="A946" s="208" t="str">
        <f t="shared" si="15"/>
        <v>JP</v>
      </c>
      <c r="B946" s="209" t="s">
        <v>2726</v>
      </c>
      <c r="C946" s="213">
        <v>5.75</v>
      </c>
      <c r="D946" s="213">
        <v>5.8</v>
      </c>
      <c r="E946" s="213">
        <v>5.6</v>
      </c>
      <c r="F946" s="213">
        <v>5.65</v>
      </c>
      <c r="G946" s="211">
        <v>-0.1</v>
      </c>
      <c r="H946" s="211">
        <v>-1.74</v>
      </c>
      <c r="I946" s="213">
        <v>5.65</v>
      </c>
      <c r="J946" s="213">
        <v>5.7</v>
      </c>
      <c r="K946" s="212">
        <v>334311</v>
      </c>
      <c r="L946" s="210">
        <v>1883.86</v>
      </c>
    </row>
    <row r="947" spans="1:12" ht="14.5" thickTop="1">
      <c r="A947" s="208" t="str">
        <f t="shared" si="15"/>
        <v>JUBILE</v>
      </c>
      <c r="B947" s="209" t="s">
        <v>2727</v>
      </c>
      <c r="C947" s="213">
        <v>26</v>
      </c>
      <c r="D947" s="213">
        <v>26</v>
      </c>
      <c r="E947" s="213">
        <v>25.5</v>
      </c>
      <c r="F947" s="213">
        <v>25.75</v>
      </c>
      <c r="G947" s="213">
        <v>0</v>
      </c>
      <c r="H947" s="213">
        <v>0</v>
      </c>
      <c r="I947" s="213">
        <v>25.75</v>
      </c>
      <c r="J947" s="213">
        <v>26</v>
      </c>
      <c r="K947" s="212">
        <v>372996</v>
      </c>
      <c r="L947" s="210">
        <v>9607.35</v>
      </c>
    </row>
    <row r="948" spans="1:12" ht="14.5" thickBot="1">
      <c r="A948" s="208" t="str">
        <f t="shared" si="15"/>
        <v>MOONG</v>
      </c>
      <c r="B948" s="209" t="s">
        <v>2728</v>
      </c>
      <c r="C948" s="213">
        <v>4.82</v>
      </c>
      <c r="D948" s="213">
        <v>4.88</v>
      </c>
      <c r="E948" s="213">
        <v>4.68</v>
      </c>
      <c r="F948" s="213">
        <v>4.82</v>
      </c>
      <c r="G948" s="214">
        <v>0.02</v>
      </c>
      <c r="H948" s="214">
        <v>0.42</v>
      </c>
      <c r="I948" s="213">
        <v>4.76</v>
      </c>
      <c r="J948" s="213">
        <v>4.82</v>
      </c>
      <c r="K948" s="212">
        <v>187200</v>
      </c>
      <c r="L948" s="213">
        <v>894.66</v>
      </c>
    </row>
    <row r="949" spans="1:12" ht="15" thickTop="1" thickBot="1">
      <c r="A949" s="208" t="str">
        <f t="shared" si="15"/>
        <v>NPK</v>
      </c>
      <c r="B949" s="209" t="s">
        <v>2729</v>
      </c>
      <c r="C949" s="213">
        <v>14.1</v>
      </c>
      <c r="D949" s="213">
        <v>14.1</v>
      </c>
      <c r="E949" s="213">
        <v>14.1</v>
      </c>
      <c r="F949" s="213">
        <v>14.1</v>
      </c>
      <c r="G949" s="214">
        <v>0.1</v>
      </c>
      <c r="H949" s="214">
        <v>0.71</v>
      </c>
      <c r="I949" s="213">
        <v>14</v>
      </c>
      <c r="J949" s="213">
        <v>14.3</v>
      </c>
      <c r="K949" s="213">
        <v>100</v>
      </c>
      <c r="L949" s="213">
        <v>1.41</v>
      </c>
    </row>
    <row r="950" spans="1:12" ht="15" thickTop="1" thickBot="1">
      <c r="A950" s="208" t="str">
        <f t="shared" si="15"/>
        <v>SMD</v>
      </c>
      <c r="B950" s="209" t="s">
        <v>2730</v>
      </c>
      <c r="C950" s="213">
        <v>12.6</v>
      </c>
      <c r="D950" s="213">
        <v>12.7</v>
      </c>
      <c r="E950" s="213">
        <v>12.5</v>
      </c>
      <c r="F950" s="213">
        <v>12.5</v>
      </c>
      <c r="G950" s="214">
        <v>0.1</v>
      </c>
      <c r="H950" s="214">
        <v>0.81</v>
      </c>
      <c r="I950" s="213">
        <v>12.5</v>
      </c>
      <c r="J950" s="213">
        <v>12.6</v>
      </c>
      <c r="K950" s="212">
        <v>165917</v>
      </c>
      <c r="L950" s="210">
        <v>2084.23</v>
      </c>
    </row>
    <row r="951" spans="1:12" ht="15" thickTop="1" thickBot="1">
      <c r="A951" s="208" t="str">
        <f t="shared" si="15"/>
        <v>TM</v>
      </c>
      <c r="B951" s="209" t="s">
        <v>2731</v>
      </c>
      <c r="C951" s="213">
        <v>3.02</v>
      </c>
      <c r="D951" s="213">
        <v>3.04</v>
      </c>
      <c r="E951" s="213">
        <v>3</v>
      </c>
      <c r="F951" s="213">
        <v>3.02</v>
      </c>
      <c r="G951" s="214">
        <v>0.02</v>
      </c>
      <c r="H951" s="214">
        <v>0.67</v>
      </c>
      <c r="I951" s="213">
        <v>3</v>
      </c>
      <c r="J951" s="213">
        <v>3.02</v>
      </c>
      <c r="K951" s="212">
        <v>371203</v>
      </c>
      <c r="L951" s="210">
        <v>1119.7</v>
      </c>
    </row>
    <row r="952" spans="1:12" ht="15" customHeight="1" thickTop="1" thickBot="1">
      <c r="A952" s="208" t="str">
        <f t="shared" si="15"/>
        <v>WINMED</v>
      </c>
      <c r="B952" s="215" t="s">
        <v>2732</v>
      </c>
      <c r="C952" s="216">
        <v>5.0999999999999996</v>
      </c>
      <c r="D952" s="216">
        <v>5.0999999999999996</v>
      </c>
      <c r="E952" s="216">
        <v>5</v>
      </c>
      <c r="F952" s="216">
        <v>5</v>
      </c>
      <c r="G952" s="214">
        <v>0.02</v>
      </c>
      <c r="H952" s="214">
        <v>0.4</v>
      </c>
      <c r="I952" s="216">
        <v>4.9800000000000004</v>
      </c>
      <c r="J952" s="216">
        <v>5</v>
      </c>
      <c r="K952" s="217">
        <v>167951</v>
      </c>
      <c r="L952" s="216">
        <v>840.63</v>
      </c>
    </row>
    <row r="953" spans="1:12" ht="14.5" thickTop="1">
      <c r="A953" s="208" t="str">
        <f t="shared" si="15"/>
        <v/>
      </c>
      <c r="B953"/>
      <c r="C953"/>
      <c r="D953"/>
      <c r="E953"/>
      <c r="F953"/>
      <c r="G953"/>
      <c r="H953"/>
      <c r="I953"/>
      <c r="J953"/>
      <c r="K953"/>
      <c r="L953"/>
    </row>
    <row r="954" spans="1:12">
      <c r="A954" s="208" t="str">
        <f t="shared" si="15"/>
        <v>หลักทรัพย์</v>
      </c>
      <c r="B954" s="281" t="s">
        <v>2073</v>
      </c>
      <c r="C954" s="281" t="s">
        <v>2074</v>
      </c>
      <c r="D954" s="281" t="s">
        <v>2050</v>
      </c>
      <c r="E954" s="281" t="s">
        <v>2051</v>
      </c>
      <c r="F954" s="281" t="s">
        <v>2047</v>
      </c>
      <c r="G954" s="219" t="s">
        <v>2048</v>
      </c>
      <c r="H954" s="219" t="s">
        <v>2049</v>
      </c>
      <c r="I954" s="219" t="s">
        <v>2075</v>
      </c>
      <c r="J954" s="219" t="s">
        <v>2075</v>
      </c>
      <c r="K954" s="219" t="s">
        <v>2052</v>
      </c>
      <c r="L954" s="219" t="s">
        <v>2053</v>
      </c>
    </row>
    <row r="955" spans="1:12">
      <c r="A955" s="208" t="str">
        <f t="shared" si="15"/>
        <v/>
      </c>
      <c r="B955" s="281"/>
      <c r="C955" s="281"/>
      <c r="D955" s="281"/>
      <c r="E955" s="281"/>
      <c r="F955" s="281"/>
      <c r="G955" s="219" t="s">
        <v>2054</v>
      </c>
      <c r="H955" s="219" t="s">
        <v>2054</v>
      </c>
      <c r="I955" s="219" t="s">
        <v>2076</v>
      </c>
      <c r="J955" s="219" t="s">
        <v>2077</v>
      </c>
      <c r="K955" s="219" t="s">
        <v>2078</v>
      </c>
      <c r="L955" s="219" t="s">
        <v>2079</v>
      </c>
    </row>
    <row r="956" spans="1:12">
      <c r="A956" s="208" t="str">
        <f t="shared" si="15"/>
        <v>ACAP</v>
      </c>
      <c r="B956" s="209" t="s">
        <v>3121</v>
      </c>
      <c r="C956" s="213">
        <v>0.69</v>
      </c>
      <c r="D956" s="213">
        <v>0.71</v>
      </c>
      <c r="E956" s="213">
        <v>0.68</v>
      </c>
      <c r="F956" s="213">
        <v>0.69</v>
      </c>
      <c r="G956" s="213">
        <v>0</v>
      </c>
      <c r="H956" s="213">
        <v>0</v>
      </c>
      <c r="I956" s="213">
        <v>0.68</v>
      </c>
      <c r="J956" s="213">
        <v>0.7</v>
      </c>
      <c r="K956" s="212">
        <v>368601</v>
      </c>
      <c r="L956" s="213">
        <v>254.86</v>
      </c>
    </row>
    <row r="957" spans="1:12" ht="14.5" thickBot="1">
      <c r="A957" s="208" t="str">
        <f t="shared" si="15"/>
        <v>AF</v>
      </c>
      <c r="B957" s="209" t="s">
        <v>2733</v>
      </c>
      <c r="C957" s="213">
        <v>1.1499999999999999</v>
      </c>
      <c r="D957" s="213">
        <v>1.1599999999999999</v>
      </c>
      <c r="E957" s="213">
        <v>1.1499999999999999</v>
      </c>
      <c r="F957" s="213">
        <v>1.1499999999999999</v>
      </c>
      <c r="G957" s="211">
        <v>-0.01</v>
      </c>
      <c r="H957" s="211">
        <v>-0.86</v>
      </c>
      <c r="I957" s="213">
        <v>1.1499999999999999</v>
      </c>
      <c r="J957" s="213">
        <v>1.1599999999999999</v>
      </c>
      <c r="K957" s="212">
        <v>439901</v>
      </c>
      <c r="L957" s="213">
        <v>508.88</v>
      </c>
    </row>
    <row r="958" spans="1:12" ht="15" thickTop="1" thickBot="1">
      <c r="A958" s="208" t="str">
        <f t="shared" si="15"/>
        <v>AIRA</v>
      </c>
      <c r="B958" s="209" t="s">
        <v>2734</v>
      </c>
      <c r="C958" s="213">
        <v>2.1800000000000002</v>
      </c>
      <c r="D958" s="213">
        <v>2.1800000000000002</v>
      </c>
      <c r="E958" s="213">
        <v>2.16</v>
      </c>
      <c r="F958" s="213">
        <v>2.1800000000000002</v>
      </c>
      <c r="G958" s="214">
        <v>0.02</v>
      </c>
      <c r="H958" s="214">
        <v>0.93</v>
      </c>
      <c r="I958" s="213">
        <v>2.16</v>
      </c>
      <c r="J958" s="213">
        <v>2.1800000000000002</v>
      </c>
      <c r="K958" s="212">
        <v>28610</v>
      </c>
      <c r="L958" s="213">
        <v>62.07</v>
      </c>
    </row>
    <row r="959" spans="1:12" ht="15" thickTop="1" thickBot="1">
      <c r="A959" s="208" t="str">
        <f t="shared" si="15"/>
        <v>ASN</v>
      </c>
      <c r="B959" s="209" t="s">
        <v>2735</v>
      </c>
      <c r="C959" s="213">
        <v>3.8</v>
      </c>
      <c r="D959" s="213">
        <v>3.8</v>
      </c>
      <c r="E959" s="213">
        <v>3.8</v>
      </c>
      <c r="F959" s="213">
        <v>3.8</v>
      </c>
      <c r="G959" s="211">
        <v>-0.1</v>
      </c>
      <c r="H959" s="211">
        <v>-2.56</v>
      </c>
      <c r="I959" s="213">
        <v>3.8</v>
      </c>
      <c r="J959" s="213">
        <v>3.9</v>
      </c>
      <c r="K959" s="212">
        <v>10000</v>
      </c>
      <c r="L959" s="213">
        <v>38</v>
      </c>
    </row>
    <row r="960" spans="1:12" ht="15" thickTop="1" thickBot="1">
      <c r="A960" s="208" t="str">
        <f t="shared" si="15"/>
        <v>BROOK</v>
      </c>
      <c r="B960" s="209" t="s">
        <v>2736</v>
      </c>
      <c r="C960" s="213">
        <v>0.7</v>
      </c>
      <c r="D960" s="213">
        <v>0.72</v>
      </c>
      <c r="E960" s="213">
        <v>0.7</v>
      </c>
      <c r="F960" s="213">
        <v>0.71</v>
      </c>
      <c r="G960" s="214">
        <v>0.02</v>
      </c>
      <c r="H960" s="214">
        <v>2.9</v>
      </c>
      <c r="I960" s="213">
        <v>0.71</v>
      </c>
      <c r="J960" s="213">
        <v>0.72</v>
      </c>
      <c r="K960" s="212">
        <v>21548460</v>
      </c>
      <c r="L960" s="210">
        <v>15284.79</v>
      </c>
    </row>
    <row r="961" spans="1:12" ht="14.5" thickTop="1">
      <c r="A961" s="208" t="str">
        <f t="shared" si="15"/>
        <v>GCAP</v>
      </c>
      <c r="B961" s="209" t="s">
        <v>2737</v>
      </c>
      <c r="C961" s="213">
        <v>1.4</v>
      </c>
      <c r="D961" s="213">
        <v>1.44</v>
      </c>
      <c r="E961" s="213">
        <v>1.39</v>
      </c>
      <c r="F961" s="213">
        <v>1.4</v>
      </c>
      <c r="G961" s="213">
        <v>0</v>
      </c>
      <c r="H961" s="213">
        <v>0</v>
      </c>
      <c r="I961" s="213">
        <v>1.39</v>
      </c>
      <c r="J961" s="213">
        <v>1.4</v>
      </c>
      <c r="K961" s="212">
        <v>2501536</v>
      </c>
      <c r="L961" s="210">
        <v>3518.02</v>
      </c>
    </row>
    <row r="962" spans="1:12" ht="14.5" thickBot="1">
      <c r="A962" s="208" t="str">
        <f t="shared" si="15"/>
        <v>KCC</v>
      </c>
      <c r="B962" s="209" t="s">
        <v>2962</v>
      </c>
      <c r="C962" s="213">
        <v>7.4</v>
      </c>
      <c r="D962" s="213">
        <v>7.55</v>
      </c>
      <c r="E962" s="213">
        <v>6.2</v>
      </c>
      <c r="F962" s="213">
        <v>6.4</v>
      </c>
      <c r="G962" s="211">
        <v>-0.85</v>
      </c>
      <c r="H962" s="211">
        <v>-11.72</v>
      </c>
      <c r="I962" s="213">
        <v>6.35</v>
      </c>
      <c r="J962" s="213">
        <v>6.4</v>
      </c>
      <c r="K962" s="212">
        <v>15545167</v>
      </c>
      <c r="L962" s="210">
        <v>110967.02</v>
      </c>
    </row>
    <row r="963" spans="1:12" ht="15" thickTop="1" thickBot="1">
      <c r="A963" s="208" t="str">
        <f t="shared" si="15"/>
        <v>LIT</v>
      </c>
      <c r="B963" s="209" t="s">
        <v>2738</v>
      </c>
      <c r="C963" s="213">
        <v>2.08</v>
      </c>
      <c r="D963" s="213">
        <v>2.12</v>
      </c>
      <c r="E963" s="213">
        <v>2.06</v>
      </c>
      <c r="F963" s="213">
        <v>2.06</v>
      </c>
      <c r="G963" s="211">
        <v>-0.02</v>
      </c>
      <c r="H963" s="211">
        <v>-0.96</v>
      </c>
      <c r="I963" s="213">
        <v>2.04</v>
      </c>
      <c r="J963" s="213">
        <v>2.06</v>
      </c>
      <c r="K963" s="212">
        <v>1248800</v>
      </c>
      <c r="L963" s="210">
        <v>2591.29</v>
      </c>
    </row>
    <row r="964" spans="1:12" ht="14.5" thickTop="1">
      <c r="A964" s="208" t="str">
        <f t="shared" si="15"/>
        <v>MITSIB</v>
      </c>
      <c r="B964" s="209" t="s">
        <v>2739</v>
      </c>
      <c r="C964" s="213">
        <v>1.05</v>
      </c>
      <c r="D964" s="213">
        <v>1.05</v>
      </c>
      <c r="E964" s="213">
        <v>1.01</v>
      </c>
      <c r="F964" s="213">
        <v>1.03</v>
      </c>
      <c r="G964" s="213">
        <v>0</v>
      </c>
      <c r="H964" s="213">
        <v>0</v>
      </c>
      <c r="I964" s="213">
        <v>1.02</v>
      </c>
      <c r="J964" s="213">
        <v>1.04</v>
      </c>
      <c r="K964" s="212">
        <v>111838</v>
      </c>
      <c r="L964" s="213">
        <v>114.1</v>
      </c>
    </row>
    <row r="965" spans="1:12" ht="15" customHeight="1" thickBot="1">
      <c r="A965" s="208" t="str">
        <f t="shared" si="15"/>
        <v>SGF</v>
      </c>
      <c r="B965" s="209" t="s">
        <v>2740</v>
      </c>
      <c r="C965" s="213">
        <v>0.91</v>
      </c>
      <c r="D965" s="213">
        <v>0.93</v>
      </c>
      <c r="E965" s="213">
        <v>0.91</v>
      </c>
      <c r="F965" s="213">
        <v>0.92</v>
      </c>
      <c r="G965" s="214">
        <v>0.01</v>
      </c>
      <c r="H965" s="214">
        <v>1.1000000000000001</v>
      </c>
      <c r="I965" s="213">
        <v>0.91</v>
      </c>
      <c r="J965" s="213">
        <v>0.92</v>
      </c>
      <c r="K965" s="212">
        <v>426100</v>
      </c>
      <c r="L965" s="213">
        <v>392.1</v>
      </c>
    </row>
    <row r="966" spans="1:12" ht="15" thickTop="1" thickBot="1">
      <c r="A966" s="208" t="str">
        <f t="shared" si="15"/>
        <v>TQR</v>
      </c>
      <c r="B966" s="215" t="s">
        <v>2741</v>
      </c>
      <c r="C966" s="216">
        <v>12</v>
      </c>
      <c r="D966" s="216">
        <v>12.3</v>
      </c>
      <c r="E966" s="216">
        <v>11.9</v>
      </c>
      <c r="F966" s="216">
        <v>12.1</v>
      </c>
      <c r="G966" s="214">
        <v>0.1</v>
      </c>
      <c r="H966" s="214">
        <v>0.83</v>
      </c>
      <c r="I966" s="216">
        <v>12</v>
      </c>
      <c r="J966" s="216">
        <v>12.2</v>
      </c>
      <c r="K966" s="217">
        <v>259100</v>
      </c>
      <c r="L966" s="218">
        <v>3116.92</v>
      </c>
    </row>
    <row r="967" spans="1:12" ht="14.5" thickTop="1">
      <c r="A967" s="208" t="str">
        <f t="shared" si="15"/>
        <v/>
      </c>
      <c r="B967"/>
      <c r="C967"/>
      <c r="D967"/>
      <c r="E967"/>
      <c r="F967"/>
      <c r="G967"/>
      <c r="H967"/>
      <c r="I967"/>
      <c r="J967"/>
      <c r="K967"/>
      <c r="L967"/>
    </row>
    <row r="968" spans="1:12">
      <c r="A968" s="208" t="str">
        <f t="shared" si="15"/>
        <v>หลักทรัพย์</v>
      </c>
      <c r="B968" s="281" t="s">
        <v>2073</v>
      </c>
      <c r="C968" s="281" t="s">
        <v>2074</v>
      </c>
      <c r="D968" s="281" t="s">
        <v>2050</v>
      </c>
      <c r="E968" s="281" t="s">
        <v>2051</v>
      </c>
      <c r="F968" s="281" t="s">
        <v>2047</v>
      </c>
      <c r="G968" s="219" t="s">
        <v>2048</v>
      </c>
      <c r="H968" s="219" t="s">
        <v>2049</v>
      </c>
      <c r="I968" s="219" t="s">
        <v>2075</v>
      </c>
      <c r="J968" s="219" t="s">
        <v>2075</v>
      </c>
      <c r="K968" s="219" t="s">
        <v>2052</v>
      </c>
      <c r="L968" s="219" t="s">
        <v>2053</v>
      </c>
    </row>
    <row r="969" spans="1:12">
      <c r="A969" s="208" t="str">
        <f t="shared" si="15"/>
        <v/>
      </c>
      <c r="B969" s="281"/>
      <c r="C969" s="281"/>
      <c r="D969" s="281"/>
      <c r="E969" s="281"/>
      <c r="F969" s="281"/>
      <c r="G969" s="219" t="s">
        <v>2054</v>
      </c>
      <c r="H969" s="219" t="s">
        <v>2054</v>
      </c>
      <c r="I969" s="219" t="s">
        <v>2076</v>
      </c>
      <c r="J969" s="219" t="s">
        <v>2077</v>
      </c>
      <c r="K969" s="219" t="s">
        <v>2078</v>
      </c>
      <c r="L969" s="219" t="s">
        <v>2079</v>
      </c>
    </row>
    <row r="970" spans="1:12" ht="14.5" thickBot="1">
      <c r="A970" s="208" t="str">
        <f t="shared" ref="A970:A1033" si="16">IFERROR(LEFT(B970,FIND("&lt;",B970)-2),TRIM(B970))</f>
        <v>ADB</v>
      </c>
      <c r="B970" s="209" t="s">
        <v>2742</v>
      </c>
      <c r="C970" s="213">
        <v>1.5</v>
      </c>
      <c r="D970" s="213">
        <v>1.53</v>
      </c>
      <c r="E970" s="213">
        <v>1.48</v>
      </c>
      <c r="F970" s="213">
        <v>1.49</v>
      </c>
      <c r="G970" s="211">
        <v>-0.01</v>
      </c>
      <c r="H970" s="211">
        <v>-0.67</v>
      </c>
      <c r="I970" s="213">
        <v>1.49</v>
      </c>
      <c r="J970" s="213">
        <v>1.5</v>
      </c>
      <c r="K970" s="212">
        <v>1018285</v>
      </c>
      <c r="L970" s="210">
        <v>1536.5</v>
      </c>
    </row>
    <row r="971" spans="1:12" ht="15" thickTop="1" thickBot="1">
      <c r="A971" s="208" t="str">
        <f t="shared" si="16"/>
        <v>BM</v>
      </c>
      <c r="B971" s="209" t="s">
        <v>2743</v>
      </c>
      <c r="C971" s="213">
        <v>4.72</v>
      </c>
      <c r="D971" s="213">
        <v>4.92</v>
      </c>
      <c r="E971" s="213">
        <v>4.72</v>
      </c>
      <c r="F971" s="213">
        <v>4.9000000000000004</v>
      </c>
      <c r="G971" s="214">
        <v>0.14000000000000001</v>
      </c>
      <c r="H971" s="214">
        <v>2.94</v>
      </c>
      <c r="I971" s="213">
        <v>4.88</v>
      </c>
      <c r="J971" s="213">
        <v>4.9000000000000004</v>
      </c>
      <c r="K971" s="212">
        <v>1045300</v>
      </c>
      <c r="L971" s="210">
        <v>5070.43</v>
      </c>
    </row>
    <row r="972" spans="1:12" ht="15" thickTop="1" thickBot="1">
      <c r="A972" s="208" t="str">
        <f t="shared" si="16"/>
        <v>CHO</v>
      </c>
      <c r="B972" s="209" t="s">
        <v>2744</v>
      </c>
      <c r="C972" s="213">
        <v>0.67</v>
      </c>
      <c r="D972" s="213">
        <v>0.68</v>
      </c>
      <c r="E972" s="213">
        <v>0.66</v>
      </c>
      <c r="F972" s="213">
        <v>0.67</v>
      </c>
      <c r="G972" s="214">
        <v>0.01</v>
      </c>
      <c r="H972" s="214">
        <v>1.52</v>
      </c>
      <c r="I972" s="213">
        <v>0.67</v>
      </c>
      <c r="J972" s="213">
        <v>0.68</v>
      </c>
      <c r="K972" s="212">
        <v>5746320</v>
      </c>
      <c r="L972" s="210">
        <v>3844.46</v>
      </c>
    </row>
    <row r="973" spans="1:12" ht="15" thickTop="1" thickBot="1">
      <c r="A973" s="208" t="str">
        <f t="shared" si="16"/>
        <v>CHOW</v>
      </c>
      <c r="B973" s="209" t="s">
        <v>2745</v>
      </c>
      <c r="C973" s="213">
        <v>4.9000000000000004</v>
      </c>
      <c r="D973" s="213">
        <v>5.0999999999999996</v>
      </c>
      <c r="E973" s="213">
        <v>4.74</v>
      </c>
      <c r="F973" s="213">
        <v>4.76</v>
      </c>
      <c r="G973" s="211">
        <v>-0.06</v>
      </c>
      <c r="H973" s="211">
        <v>-1.24</v>
      </c>
      <c r="I973" s="213">
        <v>4.74</v>
      </c>
      <c r="J973" s="213">
        <v>4.76</v>
      </c>
      <c r="K973" s="212">
        <v>3257283</v>
      </c>
      <c r="L973" s="210">
        <v>16092.83</v>
      </c>
    </row>
    <row r="974" spans="1:12" ht="14.5" thickTop="1">
      <c r="A974" s="208" t="str">
        <f t="shared" si="16"/>
        <v>CIG</v>
      </c>
      <c r="B974" s="209" t="s">
        <v>2746</v>
      </c>
      <c r="C974" s="213">
        <v>0.6</v>
      </c>
      <c r="D974" s="213">
        <v>0.61</v>
      </c>
      <c r="E974" s="213">
        <v>0.59</v>
      </c>
      <c r="F974" s="213">
        <v>0.6</v>
      </c>
      <c r="G974" s="213">
        <v>0</v>
      </c>
      <c r="H974" s="213">
        <v>0</v>
      </c>
      <c r="I974" s="213">
        <v>0.59</v>
      </c>
      <c r="J974" s="213">
        <v>0.6</v>
      </c>
      <c r="K974" s="212">
        <v>1360300</v>
      </c>
      <c r="L974" s="213">
        <v>814.5</v>
      </c>
    </row>
    <row r="975" spans="1:12">
      <c r="A975" s="208" t="str">
        <f t="shared" si="16"/>
        <v>COLOR</v>
      </c>
      <c r="B975" s="209" t="s">
        <v>2747</v>
      </c>
      <c r="C975" s="213">
        <v>1.66</v>
      </c>
      <c r="D975" s="213">
        <v>1.67</v>
      </c>
      <c r="E975" s="213">
        <v>1.65</v>
      </c>
      <c r="F975" s="213">
        <v>1.66</v>
      </c>
      <c r="G975" s="213">
        <v>0</v>
      </c>
      <c r="H975" s="213">
        <v>0</v>
      </c>
      <c r="I975" s="213">
        <v>1.66</v>
      </c>
      <c r="J975" s="213">
        <v>1.67</v>
      </c>
      <c r="K975" s="212">
        <v>218704</v>
      </c>
      <c r="L975" s="213">
        <v>363.16</v>
      </c>
    </row>
    <row r="976" spans="1:12" ht="14.5" thickBot="1">
      <c r="A976" s="208" t="str">
        <f t="shared" si="16"/>
        <v>CPR</v>
      </c>
      <c r="B976" s="209" t="s">
        <v>2748</v>
      </c>
      <c r="C976" s="213">
        <v>3.76</v>
      </c>
      <c r="D976" s="213">
        <v>3.84</v>
      </c>
      <c r="E976" s="213">
        <v>3.76</v>
      </c>
      <c r="F976" s="213">
        <v>3.8</v>
      </c>
      <c r="G976" s="214">
        <v>0.04</v>
      </c>
      <c r="H976" s="214">
        <v>1.06</v>
      </c>
      <c r="I976" s="213">
        <v>3.78</v>
      </c>
      <c r="J976" s="213">
        <v>3.82</v>
      </c>
      <c r="K976" s="212">
        <v>76852</v>
      </c>
      <c r="L976" s="213">
        <v>293.04000000000002</v>
      </c>
    </row>
    <row r="977" spans="1:12" ht="14.5" thickTop="1">
      <c r="A977" s="208" t="str">
        <f t="shared" si="16"/>
        <v>FPI</v>
      </c>
      <c r="B977" s="209" t="s">
        <v>2749</v>
      </c>
      <c r="C977" s="213">
        <v>3.02</v>
      </c>
      <c r="D977" s="213">
        <v>3.08</v>
      </c>
      <c r="E977" s="213">
        <v>2.96</v>
      </c>
      <c r="F977" s="213">
        <v>3</v>
      </c>
      <c r="G977" s="213">
        <v>0</v>
      </c>
      <c r="H977" s="213">
        <v>0</v>
      </c>
      <c r="I977" s="213">
        <v>2.98</v>
      </c>
      <c r="J977" s="213">
        <v>3</v>
      </c>
      <c r="K977" s="212">
        <v>2472400</v>
      </c>
      <c r="L977" s="210">
        <v>7508.08</v>
      </c>
    </row>
    <row r="978" spans="1:12" ht="14.5" thickBot="1">
      <c r="A978" s="208" t="str">
        <f t="shared" si="16"/>
        <v>GTB</v>
      </c>
      <c r="B978" s="209" t="s">
        <v>2750</v>
      </c>
      <c r="C978" s="213">
        <v>0.8</v>
      </c>
      <c r="D978" s="213">
        <v>0.84</v>
      </c>
      <c r="E978" s="213">
        <v>0.8</v>
      </c>
      <c r="F978" s="213">
        <v>0.82</v>
      </c>
      <c r="G978" s="214">
        <v>0.02</v>
      </c>
      <c r="H978" s="214">
        <v>2.5</v>
      </c>
      <c r="I978" s="213">
        <v>0.82</v>
      </c>
      <c r="J978" s="213">
        <v>0.83</v>
      </c>
      <c r="K978" s="212">
        <v>503000</v>
      </c>
      <c r="L978" s="213">
        <v>416.04</v>
      </c>
    </row>
    <row r="979" spans="1:12" ht="14.5" thickTop="1">
      <c r="A979" s="208" t="str">
        <f t="shared" si="16"/>
        <v>KCM</v>
      </c>
      <c r="B979" s="209" t="s">
        <v>2751</v>
      </c>
      <c r="C979" s="213">
        <v>0.84</v>
      </c>
      <c r="D979" s="213">
        <v>0.84</v>
      </c>
      <c r="E979" s="213">
        <v>0.82</v>
      </c>
      <c r="F979" s="213">
        <v>0.83</v>
      </c>
      <c r="G979" s="213">
        <v>0</v>
      </c>
      <c r="H979" s="213">
        <v>0</v>
      </c>
      <c r="I979" s="213">
        <v>0.82</v>
      </c>
      <c r="J979" s="213">
        <v>0.83</v>
      </c>
      <c r="K979" s="212">
        <v>53800</v>
      </c>
      <c r="L979" s="213">
        <v>44.61</v>
      </c>
    </row>
    <row r="980" spans="1:12">
      <c r="A980" s="208" t="str">
        <f t="shared" si="16"/>
        <v>KUMWEL</v>
      </c>
      <c r="B980" s="209" t="s">
        <v>2752</v>
      </c>
      <c r="C980" s="213">
        <v>2.76</v>
      </c>
      <c r="D980" s="213">
        <v>2.76</v>
      </c>
      <c r="E980" s="213">
        <v>2.72</v>
      </c>
      <c r="F980" s="213">
        <v>2.74</v>
      </c>
      <c r="G980" s="213">
        <v>0</v>
      </c>
      <c r="H980" s="213">
        <v>0</v>
      </c>
      <c r="I980" s="213">
        <v>2.74</v>
      </c>
      <c r="J980" s="213">
        <v>2.76</v>
      </c>
      <c r="K980" s="212">
        <v>140000</v>
      </c>
      <c r="L980" s="213">
        <v>384.2</v>
      </c>
    </row>
    <row r="981" spans="1:12" ht="14.5" thickBot="1">
      <c r="A981" s="208" t="str">
        <f t="shared" si="16"/>
        <v>KWM</v>
      </c>
      <c r="B981" s="209" t="s">
        <v>2753</v>
      </c>
      <c r="C981" s="213">
        <v>2.94</v>
      </c>
      <c r="D981" s="213">
        <v>3.02</v>
      </c>
      <c r="E981" s="213">
        <v>2.86</v>
      </c>
      <c r="F981" s="213">
        <v>2.98</v>
      </c>
      <c r="G981" s="214">
        <v>0.08</v>
      </c>
      <c r="H981" s="214">
        <v>2.76</v>
      </c>
      <c r="I981" s="213">
        <v>2.96</v>
      </c>
      <c r="J981" s="213">
        <v>2.98</v>
      </c>
      <c r="K981" s="212">
        <v>1669867</v>
      </c>
      <c r="L981" s="210">
        <v>4948.6899999999996</v>
      </c>
    </row>
    <row r="982" spans="1:12" ht="14.5" thickTop="1">
      <c r="A982" s="208" t="str">
        <f t="shared" si="16"/>
        <v>MBAX</v>
      </c>
      <c r="B982" s="209" t="s">
        <v>2963</v>
      </c>
      <c r="C982" s="213">
        <v>5.2</v>
      </c>
      <c r="D982" s="213">
        <v>5.2</v>
      </c>
      <c r="E982" s="213">
        <v>5.0999999999999996</v>
      </c>
      <c r="F982" s="213">
        <v>5.15</v>
      </c>
      <c r="G982" s="213">
        <v>0</v>
      </c>
      <c r="H982" s="213">
        <v>0</v>
      </c>
      <c r="I982" s="213">
        <v>5.15</v>
      </c>
      <c r="J982" s="213">
        <v>5.2</v>
      </c>
      <c r="K982" s="212">
        <v>35910</v>
      </c>
      <c r="L982" s="213">
        <v>184.97</v>
      </c>
    </row>
    <row r="983" spans="1:12" ht="14.5" thickBot="1">
      <c r="A983" s="208" t="str">
        <f t="shared" si="16"/>
        <v>MGT</v>
      </c>
      <c r="B983" s="209" t="s">
        <v>2754</v>
      </c>
      <c r="C983" s="213">
        <v>4.28</v>
      </c>
      <c r="D983" s="213">
        <v>4.32</v>
      </c>
      <c r="E983" s="213">
        <v>4.22</v>
      </c>
      <c r="F983" s="213">
        <v>4.3</v>
      </c>
      <c r="G983" s="214">
        <v>0.1</v>
      </c>
      <c r="H983" s="214">
        <v>2.38</v>
      </c>
      <c r="I983" s="213">
        <v>4.26</v>
      </c>
      <c r="J983" s="213">
        <v>4.3</v>
      </c>
      <c r="K983" s="212">
        <v>322900</v>
      </c>
      <c r="L983" s="210">
        <v>1379.14</v>
      </c>
    </row>
    <row r="984" spans="1:12" ht="15" thickTop="1" thickBot="1">
      <c r="A984" s="208" t="str">
        <f t="shared" si="16"/>
        <v>NDR</v>
      </c>
      <c r="B984" s="209" t="s">
        <v>2755</v>
      </c>
      <c r="C984" s="213">
        <v>2.9</v>
      </c>
      <c r="D984" s="213">
        <v>2.96</v>
      </c>
      <c r="E984" s="213">
        <v>2.86</v>
      </c>
      <c r="F984" s="213">
        <v>2.9</v>
      </c>
      <c r="G984" s="214">
        <v>0.04</v>
      </c>
      <c r="H984" s="214">
        <v>1.4</v>
      </c>
      <c r="I984" s="213">
        <v>2.88</v>
      </c>
      <c r="J984" s="213">
        <v>2.9</v>
      </c>
      <c r="K984" s="212">
        <v>675010</v>
      </c>
      <c r="L984" s="210">
        <v>1977.88</v>
      </c>
    </row>
    <row r="985" spans="1:12" ht="15" thickTop="1" thickBot="1">
      <c r="A985" s="208" t="str">
        <f t="shared" si="16"/>
        <v>PACO</v>
      </c>
      <c r="B985" s="209" t="s">
        <v>2756</v>
      </c>
      <c r="C985" s="213">
        <v>2.58</v>
      </c>
      <c r="D985" s="213">
        <v>2.58</v>
      </c>
      <c r="E985" s="213">
        <v>2.56</v>
      </c>
      <c r="F985" s="213">
        <v>2.56</v>
      </c>
      <c r="G985" s="211">
        <v>-0.02</v>
      </c>
      <c r="H985" s="211">
        <v>-0.78</v>
      </c>
      <c r="I985" s="213">
        <v>2.56</v>
      </c>
      <c r="J985" s="213">
        <v>2.58</v>
      </c>
      <c r="K985" s="212">
        <v>556676</v>
      </c>
      <c r="L985" s="210">
        <v>1427.27</v>
      </c>
    </row>
    <row r="986" spans="1:12" ht="14.5" thickTop="1">
      <c r="A986" s="208" t="str">
        <f t="shared" si="16"/>
        <v>PDG</v>
      </c>
      <c r="B986" s="209" t="s">
        <v>2757</v>
      </c>
      <c r="C986" s="213">
        <v>3.5</v>
      </c>
      <c r="D986" s="213">
        <v>3.52</v>
      </c>
      <c r="E986" s="213">
        <v>3.5</v>
      </c>
      <c r="F986" s="213">
        <v>3.5</v>
      </c>
      <c r="G986" s="213">
        <v>0</v>
      </c>
      <c r="H986" s="213">
        <v>0</v>
      </c>
      <c r="I986" s="213">
        <v>3.5</v>
      </c>
      <c r="J986" s="213">
        <v>3.52</v>
      </c>
      <c r="K986" s="212">
        <v>16020</v>
      </c>
      <c r="L986" s="213">
        <v>56.34</v>
      </c>
    </row>
    <row r="987" spans="1:12" ht="14.5" thickBot="1">
      <c r="A987" s="208" t="str">
        <f t="shared" si="16"/>
        <v>PIMO</v>
      </c>
      <c r="B987" s="209" t="s">
        <v>2758</v>
      </c>
      <c r="C987" s="213">
        <v>3.48</v>
      </c>
      <c r="D987" s="213">
        <v>3.58</v>
      </c>
      <c r="E987" s="213">
        <v>3.46</v>
      </c>
      <c r="F987" s="213">
        <v>3.5</v>
      </c>
      <c r="G987" s="214">
        <v>0.08</v>
      </c>
      <c r="H987" s="214">
        <v>2.34</v>
      </c>
      <c r="I987" s="213">
        <v>3.48</v>
      </c>
      <c r="J987" s="213">
        <v>3.5</v>
      </c>
      <c r="K987" s="212">
        <v>6932400</v>
      </c>
      <c r="L987" s="210">
        <v>24435.97</v>
      </c>
    </row>
    <row r="988" spans="1:12" ht="15" thickTop="1" thickBot="1">
      <c r="A988" s="208" t="str">
        <f t="shared" si="16"/>
        <v>PJW</v>
      </c>
      <c r="B988" s="209" t="s">
        <v>2759</v>
      </c>
      <c r="C988" s="213">
        <v>3.9</v>
      </c>
      <c r="D988" s="213">
        <v>4.0999999999999996</v>
      </c>
      <c r="E988" s="213">
        <v>3.84</v>
      </c>
      <c r="F988" s="213">
        <v>4.04</v>
      </c>
      <c r="G988" s="214">
        <v>0.18</v>
      </c>
      <c r="H988" s="214">
        <v>4.66</v>
      </c>
      <c r="I988" s="213">
        <v>4.04</v>
      </c>
      <c r="J988" s="213">
        <v>4.0599999999999996</v>
      </c>
      <c r="K988" s="212">
        <v>5384461</v>
      </c>
      <c r="L988" s="210">
        <v>21454.75</v>
      </c>
    </row>
    <row r="989" spans="1:12" ht="15" thickTop="1" thickBot="1">
      <c r="A989" s="208" t="str">
        <f t="shared" si="16"/>
        <v>PPM</v>
      </c>
      <c r="B989" s="209" t="s">
        <v>2760</v>
      </c>
      <c r="C989" s="213">
        <v>3.54</v>
      </c>
      <c r="D989" s="213">
        <v>3.6</v>
      </c>
      <c r="E989" s="213">
        <v>3.54</v>
      </c>
      <c r="F989" s="213">
        <v>3.58</v>
      </c>
      <c r="G989" s="214">
        <v>0.06</v>
      </c>
      <c r="H989" s="214">
        <v>1.7</v>
      </c>
      <c r="I989" s="213">
        <v>3.56</v>
      </c>
      <c r="J989" s="213">
        <v>3.58</v>
      </c>
      <c r="K989" s="212">
        <v>590311</v>
      </c>
      <c r="L989" s="210">
        <v>2103.6799999999998</v>
      </c>
    </row>
    <row r="990" spans="1:12" ht="15" thickTop="1" thickBot="1">
      <c r="A990" s="208" t="str">
        <f t="shared" si="16"/>
        <v>PRAPAT</v>
      </c>
      <c r="B990" s="209" t="s">
        <v>2761</v>
      </c>
      <c r="C990" s="213">
        <v>1.45</v>
      </c>
      <c r="D990" s="213">
        <v>1.48</v>
      </c>
      <c r="E990" s="213">
        <v>1.42</v>
      </c>
      <c r="F990" s="213">
        <v>1.42</v>
      </c>
      <c r="G990" s="211">
        <v>-0.01</v>
      </c>
      <c r="H990" s="211">
        <v>-0.7</v>
      </c>
      <c r="I990" s="213">
        <v>1.42</v>
      </c>
      <c r="J990" s="213">
        <v>1.43</v>
      </c>
      <c r="K990" s="212">
        <v>1049301</v>
      </c>
      <c r="L990" s="210">
        <v>1512.81</v>
      </c>
    </row>
    <row r="991" spans="1:12" ht="15" thickTop="1" thickBot="1">
      <c r="A991" s="208" t="str">
        <f t="shared" si="16"/>
        <v>RWI</v>
      </c>
      <c r="B991" s="209" t="s">
        <v>2762</v>
      </c>
      <c r="C991" s="213">
        <v>1.32</v>
      </c>
      <c r="D991" s="213">
        <v>1.33</v>
      </c>
      <c r="E991" s="213">
        <v>1.31</v>
      </c>
      <c r="F991" s="213">
        <v>1.32</v>
      </c>
      <c r="G991" s="214">
        <v>0.01</v>
      </c>
      <c r="H991" s="214">
        <v>0.76</v>
      </c>
      <c r="I991" s="213">
        <v>1.32</v>
      </c>
      <c r="J991" s="213">
        <v>1.33</v>
      </c>
      <c r="K991" s="212">
        <v>1109800</v>
      </c>
      <c r="L991" s="210">
        <v>1465.11</v>
      </c>
    </row>
    <row r="992" spans="1:12" ht="15" thickTop="1" thickBot="1">
      <c r="A992" s="208" t="str">
        <f t="shared" si="16"/>
        <v>SALEE</v>
      </c>
      <c r="B992" s="209" t="s">
        <v>2763</v>
      </c>
      <c r="C992" s="213">
        <v>1.0900000000000001</v>
      </c>
      <c r="D992" s="213">
        <v>1.1200000000000001</v>
      </c>
      <c r="E992" s="213">
        <v>1.0900000000000001</v>
      </c>
      <c r="F992" s="213">
        <v>1.1000000000000001</v>
      </c>
      <c r="G992" s="214">
        <v>0.01</v>
      </c>
      <c r="H992" s="214">
        <v>0.92</v>
      </c>
      <c r="I992" s="213">
        <v>1.0900000000000001</v>
      </c>
      <c r="J992" s="213">
        <v>1.1100000000000001</v>
      </c>
      <c r="K992" s="212">
        <v>69000</v>
      </c>
      <c r="L992" s="213">
        <v>75.94</v>
      </c>
    </row>
    <row r="993" spans="1:12" ht="15" thickTop="1" thickBot="1">
      <c r="A993" s="208" t="str">
        <f t="shared" si="16"/>
        <v>SANKO</v>
      </c>
      <c r="B993" s="209" t="s">
        <v>2764</v>
      </c>
      <c r="C993" s="213">
        <v>1.48</v>
      </c>
      <c r="D993" s="213">
        <v>1.48</v>
      </c>
      <c r="E993" s="213">
        <v>1.45</v>
      </c>
      <c r="F993" s="213">
        <v>1.47</v>
      </c>
      <c r="G993" s="214">
        <v>0.02</v>
      </c>
      <c r="H993" s="214">
        <v>1.38</v>
      </c>
      <c r="I993" s="213">
        <v>1.46</v>
      </c>
      <c r="J993" s="213">
        <v>1.47</v>
      </c>
      <c r="K993" s="212">
        <v>400814</v>
      </c>
      <c r="L993" s="213">
        <v>583.88</v>
      </c>
    </row>
    <row r="994" spans="1:12" ht="15" thickTop="1" thickBot="1">
      <c r="A994" s="208" t="str">
        <f t="shared" si="16"/>
        <v>SELIC</v>
      </c>
      <c r="B994" s="209" t="s">
        <v>2765</v>
      </c>
      <c r="C994" s="213">
        <v>2.5</v>
      </c>
      <c r="D994" s="213">
        <v>2.5</v>
      </c>
      <c r="E994" s="213">
        <v>2.5</v>
      </c>
      <c r="F994" s="213">
        <v>2.5</v>
      </c>
      <c r="G994" s="211">
        <v>-0.04</v>
      </c>
      <c r="H994" s="211">
        <v>-1.57</v>
      </c>
      <c r="I994" s="213">
        <v>2.48</v>
      </c>
      <c r="J994" s="213">
        <v>2.52</v>
      </c>
      <c r="K994" s="212">
        <v>32301</v>
      </c>
      <c r="L994" s="213">
        <v>80.75</v>
      </c>
    </row>
    <row r="995" spans="1:12" ht="14.5" thickTop="1">
      <c r="A995" s="208" t="str">
        <f t="shared" si="16"/>
        <v>SFT</v>
      </c>
      <c r="B995" s="209" t="s">
        <v>2766</v>
      </c>
      <c r="C995" s="213">
        <v>5.0999999999999996</v>
      </c>
      <c r="D995" s="213">
        <v>5.15</v>
      </c>
      <c r="E995" s="213">
        <v>5</v>
      </c>
      <c r="F995" s="213">
        <v>5.05</v>
      </c>
      <c r="G995" s="213">
        <v>0</v>
      </c>
      <c r="H995" s="213">
        <v>0</v>
      </c>
      <c r="I995" s="213">
        <v>5</v>
      </c>
      <c r="J995" s="213">
        <v>5.0999999999999996</v>
      </c>
      <c r="K995" s="212">
        <v>96800</v>
      </c>
      <c r="L995" s="213">
        <v>489.55</v>
      </c>
    </row>
    <row r="996" spans="1:12" ht="14.5" thickBot="1">
      <c r="A996" s="208" t="str">
        <f t="shared" si="16"/>
        <v>SWC</v>
      </c>
      <c r="B996" s="209" t="s">
        <v>2767</v>
      </c>
      <c r="C996" s="213">
        <v>6.95</v>
      </c>
      <c r="D996" s="213">
        <v>7</v>
      </c>
      <c r="E996" s="213">
        <v>6.95</v>
      </c>
      <c r="F996" s="213">
        <v>7</v>
      </c>
      <c r="G996" s="211">
        <v>-0.05</v>
      </c>
      <c r="H996" s="211">
        <v>-0.71</v>
      </c>
      <c r="I996" s="213">
        <v>6.95</v>
      </c>
      <c r="J996" s="213">
        <v>7</v>
      </c>
      <c r="K996" s="212">
        <v>457250</v>
      </c>
      <c r="L996" s="210">
        <v>3198.26</v>
      </c>
    </row>
    <row r="997" spans="1:12" ht="15" thickTop="1" thickBot="1">
      <c r="A997" s="208" t="str">
        <f t="shared" si="16"/>
        <v>TMC</v>
      </c>
      <c r="B997" s="209" t="s">
        <v>2768</v>
      </c>
      <c r="C997" s="213">
        <v>1.1200000000000001</v>
      </c>
      <c r="D997" s="213">
        <v>1.1399999999999999</v>
      </c>
      <c r="E997" s="213">
        <v>1.1100000000000001</v>
      </c>
      <c r="F997" s="213">
        <v>1.1100000000000001</v>
      </c>
      <c r="G997" s="211">
        <v>-0.01</v>
      </c>
      <c r="H997" s="211">
        <v>-0.89</v>
      </c>
      <c r="I997" s="213">
        <v>1.1100000000000001</v>
      </c>
      <c r="J997" s="213">
        <v>1.1200000000000001</v>
      </c>
      <c r="K997" s="212">
        <v>40300</v>
      </c>
      <c r="L997" s="213">
        <v>45.36</v>
      </c>
    </row>
    <row r="998" spans="1:12" ht="14.5" thickTop="1">
      <c r="A998" s="208" t="str">
        <f t="shared" si="16"/>
        <v>TMI</v>
      </c>
      <c r="B998" s="209" t="s">
        <v>2769</v>
      </c>
      <c r="C998" s="213">
        <v>1.2</v>
      </c>
      <c r="D998" s="213">
        <v>1.23</v>
      </c>
      <c r="E998" s="213">
        <v>1.18</v>
      </c>
      <c r="F998" s="213">
        <v>1.2</v>
      </c>
      <c r="G998" s="213">
        <v>0</v>
      </c>
      <c r="H998" s="213">
        <v>0</v>
      </c>
      <c r="I998" s="213">
        <v>1.19</v>
      </c>
      <c r="J998" s="213">
        <v>1.2</v>
      </c>
      <c r="K998" s="212">
        <v>22193433</v>
      </c>
      <c r="L998" s="210">
        <v>26776.74</v>
      </c>
    </row>
    <row r="999" spans="1:12" ht="14.5" thickBot="1">
      <c r="A999" s="208" t="str">
        <f t="shared" si="16"/>
        <v>TMW</v>
      </c>
      <c r="B999" s="209" t="s">
        <v>2770</v>
      </c>
      <c r="C999" s="213">
        <v>34.5</v>
      </c>
      <c r="D999" s="213">
        <v>34.5</v>
      </c>
      <c r="E999" s="213">
        <v>34.5</v>
      </c>
      <c r="F999" s="213">
        <v>34.5</v>
      </c>
      <c r="G999" s="214">
        <v>0.75</v>
      </c>
      <c r="H999" s="214">
        <v>2.2200000000000002</v>
      </c>
      <c r="I999" s="213">
        <v>34</v>
      </c>
      <c r="J999" s="213">
        <v>34.5</v>
      </c>
      <c r="K999" s="212">
        <v>5000</v>
      </c>
      <c r="L999" s="213">
        <v>172.5</v>
      </c>
    </row>
    <row r="1000" spans="1:12" ht="14.5" thickTop="1">
      <c r="A1000" s="208" t="str">
        <f t="shared" si="16"/>
        <v>TPLAS</v>
      </c>
      <c r="B1000" s="209" t="s">
        <v>2771</v>
      </c>
      <c r="C1000" s="213">
        <v>3.56</v>
      </c>
      <c r="D1000" s="213">
        <v>3.66</v>
      </c>
      <c r="E1000" s="213">
        <v>3.46</v>
      </c>
      <c r="F1000" s="213">
        <v>3.48</v>
      </c>
      <c r="G1000" s="213">
        <v>0</v>
      </c>
      <c r="H1000" s="213">
        <v>0</v>
      </c>
      <c r="I1000" s="213">
        <v>3.48</v>
      </c>
      <c r="J1000" s="213">
        <v>3.5</v>
      </c>
      <c r="K1000" s="212">
        <v>12695895</v>
      </c>
      <c r="L1000" s="210">
        <v>45461.279999999999</v>
      </c>
    </row>
    <row r="1001" spans="1:12" ht="14.5" thickBot="1">
      <c r="A1001" s="208" t="str">
        <f t="shared" si="16"/>
        <v>TRV</v>
      </c>
      <c r="B1001" s="209" t="s">
        <v>2772</v>
      </c>
      <c r="C1001" s="213">
        <v>2.94</v>
      </c>
      <c r="D1001" s="213">
        <v>2.96</v>
      </c>
      <c r="E1001" s="213">
        <v>2.92</v>
      </c>
      <c r="F1001" s="213">
        <v>2.96</v>
      </c>
      <c r="G1001" s="214">
        <v>0.06</v>
      </c>
      <c r="H1001" s="214">
        <v>2.0699999999999998</v>
      </c>
      <c r="I1001" s="213">
        <v>2.94</v>
      </c>
      <c r="J1001" s="213">
        <v>2.96</v>
      </c>
      <c r="K1001" s="212">
        <v>127300</v>
      </c>
      <c r="L1001" s="213">
        <v>373.95</v>
      </c>
    </row>
    <row r="1002" spans="1:12" ht="15" thickTop="1" thickBot="1">
      <c r="A1002" s="208" t="str">
        <f t="shared" si="16"/>
        <v>UBIS</v>
      </c>
      <c r="B1002" s="209" t="s">
        <v>2773</v>
      </c>
      <c r="C1002" s="213">
        <v>4.6399999999999997</v>
      </c>
      <c r="D1002" s="213">
        <v>4.88</v>
      </c>
      <c r="E1002" s="213">
        <v>4.62</v>
      </c>
      <c r="F1002" s="213">
        <v>4.7</v>
      </c>
      <c r="G1002" s="214">
        <v>0.14000000000000001</v>
      </c>
      <c r="H1002" s="214">
        <v>3.07</v>
      </c>
      <c r="I1002" s="213">
        <v>4.7</v>
      </c>
      <c r="J1002" s="213">
        <v>4.72</v>
      </c>
      <c r="K1002" s="212">
        <v>2631193</v>
      </c>
      <c r="L1002" s="210">
        <v>12465.06</v>
      </c>
    </row>
    <row r="1003" spans="1:12" ht="15" thickTop="1" thickBot="1">
      <c r="A1003" s="208" t="str">
        <f t="shared" si="16"/>
        <v>UEC</v>
      </c>
      <c r="B1003" s="209" t="s">
        <v>2774</v>
      </c>
      <c r="C1003" s="213">
        <v>1.97</v>
      </c>
      <c r="D1003" s="213">
        <v>1.98</v>
      </c>
      <c r="E1003" s="213">
        <v>1.96</v>
      </c>
      <c r="F1003" s="213">
        <v>1.98</v>
      </c>
      <c r="G1003" s="211">
        <v>-0.01</v>
      </c>
      <c r="H1003" s="211">
        <v>-0.5</v>
      </c>
      <c r="I1003" s="213">
        <v>1.98</v>
      </c>
      <c r="J1003" s="213">
        <v>1.99</v>
      </c>
      <c r="K1003" s="212">
        <v>124681</v>
      </c>
      <c r="L1003" s="213">
        <v>245.42</v>
      </c>
    </row>
    <row r="1004" spans="1:12" ht="15" thickTop="1" thickBot="1">
      <c r="A1004" s="208" t="str">
        <f t="shared" si="16"/>
        <v>UKEM</v>
      </c>
      <c r="B1004" s="209" t="s">
        <v>2775</v>
      </c>
      <c r="C1004" s="213">
        <v>2.02</v>
      </c>
      <c r="D1004" s="213">
        <v>2.04</v>
      </c>
      <c r="E1004" s="213">
        <v>2</v>
      </c>
      <c r="F1004" s="213">
        <v>2.02</v>
      </c>
      <c r="G1004" s="214">
        <v>0.03</v>
      </c>
      <c r="H1004" s="214">
        <v>1.51</v>
      </c>
      <c r="I1004" s="213">
        <v>2</v>
      </c>
      <c r="J1004" s="213">
        <v>2.02</v>
      </c>
      <c r="K1004" s="212">
        <v>1253904</v>
      </c>
      <c r="L1004" s="210">
        <v>2522.35</v>
      </c>
    </row>
    <row r="1005" spans="1:12" ht="15" thickTop="1" thickBot="1">
      <c r="A1005" s="208" t="str">
        <f t="shared" si="16"/>
        <v>UREKA</v>
      </c>
      <c r="B1005" s="209" t="s">
        <v>2776</v>
      </c>
      <c r="C1005" s="213">
        <v>1.63</v>
      </c>
      <c r="D1005" s="213">
        <v>1.65</v>
      </c>
      <c r="E1005" s="213">
        <v>1.6</v>
      </c>
      <c r="F1005" s="213">
        <v>1.62</v>
      </c>
      <c r="G1005" s="211">
        <v>-0.01</v>
      </c>
      <c r="H1005" s="211">
        <v>-0.61</v>
      </c>
      <c r="I1005" s="213">
        <v>1.62</v>
      </c>
      <c r="J1005" s="213">
        <v>1.63</v>
      </c>
      <c r="K1005" s="212">
        <v>2490075</v>
      </c>
      <c r="L1005" s="210">
        <v>4051.62</v>
      </c>
    </row>
    <row r="1006" spans="1:12" ht="15" customHeight="1" thickTop="1" thickBot="1">
      <c r="A1006" s="208" t="str">
        <f t="shared" si="16"/>
        <v>YUASA</v>
      </c>
      <c r="B1006" s="209" t="s">
        <v>2777</v>
      </c>
      <c r="C1006" s="213">
        <v>13.8</v>
      </c>
      <c r="D1006" s="213">
        <v>14</v>
      </c>
      <c r="E1006" s="213">
        <v>13.8</v>
      </c>
      <c r="F1006" s="213">
        <v>14</v>
      </c>
      <c r="G1006" s="214">
        <v>0.2</v>
      </c>
      <c r="H1006" s="214">
        <v>1.45</v>
      </c>
      <c r="I1006" s="213">
        <v>13.8</v>
      </c>
      <c r="J1006" s="213">
        <v>14</v>
      </c>
      <c r="K1006" s="213">
        <v>508</v>
      </c>
      <c r="L1006" s="213">
        <v>7.03</v>
      </c>
    </row>
    <row r="1007" spans="1:12" ht="15" thickTop="1" thickBot="1">
      <c r="A1007" s="208" t="str">
        <f t="shared" si="16"/>
        <v>ZIGA</v>
      </c>
      <c r="B1007" s="215" t="s">
        <v>2778</v>
      </c>
      <c r="C1007" s="216">
        <v>8.0500000000000007</v>
      </c>
      <c r="D1007" s="216">
        <v>8.4499999999999993</v>
      </c>
      <c r="E1007" s="216">
        <v>7.8</v>
      </c>
      <c r="F1007" s="216">
        <v>8.4499999999999993</v>
      </c>
      <c r="G1007" s="214">
        <v>0.45</v>
      </c>
      <c r="H1007" s="214">
        <v>5.62</v>
      </c>
      <c r="I1007" s="216">
        <v>8.4</v>
      </c>
      <c r="J1007" s="216">
        <v>8.4499999999999993</v>
      </c>
      <c r="K1007" s="217">
        <v>16314496</v>
      </c>
      <c r="L1007" s="218">
        <v>132810.34</v>
      </c>
    </row>
    <row r="1008" spans="1:12" ht="14.5" thickTop="1">
      <c r="A1008" s="208" t="str">
        <f t="shared" si="16"/>
        <v/>
      </c>
      <c r="B1008"/>
      <c r="C1008"/>
      <c r="D1008"/>
      <c r="E1008"/>
      <c r="F1008"/>
      <c r="G1008"/>
      <c r="H1008"/>
      <c r="I1008"/>
      <c r="J1008"/>
      <c r="K1008"/>
      <c r="L1008"/>
    </row>
    <row r="1009" spans="1:12">
      <c r="A1009" s="208" t="str">
        <f t="shared" si="16"/>
        <v>หลักทรัพย์</v>
      </c>
      <c r="B1009" s="281" t="s">
        <v>2073</v>
      </c>
      <c r="C1009" s="281" t="s">
        <v>2074</v>
      </c>
      <c r="D1009" s="281" t="s">
        <v>2050</v>
      </c>
      <c r="E1009" s="281" t="s">
        <v>2051</v>
      </c>
      <c r="F1009" s="281" t="s">
        <v>2047</v>
      </c>
      <c r="G1009" s="219" t="s">
        <v>2048</v>
      </c>
      <c r="H1009" s="219" t="s">
        <v>2049</v>
      </c>
      <c r="I1009" s="219" t="s">
        <v>2075</v>
      </c>
      <c r="J1009" s="219" t="s">
        <v>2075</v>
      </c>
      <c r="K1009" s="219" t="s">
        <v>2052</v>
      </c>
      <c r="L1009" s="219" t="s">
        <v>2053</v>
      </c>
    </row>
    <row r="1010" spans="1:12">
      <c r="A1010" s="208" t="str">
        <f t="shared" si="16"/>
        <v/>
      </c>
      <c r="B1010" s="281"/>
      <c r="C1010" s="281"/>
      <c r="D1010" s="281"/>
      <c r="E1010" s="281"/>
      <c r="F1010" s="281"/>
      <c r="G1010" s="219" t="s">
        <v>2054</v>
      </c>
      <c r="H1010" s="219" t="s">
        <v>2054</v>
      </c>
      <c r="I1010" s="219" t="s">
        <v>2076</v>
      </c>
      <c r="J1010" s="219" t="s">
        <v>2077</v>
      </c>
      <c r="K1010" s="219" t="s">
        <v>2078</v>
      </c>
      <c r="L1010" s="219" t="s">
        <v>2079</v>
      </c>
    </row>
    <row r="1011" spans="1:12" ht="14.5" thickBot="1">
      <c r="A1011" s="208" t="str">
        <f t="shared" si="16"/>
        <v>A5</v>
      </c>
      <c r="B1011" s="209" t="s">
        <v>2779</v>
      </c>
      <c r="C1011" s="213">
        <v>2.72</v>
      </c>
      <c r="D1011" s="213">
        <v>2.76</v>
      </c>
      <c r="E1011" s="213">
        <v>2.68</v>
      </c>
      <c r="F1011" s="213">
        <v>2.7</v>
      </c>
      <c r="G1011" s="214">
        <v>0.02</v>
      </c>
      <c r="H1011" s="214">
        <v>0.75</v>
      </c>
      <c r="I1011" s="213">
        <v>2.7</v>
      </c>
      <c r="J1011" s="213">
        <v>2.72</v>
      </c>
      <c r="K1011" s="212">
        <v>27704940</v>
      </c>
      <c r="L1011" s="210">
        <v>75533.06</v>
      </c>
    </row>
    <row r="1012" spans="1:12" ht="15" thickTop="1" thickBot="1">
      <c r="A1012" s="208" t="str">
        <f t="shared" si="16"/>
        <v>ALL</v>
      </c>
      <c r="B1012" s="209" t="s">
        <v>2780</v>
      </c>
      <c r="C1012" s="213">
        <v>1.52</v>
      </c>
      <c r="D1012" s="213">
        <v>1.57</v>
      </c>
      <c r="E1012" s="213">
        <v>1.46</v>
      </c>
      <c r="F1012" s="213">
        <v>1.47</v>
      </c>
      <c r="G1012" s="211">
        <v>-7.0000000000000007E-2</v>
      </c>
      <c r="H1012" s="211">
        <v>-4.55</v>
      </c>
      <c r="I1012" s="213">
        <v>1.46</v>
      </c>
      <c r="J1012" s="213">
        <v>1.47</v>
      </c>
      <c r="K1012" s="212">
        <v>327162151</v>
      </c>
      <c r="L1012" s="210">
        <v>499578.34</v>
      </c>
    </row>
    <row r="1013" spans="1:12" ht="15" thickTop="1" thickBot="1">
      <c r="A1013" s="208" t="str">
        <f t="shared" si="16"/>
        <v>ARIN</v>
      </c>
      <c r="B1013" s="209" t="s">
        <v>2781</v>
      </c>
      <c r="C1013" s="213">
        <v>3.68</v>
      </c>
      <c r="D1013" s="213">
        <v>3.98</v>
      </c>
      <c r="E1013" s="213">
        <v>3.66</v>
      </c>
      <c r="F1013" s="213">
        <v>3.82</v>
      </c>
      <c r="G1013" s="214">
        <v>0.2</v>
      </c>
      <c r="H1013" s="214">
        <v>5.52</v>
      </c>
      <c r="I1013" s="213">
        <v>3.8</v>
      </c>
      <c r="J1013" s="213">
        <v>3.84</v>
      </c>
      <c r="K1013" s="212">
        <v>27249063</v>
      </c>
      <c r="L1013" s="210">
        <v>104697.95</v>
      </c>
    </row>
    <row r="1014" spans="1:12" ht="15" thickTop="1" thickBot="1">
      <c r="A1014" s="208" t="str">
        <f t="shared" si="16"/>
        <v>ARROW</v>
      </c>
      <c r="B1014" s="209" t="s">
        <v>2782</v>
      </c>
      <c r="C1014" s="213">
        <v>7.95</v>
      </c>
      <c r="D1014" s="213">
        <v>7.95</v>
      </c>
      <c r="E1014" s="213">
        <v>7.95</v>
      </c>
      <c r="F1014" s="213">
        <v>7.95</v>
      </c>
      <c r="G1014" s="214">
        <v>0.1</v>
      </c>
      <c r="H1014" s="214">
        <v>1.27</v>
      </c>
      <c r="I1014" s="213">
        <v>7.95</v>
      </c>
      <c r="J1014" s="213">
        <v>8</v>
      </c>
      <c r="K1014" s="212">
        <v>13040</v>
      </c>
      <c r="L1014" s="213">
        <v>103.67</v>
      </c>
    </row>
    <row r="1015" spans="1:12" ht="14.5" thickTop="1">
      <c r="A1015" s="208" t="str">
        <f t="shared" si="16"/>
        <v>BC</v>
      </c>
      <c r="B1015" s="209" t="s">
        <v>2783</v>
      </c>
      <c r="C1015" s="213">
        <v>1.71</v>
      </c>
      <c r="D1015" s="213">
        <v>1.73</v>
      </c>
      <c r="E1015" s="213">
        <v>1.68</v>
      </c>
      <c r="F1015" s="213">
        <v>1.69</v>
      </c>
      <c r="G1015" s="213">
        <v>0</v>
      </c>
      <c r="H1015" s="213">
        <v>0</v>
      </c>
      <c r="I1015" s="213">
        <v>1.68</v>
      </c>
      <c r="J1015" s="213">
        <v>1.69</v>
      </c>
      <c r="K1015" s="212">
        <v>401800</v>
      </c>
      <c r="L1015" s="213">
        <v>680.46</v>
      </c>
    </row>
    <row r="1016" spans="1:12" ht="14.5" thickBot="1">
      <c r="A1016" s="208" t="str">
        <f t="shared" si="16"/>
        <v>BSM</v>
      </c>
      <c r="B1016" s="209" t="s">
        <v>2784</v>
      </c>
      <c r="C1016" s="213">
        <v>0.32</v>
      </c>
      <c r="D1016" s="213">
        <v>0.33</v>
      </c>
      <c r="E1016" s="213">
        <v>0.31</v>
      </c>
      <c r="F1016" s="213">
        <v>0.33</v>
      </c>
      <c r="G1016" s="214">
        <v>0.01</v>
      </c>
      <c r="H1016" s="214">
        <v>3.12</v>
      </c>
      <c r="I1016" s="213">
        <v>0.32</v>
      </c>
      <c r="J1016" s="213">
        <v>0.33</v>
      </c>
      <c r="K1016" s="212">
        <v>446071</v>
      </c>
      <c r="L1016" s="213">
        <v>142.09</v>
      </c>
    </row>
    <row r="1017" spans="1:12" ht="15" thickTop="1" thickBot="1">
      <c r="A1017" s="208" t="str">
        <f t="shared" si="16"/>
        <v>BTW</v>
      </c>
      <c r="B1017" s="209" t="s">
        <v>2785</v>
      </c>
      <c r="C1017" s="213">
        <v>0.97</v>
      </c>
      <c r="D1017" s="213">
        <v>0.99</v>
      </c>
      <c r="E1017" s="213">
        <v>0.93</v>
      </c>
      <c r="F1017" s="213">
        <v>0.95</v>
      </c>
      <c r="G1017" s="211">
        <v>-0.02</v>
      </c>
      <c r="H1017" s="211">
        <v>-2.06</v>
      </c>
      <c r="I1017" s="213">
        <v>0.94</v>
      </c>
      <c r="J1017" s="213">
        <v>0.95</v>
      </c>
      <c r="K1017" s="212">
        <v>6018201</v>
      </c>
      <c r="L1017" s="210">
        <v>5795.73</v>
      </c>
    </row>
    <row r="1018" spans="1:12" ht="15" thickTop="1" thickBot="1">
      <c r="A1018" s="208" t="str">
        <f t="shared" si="16"/>
        <v>CAZ</v>
      </c>
      <c r="B1018" s="209" t="s">
        <v>2786</v>
      </c>
      <c r="C1018" s="213">
        <v>7.7</v>
      </c>
      <c r="D1018" s="213">
        <v>7.75</v>
      </c>
      <c r="E1018" s="213">
        <v>7.3</v>
      </c>
      <c r="F1018" s="213">
        <v>7.5</v>
      </c>
      <c r="G1018" s="211">
        <v>-0.25</v>
      </c>
      <c r="H1018" s="211">
        <v>-3.23</v>
      </c>
      <c r="I1018" s="213">
        <v>7.45</v>
      </c>
      <c r="J1018" s="213">
        <v>7.5</v>
      </c>
      <c r="K1018" s="212">
        <v>26661619</v>
      </c>
      <c r="L1018" s="210">
        <v>200894.95</v>
      </c>
    </row>
    <row r="1019" spans="1:12" ht="15" thickTop="1" thickBot="1">
      <c r="A1019" s="208" t="str">
        <f t="shared" si="16"/>
        <v>CHEWA</v>
      </c>
      <c r="B1019" s="209" t="s">
        <v>2787</v>
      </c>
      <c r="C1019" s="213">
        <v>0.85</v>
      </c>
      <c r="D1019" s="213">
        <v>0.86</v>
      </c>
      <c r="E1019" s="213">
        <v>0.83</v>
      </c>
      <c r="F1019" s="213">
        <v>0.84</v>
      </c>
      <c r="G1019" s="211">
        <v>-0.01</v>
      </c>
      <c r="H1019" s="211">
        <v>-1.18</v>
      </c>
      <c r="I1019" s="213">
        <v>0.83</v>
      </c>
      <c r="J1019" s="213">
        <v>0.84</v>
      </c>
      <c r="K1019" s="212">
        <v>638400</v>
      </c>
      <c r="L1019" s="213">
        <v>532.39</v>
      </c>
    </row>
    <row r="1020" spans="1:12" ht="15" thickTop="1" thickBot="1">
      <c r="A1020" s="208" t="str">
        <f t="shared" si="16"/>
        <v>CPANEL</v>
      </c>
      <c r="B1020" s="209" t="s">
        <v>2788</v>
      </c>
      <c r="C1020" s="213">
        <v>7.65</v>
      </c>
      <c r="D1020" s="213">
        <v>7.8</v>
      </c>
      <c r="E1020" s="213">
        <v>7.6</v>
      </c>
      <c r="F1020" s="213">
        <v>7.65</v>
      </c>
      <c r="G1020" s="214">
        <v>0.05</v>
      </c>
      <c r="H1020" s="214">
        <v>0.66</v>
      </c>
      <c r="I1020" s="213">
        <v>7.65</v>
      </c>
      <c r="J1020" s="213">
        <v>7.7</v>
      </c>
      <c r="K1020" s="212">
        <v>796558</v>
      </c>
      <c r="L1020" s="210">
        <v>6126.93</v>
      </c>
    </row>
    <row r="1021" spans="1:12" ht="15" thickTop="1" thickBot="1">
      <c r="A1021" s="208" t="str">
        <f t="shared" si="16"/>
        <v>CRD</v>
      </c>
      <c r="B1021" s="209" t="s">
        <v>2789</v>
      </c>
      <c r="C1021" s="213">
        <v>1.08</v>
      </c>
      <c r="D1021" s="213">
        <v>1.1100000000000001</v>
      </c>
      <c r="E1021" s="213">
        <v>1.06</v>
      </c>
      <c r="F1021" s="213">
        <v>1.08</v>
      </c>
      <c r="G1021" s="214">
        <v>0.01</v>
      </c>
      <c r="H1021" s="214">
        <v>0.93</v>
      </c>
      <c r="I1021" s="213">
        <v>1.07</v>
      </c>
      <c r="J1021" s="213">
        <v>1.08</v>
      </c>
      <c r="K1021" s="212">
        <v>1753600</v>
      </c>
      <c r="L1021" s="210">
        <v>1911.25</v>
      </c>
    </row>
    <row r="1022" spans="1:12" ht="15" thickTop="1" thickBot="1">
      <c r="A1022" s="208" t="str">
        <f t="shared" si="16"/>
        <v>DHOUSE</v>
      </c>
      <c r="B1022" s="209" t="s">
        <v>2790</v>
      </c>
      <c r="C1022" s="213">
        <v>0.82</v>
      </c>
      <c r="D1022" s="213">
        <v>0.85</v>
      </c>
      <c r="E1022" s="213">
        <v>0.82</v>
      </c>
      <c r="F1022" s="213">
        <v>0.84</v>
      </c>
      <c r="G1022" s="214">
        <v>0.02</v>
      </c>
      <c r="H1022" s="214">
        <v>2.44</v>
      </c>
      <c r="I1022" s="213">
        <v>0.83</v>
      </c>
      <c r="J1022" s="213">
        <v>0.84</v>
      </c>
      <c r="K1022" s="212">
        <v>761801</v>
      </c>
      <c r="L1022" s="213">
        <v>636.49</v>
      </c>
    </row>
    <row r="1023" spans="1:12" ht="14.5" thickTop="1">
      <c r="A1023" s="208" t="str">
        <f t="shared" si="16"/>
        <v>DIMET</v>
      </c>
      <c r="B1023" s="209" t="s">
        <v>2791</v>
      </c>
      <c r="C1023" s="213">
        <v>0.53</v>
      </c>
      <c r="D1023" s="213">
        <v>0.56000000000000005</v>
      </c>
      <c r="E1023" s="213">
        <v>0.53</v>
      </c>
      <c r="F1023" s="213">
        <v>0.54</v>
      </c>
      <c r="G1023" s="213">
        <v>0</v>
      </c>
      <c r="H1023" s="213">
        <v>0</v>
      </c>
      <c r="I1023" s="213">
        <v>0.54</v>
      </c>
      <c r="J1023" s="213">
        <v>0.55000000000000004</v>
      </c>
      <c r="K1023" s="212">
        <v>2577000</v>
      </c>
      <c r="L1023" s="210">
        <v>1404.82</v>
      </c>
    </row>
    <row r="1024" spans="1:12" ht="14.5" thickBot="1">
      <c r="A1024" s="208" t="str">
        <f t="shared" si="16"/>
        <v>DPAINT</v>
      </c>
      <c r="B1024" s="209" t="s">
        <v>2792</v>
      </c>
      <c r="C1024" s="213">
        <v>7.85</v>
      </c>
      <c r="D1024" s="213">
        <v>7.95</v>
      </c>
      <c r="E1024" s="213">
        <v>7.75</v>
      </c>
      <c r="F1024" s="213">
        <v>7.95</v>
      </c>
      <c r="G1024" s="214">
        <v>0.15</v>
      </c>
      <c r="H1024" s="214">
        <v>1.92</v>
      </c>
      <c r="I1024" s="213">
        <v>7.9</v>
      </c>
      <c r="J1024" s="213">
        <v>7.95</v>
      </c>
      <c r="K1024" s="212">
        <v>198801</v>
      </c>
      <c r="L1024" s="210">
        <v>1567.83</v>
      </c>
    </row>
    <row r="1025" spans="1:12" ht="15" thickTop="1" thickBot="1">
      <c r="A1025" s="208" t="str">
        <f t="shared" si="16"/>
        <v>FLOYD</v>
      </c>
      <c r="B1025" s="209" t="s">
        <v>2793</v>
      </c>
      <c r="C1025" s="213">
        <v>1.56</v>
      </c>
      <c r="D1025" s="213">
        <v>1.59</v>
      </c>
      <c r="E1025" s="213">
        <v>1.56</v>
      </c>
      <c r="F1025" s="213">
        <v>1.58</v>
      </c>
      <c r="G1025" s="214">
        <v>0.02</v>
      </c>
      <c r="H1025" s="214">
        <v>1.28</v>
      </c>
      <c r="I1025" s="213">
        <v>1.56</v>
      </c>
      <c r="J1025" s="213">
        <v>1.57</v>
      </c>
      <c r="K1025" s="212">
        <v>49100</v>
      </c>
      <c r="L1025" s="213">
        <v>76.760000000000005</v>
      </c>
    </row>
    <row r="1026" spans="1:12" ht="15" thickTop="1" thickBot="1">
      <c r="A1026" s="208" t="str">
        <f t="shared" si="16"/>
        <v>HYDRO</v>
      </c>
      <c r="B1026" s="209" t="s">
        <v>2794</v>
      </c>
      <c r="C1026" s="213">
        <v>0.81</v>
      </c>
      <c r="D1026" s="213">
        <v>0.81</v>
      </c>
      <c r="E1026" s="213">
        <v>0.79</v>
      </c>
      <c r="F1026" s="213">
        <v>0.8</v>
      </c>
      <c r="G1026" s="211">
        <v>-0.01</v>
      </c>
      <c r="H1026" s="211">
        <v>-1.23</v>
      </c>
      <c r="I1026" s="213">
        <v>0.8</v>
      </c>
      <c r="J1026" s="213">
        <v>0.81</v>
      </c>
      <c r="K1026" s="212">
        <v>515860</v>
      </c>
      <c r="L1026" s="213">
        <v>411.01</v>
      </c>
    </row>
    <row r="1027" spans="1:12" ht="15" thickTop="1" thickBot="1">
      <c r="A1027" s="208" t="str">
        <f t="shared" si="16"/>
        <v>IND</v>
      </c>
      <c r="B1027" s="209" t="s">
        <v>2795</v>
      </c>
      <c r="C1027" s="213">
        <v>2.4</v>
      </c>
      <c r="D1027" s="213">
        <v>2.42</v>
      </c>
      <c r="E1027" s="213">
        <v>2.34</v>
      </c>
      <c r="F1027" s="213">
        <v>2.4</v>
      </c>
      <c r="G1027" s="214">
        <v>0.04</v>
      </c>
      <c r="H1027" s="214">
        <v>1.69</v>
      </c>
      <c r="I1027" s="213">
        <v>2.38</v>
      </c>
      <c r="J1027" s="213">
        <v>2.4</v>
      </c>
      <c r="K1027" s="212">
        <v>17529878</v>
      </c>
      <c r="L1027" s="210">
        <v>41703.33</v>
      </c>
    </row>
    <row r="1028" spans="1:12" ht="15" thickTop="1" thickBot="1">
      <c r="A1028" s="208" t="str">
        <f t="shared" si="16"/>
        <v>JAK</v>
      </c>
      <c r="B1028" s="209" t="s">
        <v>2796</v>
      </c>
      <c r="C1028" s="213">
        <v>1.61</v>
      </c>
      <c r="D1028" s="213">
        <v>1.63</v>
      </c>
      <c r="E1028" s="213">
        <v>1.61</v>
      </c>
      <c r="F1028" s="213">
        <v>1.62</v>
      </c>
      <c r="G1028" s="214">
        <v>0.01</v>
      </c>
      <c r="H1028" s="214">
        <v>0.62</v>
      </c>
      <c r="I1028" s="213">
        <v>1.61</v>
      </c>
      <c r="J1028" s="213">
        <v>1.62</v>
      </c>
      <c r="K1028" s="212">
        <v>207400</v>
      </c>
      <c r="L1028" s="213">
        <v>336.38</v>
      </c>
    </row>
    <row r="1029" spans="1:12" ht="15" thickTop="1" thickBot="1">
      <c r="A1029" s="208" t="str">
        <f t="shared" si="16"/>
        <v>K</v>
      </c>
      <c r="B1029" s="209" t="s">
        <v>2797</v>
      </c>
      <c r="C1029" s="213">
        <v>1.82</v>
      </c>
      <c r="D1029" s="213">
        <v>1.82</v>
      </c>
      <c r="E1029" s="213">
        <v>1.78</v>
      </c>
      <c r="F1029" s="213">
        <v>1.78</v>
      </c>
      <c r="G1029" s="211">
        <v>-0.05</v>
      </c>
      <c r="H1029" s="211">
        <v>-2.73</v>
      </c>
      <c r="I1029" s="213">
        <v>1.78</v>
      </c>
      <c r="J1029" s="213">
        <v>1.8</v>
      </c>
      <c r="K1029" s="212">
        <v>244600</v>
      </c>
      <c r="L1029" s="213">
        <v>439.44</v>
      </c>
    </row>
    <row r="1030" spans="1:12" ht="15" thickTop="1" thickBot="1">
      <c r="A1030" s="208" t="str">
        <f t="shared" si="16"/>
        <v>KUN</v>
      </c>
      <c r="B1030" s="209" t="s">
        <v>2798</v>
      </c>
      <c r="C1030" s="213">
        <v>2.5</v>
      </c>
      <c r="D1030" s="213">
        <v>2.5</v>
      </c>
      <c r="E1030" s="213">
        <v>2.44</v>
      </c>
      <c r="F1030" s="213">
        <v>2.48</v>
      </c>
      <c r="G1030" s="214">
        <v>0.02</v>
      </c>
      <c r="H1030" s="214">
        <v>0.81</v>
      </c>
      <c r="I1030" s="213">
        <v>2.46</v>
      </c>
      <c r="J1030" s="213">
        <v>2.48</v>
      </c>
      <c r="K1030" s="212">
        <v>970800</v>
      </c>
      <c r="L1030" s="210">
        <v>2417.89</v>
      </c>
    </row>
    <row r="1031" spans="1:12" ht="14.5" thickTop="1">
      <c r="A1031" s="208" t="str">
        <f t="shared" si="16"/>
        <v>META</v>
      </c>
      <c r="B1031" s="209" t="s">
        <v>2799</v>
      </c>
      <c r="C1031" s="213">
        <v>0.45</v>
      </c>
      <c r="D1031" s="213">
        <v>0.48</v>
      </c>
      <c r="E1031" s="213">
        <v>0.45</v>
      </c>
      <c r="F1031" s="213">
        <v>0.46</v>
      </c>
      <c r="G1031" s="213">
        <v>0</v>
      </c>
      <c r="H1031" s="213">
        <v>0</v>
      </c>
      <c r="I1031" s="213">
        <v>0.46</v>
      </c>
      <c r="J1031" s="213">
        <v>0.47</v>
      </c>
      <c r="K1031" s="212">
        <v>4215850</v>
      </c>
      <c r="L1031" s="210">
        <v>1956.94</v>
      </c>
    </row>
    <row r="1032" spans="1:12" ht="14.5" thickBot="1">
      <c r="A1032" s="208" t="str">
        <f t="shared" si="16"/>
        <v>PPS</v>
      </c>
      <c r="B1032" s="209" t="s">
        <v>2800</v>
      </c>
      <c r="C1032" s="213">
        <v>0.67</v>
      </c>
      <c r="D1032" s="213">
        <v>0.68</v>
      </c>
      <c r="E1032" s="213">
        <v>0.67</v>
      </c>
      <c r="F1032" s="213">
        <v>0.68</v>
      </c>
      <c r="G1032" s="214">
        <v>0.01</v>
      </c>
      <c r="H1032" s="214">
        <v>1.49</v>
      </c>
      <c r="I1032" s="213">
        <v>0.67</v>
      </c>
      <c r="J1032" s="213">
        <v>0.68</v>
      </c>
      <c r="K1032" s="212">
        <v>482100</v>
      </c>
      <c r="L1032" s="213">
        <v>324.52</v>
      </c>
    </row>
    <row r="1033" spans="1:12" ht="15" thickTop="1" thickBot="1">
      <c r="A1033" s="208" t="str">
        <f t="shared" si="16"/>
        <v>PROS</v>
      </c>
      <c r="B1033" s="209" t="s">
        <v>2801</v>
      </c>
      <c r="C1033" s="213">
        <v>2.04</v>
      </c>
      <c r="D1033" s="213">
        <v>2.1</v>
      </c>
      <c r="E1033" s="213">
        <v>2.04</v>
      </c>
      <c r="F1033" s="213">
        <v>2.08</v>
      </c>
      <c r="G1033" s="214">
        <v>0.06</v>
      </c>
      <c r="H1033" s="214">
        <v>2.97</v>
      </c>
      <c r="I1033" s="213">
        <v>2.06</v>
      </c>
      <c r="J1033" s="213">
        <v>2.08</v>
      </c>
      <c r="K1033" s="212">
        <v>117400</v>
      </c>
      <c r="L1033" s="213">
        <v>242.56</v>
      </c>
    </row>
    <row r="1034" spans="1:12" ht="15" thickTop="1" thickBot="1">
      <c r="A1034" s="208" t="str">
        <f t="shared" ref="A1034:A1097" si="17">IFERROR(LEFT(B1034,FIND("&lt;",B1034)-2),TRIM(B1034))</f>
        <v>PROUD</v>
      </c>
      <c r="B1034" s="209" t="s">
        <v>2802</v>
      </c>
      <c r="C1034" s="213">
        <v>1.71</v>
      </c>
      <c r="D1034" s="213">
        <v>1.73</v>
      </c>
      <c r="E1034" s="213">
        <v>1.61</v>
      </c>
      <c r="F1034" s="213">
        <v>1.64</v>
      </c>
      <c r="G1034" s="211">
        <v>-0.02</v>
      </c>
      <c r="H1034" s="211">
        <v>-1.2</v>
      </c>
      <c r="I1034" s="213">
        <v>1.61</v>
      </c>
      <c r="J1034" s="213">
        <v>1.64</v>
      </c>
      <c r="K1034" s="212">
        <v>1917028</v>
      </c>
      <c r="L1034" s="210">
        <v>3157.84</v>
      </c>
    </row>
    <row r="1035" spans="1:12" ht="14.5" thickTop="1">
      <c r="A1035" s="208" t="str">
        <f t="shared" si="17"/>
        <v>PSG</v>
      </c>
      <c r="B1035" s="209" t="s">
        <v>2803</v>
      </c>
      <c r="C1035" s="213">
        <v>1.08</v>
      </c>
      <c r="D1035" s="213">
        <v>1.0900000000000001</v>
      </c>
      <c r="E1035" s="213">
        <v>1.05</v>
      </c>
      <c r="F1035" s="213">
        <v>1.07</v>
      </c>
      <c r="G1035" s="213">
        <v>0</v>
      </c>
      <c r="H1035" s="213">
        <v>0</v>
      </c>
      <c r="I1035" s="213">
        <v>1.07</v>
      </c>
      <c r="J1035" s="213">
        <v>1.08</v>
      </c>
      <c r="K1035" s="212">
        <v>42898174</v>
      </c>
      <c r="L1035" s="210">
        <v>45931.29</v>
      </c>
    </row>
    <row r="1036" spans="1:12" ht="14.5" thickBot="1">
      <c r="A1036" s="208" t="str">
        <f t="shared" si="17"/>
        <v>SENAJ</v>
      </c>
      <c r="B1036" s="209" t="s">
        <v>3122</v>
      </c>
      <c r="C1036" s="213">
        <v>1.1000000000000001</v>
      </c>
      <c r="D1036" s="213">
        <v>1.1399999999999999</v>
      </c>
      <c r="E1036" s="213">
        <v>1.1000000000000001</v>
      </c>
      <c r="F1036" s="213">
        <v>1.1200000000000001</v>
      </c>
      <c r="G1036" s="214">
        <v>0.02</v>
      </c>
      <c r="H1036" s="214">
        <v>1.82</v>
      </c>
      <c r="I1036" s="213">
        <v>1.1200000000000001</v>
      </c>
      <c r="J1036" s="213">
        <v>1.1299999999999999</v>
      </c>
      <c r="K1036" s="212">
        <v>109160939</v>
      </c>
      <c r="L1036" s="210">
        <v>122737.5</v>
      </c>
    </row>
    <row r="1037" spans="1:12" ht="14.5" thickTop="1">
      <c r="A1037" s="208" t="str">
        <f t="shared" si="17"/>
        <v>SK</v>
      </c>
      <c r="B1037" s="209" t="s">
        <v>2804</v>
      </c>
      <c r="C1037" s="213">
        <v>1.1000000000000001</v>
      </c>
      <c r="D1037" s="213">
        <v>1.1100000000000001</v>
      </c>
      <c r="E1037" s="213">
        <v>1.1000000000000001</v>
      </c>
      <c r="F1037" s="213">
        <v>1.1000000000000001</v>
      </c>
      <c r="G1037" s="213">
        <v>0</v>
      </c>
      <c r="H1037" s="213">
        <v>0</v>
      </c>
      <c r="I1037" s="213">
        <v>1.0900000000000001</v>
      </c>
      <c r="J1037" s="213">
        <v>1.1000000000000001</v>
      </c>
      <c r="K1037" s="212">
        <v>240210</v>
      </c>
      <c r="L1037" s="213">
        <v>264.63</v>
      </c>
    </row>
    <row r="1038" spans="1:12">
      <c r="A1038" s="208" t="str">
        <f t="shared" si="17"/>
        <v>SMART</v>
      </c>
      <c r="B1038" s="209" t="s">
        <v>2805</v>
      </c>
      <c r="C1038" s="213">
        <v>0.86</v>
      </c>
      <c r="D1038" s="213">
        <v>0.86</v>
      </c>
      <c r="E1038" s="213">
        <v>0.85</v>
      </c>
      <c r="F1038" s="213">
        <v>0.85</v>
      </c>
      <c r="G1038" s="213">
        <v>0</v>
      </c>
      <c r="H1038" s="213">
        <v>0</v>
      </c>
      <c r="I1038" s="213">
        <v>0.84</v>
      </c>
      <c r="J1038" s="213">
        <v>0.86</v>
      </c>
      <c r="K1038" s="212">
        <v>1597600</v>
      </c>
      <c r="L1038" s="210">
        <v>1361.04</v>
      </c>
    </row>
    <row r="1039" spans="1:12">
      <c r="A1039" s="208" t="str">
        <f t="shared" si="17"/>
        <v>SSS</v>
      </c>
      <c r="B1039" s="209" t="s">
        <v>2806</v>
      </c>
      <c r="C1039" s="213" t="s">
        <v>377</v>
      </c>
      <c r="D1039" s="213" t="s">
        <v>377</v>
      </c>
      <c r="E1039" s="213" t="s">
        <v>377</v>
      </c>
      <c r="F1039" s="213" t="s">
        <v>377</v>
      </c>
      <c r="G1039" s="213" t="s">
        <v>377</v>
      </c>
      <c r="H1039" s="213" t="s">
        <v>377</v>
      </c>
      <c r="I1039" s="213" t="s">
        <v>377</v>
      </c>
      <c r="J1039" s="213" t="s">
        <v>377</v>
      </c>
      <c r="K1039" s="213" t="s">
        <v>377</v>
      </c>
      <c r="L1039" s="213" t="s">
        <v>377</v>
      </c>
    </row>
    <row r="1040" spans="1:12" ht="14.5" thickBot="1">
      <c r="A1040" s="208" t="str">
        <f t="shared" si="17"/>
        <v>STC</v>
      </c>
      <c r="B1040" s="209" t="s">
        <v>2807</v>
      </c>
      <c r="C1040" s="213">
        <v>0.8</v>
      </c>
      <c r="D1040" s="213">
        <v>0.81</v>
      </c>
      <c r="E1040" s="213">
        <v>0.8</v>
      </c>
      <c r="F1040" s="213">
        <v>0.81</v>
      </c>
      <c r="G1040" s="214">
        <v>0.01</v>
      </c>
      <c r="H1040" s="214">
        <v>1.25</v>
      </c>
      <c r="I1040" s="213">
        <v>0.8</v>
      </c>
      <c r="J1040" s="213">
        <v>0.81</v>
      </c>
      <c r="K1040" s="212">
        <v>650500</v>
      </c>
      <c r="L1040" s="213">
        <v>521.74</v>
      </c>
    </row>
    <row r="1041" spans="1:12" ht="14.5" thickTop="1">
      <c r="A1041" s="208" t="str">
        <f t="shared" si="17"/>
        <v>STI</v>
      </c>
      <c r="B1041" s="209" t="s">
        <v>2808</v>
      </c>
      <c r="C1041" s="213">
        <v>4.8</v>
      </c>
      <c r="D1041" s="213">
        <v>4.8</v>
      </c>
      <c r="E1041" s="213">
        <v>4.74</v>
      </c>
      <c r="F1041" s="213">
        <v>4.76</v>
      </c>
      <c r="G1041" s="213">
        <v>0</v>
      </c>
      <c r="H1041" s="213">
        <v>0</v>
      </c>
      <c r="I1041" s="213">
        <v>4.72</v>
      </c>
      <c r="J1041" s="213">
        <v>4.76</v>
      </c>
      <c r="K1041" s="212">
        <v>71116</v>
      </c>
      <c r="L1041" s="213">
        <v>338.81</v>
      </c>
    </row>
    <row r="1042" spans="1:12">
      <c r="A1042" s="208" t="str">
        <f t="shared" si="17"/>
        <v>TAPAC</v>
      </c>
      <c r="B1042" s="209" t="s">
        <v>2809</v>
      </c>
      <c r="C1042" s="213">
        <v>2.72</v>
      </c>
      <c r="D1042" s="213">
        <v>2.74</v>
      </c>
      <c r="E1042" s="213">
        <v>2.68</v>
      </c>
      <c r="F1042" s="213">
        <v>2.72</v>
      </c>
      <c r="G1042" s="213">
        <v>0</v>
      </c>
      <c r="H1042" s="213">
        <v>0</v>
      </c>
      <c r="I1042" s="213">
        <v>2.7</v>
      </c>
      <c r="J1042" s="213">
        <v>2.74</v>
      </c>
      <c r="K1042" s="212">
        <v>406270</v>
      </c>
      <c r="L1042" s="210">
        <v>1096.03</v>
      </c>
    </row>
    <row r="1043" spans="1:12" ht="14.5" thickBot="1">
      <c r="A1043" s="208" t="str">
        <f t="shared" si="17"/>
        <v>THANA</v>
      </c>
      <c r="B1043" s="209" t="s">
        <v>2810</v>
      </c>
      <c r="C1043" s="213">
        <v>3.4</v>
      </c>
      <c r="D1043" s="213">
        <v>3.48</v>
      </c>
      <c r="E1043" s="213">
        <v>3.32</v>
      </c>
      <c r="F1043" s="213">
        <v>3.36</v>
      </c>
      <c r="G1043" s="214">
        <v>0.02</v>
      </c>
      <c r="H1043" s="214">
        <v>0.6</v>
      </c>
      <c r="I1043" s="213">
        <v>3.36</v>
      </c>
      <c r="J1043" s="213">
        <v>3.38</v>
      </c>
      <c r="K1043" s="212">
        <v>28930482</v>
      </c>
      <c r="L1043" s="210">
        <v>98300.15</v>
      </c>
    </row>
    <row r="1044" spans="1:12" ht="15" customHeight="1" thickTop="1" thickBot="1">
      <c r="A1044" s="208" t="str">
        <f t="shared" si="17"/>
        <v>TIGER</v>
      </c>
      <c r="B1044" s="209" t="s">
        <v>2811</v>
      </c>
      <c r="C1044" s="213">
        <v>2.2000000000000002</v>
      </c>
      <c r="D1044" s="213">
        <v>2.2000000000000002</v>
      </c>
      <c r="E1044" s="213">
        <v>2.08</v>
      </c>
      <c r="F1044" s="213">
        <v>2.1800000000000002</v>
      </c>
      <c r="G1044" s="214">
        <v>0.06</v>
      </c>
      <c r="H1044" s="214">
        <v>2.83</v>
      </c>
      <c r="I1044" s="213">
        <v>2.06</v>
      </c>
      <c r="J1044" s="213">
        <v>2.1800000000000002</v>
      </c>
      <c r="K1044" s="212">
        <v>26300</v>
      </c>
      <c r="L1044" s="213">
        <v>55.01</v>
      </c>
    </row>
    <row r="1045" spans="1:12" ht="15" thickTop="1" thickBot="1">
      <c r="A1045" s="208" t="str">
        <f t="shared" si="17"/>
        <v>TITLE</v>
      </c>
      <c r="B1045" s="215" t="s">
        <v>2812</v>
      </c>
      <c r="C1045" s="216">
        <v>2.52</v>
      </c>
      <c r="D1045" s="216">
        <v>2.58</v>
      </c>
      <c r="E1045" s="216">
        <v>2.48</v>
      </c>
      <c r="F1045" s="216">
        <v>2.54</v>
      </c>
      <c r="G1045" s="214">
        <v>0.06</v>
      </c>
      <c r="H1045" s="214">
        <v>2.42</v>
      </c>
      <c r="I1045" s="216">
        <v>2.54</v>
      </c>
      <c r="J1045" s="216">
        <v>2.56</v>
      </c>
      <c r="K1045" s="217">
        <v>166400</v>
      </c>
      <c r="L1045" s="216">
        <v>424.36</v>
      </c>
    </row>
    <row r="1046" spans="1:12" ht="14.5" thickTop="1">
      <c r="A1046" s="208" t="str">
        <f t="shared" si="17"/>
        <v/>
      </c>
      <c r="B1046"/>
      <c r="C1046"/>
      <c r="D1046"/>
      <c r="E1046"/>
      <c r="F1046"/>
      <c r="G1046"/>
      <c r="H1046"/>
      <c r="I1046"/>
      <c r="J1046"/>
      <c r="K1046"/>
      <c r="L1046"/>
    </row>
    <row r="1047" spans="1:12">
      <c r="A1047" s="208" t="str">
        <f t="shared" si="17"/>
        <v>หลักทรัพย์</v>
      </c>
      <c r="B1047" s="281" t="s">
        <v>2073</v>
      </c>
      <c r="C1047" s="281" t="s">
        <v>2074</v>
      </c>
      <c r="D1047" s="281" t="s">
        <v>2050</v>
      </c>
      <c r="E1047" s="281" t="s">
        <v>2051</v>
      </c>
      <c r="F1047" s="281" t="s">
        <v>2047</v>
      </c>
      <c r="G1047" s="219" t="s">
        <v>2048</v>
      </c>
      <c r="H1047" s="219" t="s">
        <v>2049</v>
      </c>
      <c r="I1047" s="219" t="s">
        <v>2075</v>
      </c>
      <c r="J1047" s="219" t="s">
        <v>2075</v>
      </c>
      <c r="K1047" s="219" t="s">
        <v>2052</v>
      </c>
      <c r="L1047" s="219" t="s">
        <v>2053</v>
      </c>
    </row>
    <row r="1048" spans="1:12">
      <c r="A1048" s="208" t="str">
        <f t="shared" si="17"/>
        <v/>
      </c>
      <c r="B1048" s="281"/>
      <c r="C1048" s="281"/>
      <c r="D1048" s="281"/>
      <c r="E1048" s="281"/>
      <c r="F1048" s="281"/>
      <c r="G1048" s="219" t="s">
        <v>2054</v>
      </c>
      <c r="H1048" s="219" t="s">
        <v>2054</v>
      </c>
      <c r="I1048" s="219" t="s">
        <v>2076</v>
      </c>
      <c r="J1048" s="219" t="s">
        <v>2077</v>
      </c>
      <c r="K1048" s="219" t="s">
        <v>2078</v>
      </c>
      <c r="L1048" s="219" t="s">
        <v>2079</v>
      </c>
    </row>
    <row r="1049" spans="1:12" ht="14.5" thickBot="1">
      <c r="A1049" s="208" t="str">
        <f t="shared" si="17"/>
        <v>ABM</v>
      </c>
      <c r="B1049" s="209" t="s">
        <v>2813</v>
      </c>
      <c r="C1049" s="213">
        <v>2.86</v>
      </c>
      <c r="D1049" s="213">
        <v>2.9</v>
      </c>
      <c r="E1049" s="213">
        <v>2.82</v>
      </c>
      <c r="F1049" s="213">
        <v>2.84</v>
      </c>
      <c r="G1049" s="214">
        <v>0.04</v>
      </c>
      <c r="H1049" s="214">
        <v>1.43</v>
      </c>
      <c r="I1049" s="213">
        <v>2.82</v>
      </c>
      <c r="J1049" s="213">
        <v>2.84</v>
      </c>
      <c r="K1049" s="212">
        <v>3144650</v>
      </c>
      <c r="L1049" s="210">
        <v>8995.33</v>
      </c>
    </row>
    <row r="1050" spans="1:12" ht="15" thickTop="1" thickBot="1">
      <c r="A1050" s="208" t="str">
        <f t="shared" si="17"/>
        <v>PSTC</v>
      </c>
      <c r="B1050" s="209" t="s">
        <v>2814</v>
      </c>
      <c r="C1050" s="213">
        <v>1.79</v>
      </c>
      <c r="D1050" s="213">
        <v>1.82</v>
      </c>
      <c r="E1050" s="213">
        <v>1.78</v>
      </c>
      <c r="F1050" s="213">
        <v>1.8</v>
      </c>
      <c r="G1050" s="214">
        <v>0.01</v>
      </c>
      <c r="H1050" s="214">
        <v>0.56000000000000005</v>
      </c>
      <c r="I1050" s="213">
        <v>1.79</v>
      </c>
      <c r="J1050" s="213">
        <v>1.8</v>
      </c>
      <c r="K1050" s="212">
        <v>2212363</v>
      </c>
      <c r="L1050" s="210">
        <v>3974.67</v>
      </c>
    </row>
    <row r="1051" spans="1:12" ht="15" thickTop="1" thickBot="1">
      <c r="A1051" s="208" t="str">
        <f t="shared" si="17"/>
        <v>PTC</v>
      </c>
      <c r="B1051" s="209" t="s">
        <v>2815</v>
      </c>
      <c r="C1051" s="213">
        <v>3.92</v>
      </c>
      <c r="D1051" s="213">
        <v>4.12</v>
      </c>
      <c r="E1051" s="213">
        <v>3.92</v>
      </c>
      <c r="F1051" s="213">
        <v>3.96</v>
      </c>
      <c r="G1051" s="214">
        <v>0.08</v>
      </c>
      <c r="H1051" s="214">
        <v>2.06</v>
      </c>
      <c r="I1051" s="213">
        <v>3.96</v>
      </c>
      <c r="J1051" s="213">
        <v>3.98</v>
      </c>
      <c r="K1051" s="212">
        <v>28372774</v>
      </c>
      <c r="L1051" s="210">
        <v>114091.85</v>
      </c>
    </row>
    <row r="1052" spans="1:12" ht="15" thickTop="1" thickBot="1">
      <c r="A1052" s="208" t="str">
        <f t="shared" si="17"/>
        <v>SAAM</v>
      </c>
      <c r="B1052" s="209" t="s">
        <v>2816</v>
      </c>
      <c r="C1052" s="213">
        <v>7.85</v>
      </c>
      <c r="D1052" s="213">
        <v>7.85</v>
      </c>
      <c r="E1052" s="213">
        <v>7.75</v>
      </c>
      <c r="F1052" s="213">
        <v>7.75</v>
      </c>
      <c r="G1052" s="211">
        <v>-0.05</v>
      </c>
      <c r="H1052" s="211">
        <v>-0.64</v>
      </c>
      <c r="I1052" s="213">
        <v>7.75</v>
      </c>
      <c r="J1052" s="213">
        <v>7.8</v>
      </c>
      <c r="K1052" s="212">
        <v>245665</v>
      </c>
      <c r="L1052" s="210">
        <v>1912.45</v>
      </c>
    </row>
    <row r="1053" spans="1:12" ht="15" thickTop="1" thickBot="1">
      <c r="A1053" s="208" t="str">
        <f t="shared" si="17"/>
        <v>SEAOIL</v>
      </c>
      <c r="B1053" s="209" t="s">
        <v>2817</v>
      </c>
      <c r="C1053" s="213">
        <v>4.78</v>
      </c>
      <c r="D1053" s="213">
        <v>4.78</v>
      </c>
      <c r="E1053" s="213">
        <v>4.58</v>
      </c>
      <c r="F1053" s="213">
        <v>4.58</v>
      </c>
      <c r="G1053" s="211">
        <v>-0.08</v>
      </c>
      <c r="H1053" s="211">
        <v>-1.72</v>
      </c>
      <c r="I1053" s="213">
        <v>4.58</v>
      </c>
      <c r="J1053" s="213">
        <v>4.5999999999999996</v>
      </c>
      <c r="K1053" s="212">
        <v>13778461</v>
      </c>
      <c r="L1053" s="210">
        <v>64647.59</v>
      </c>
    </row>
    <row r="1054" spans="1:12" ht="14.5" thickTop="1">
      <c r="A1054" s="208" t="str">
        <f t="shared" si="17"/>
        <v>SR</v>
      </c>
      <c r="B1054" s="209" t="s">
        <v>2818</v>
      </c>
      <c r="C1054" s="213">
        <v>1.53</v>
      </c>
      <c r="D1054" s="213">
        <v>1.61</v>
      </c>
      <c r="E1054" s="213">
        <v>1.49</v>
      </c>
      <c r="F1054" s="213">
        <v>1.52</v>
      </c>
      <c r="G1054" s="213">
        <v>0</v>
      </c>
      <c r="H1054" s="213">
        <v>0</v>
      </c>
      <c r="I1054" s="213">
        <v>1.52</v>
      </c>
      <c r="J1054" s="213">
        <v>1.53</v>
      </c>
      <c r="K1054" s="212">
        <v>7340418</v>
      </c>
      <c r="L1054" s="210">
        <v>11347.85</v>
      </c>
    </row>
    <row r="1055" spans="1:12" ht="14.5" thickBot="1">
      <c r="A1055" s="208" t="str">
        <f t="shared" si="17"/>
        <v>STOWER</v>
      </c>
      <c r="B1055" s="209" t="s">
        <v>2819</v>
      </c>
      <c r="C1055" s="213">
        <v>0.04</v>
      </c>
      <c r="D1055" s="213">
        <v>0.05</v>
      </c>
      <c r="E1055" s="213">
        <v>0.04</v>
      </c>
      <c r="F1055" s="213">
        <v>0.05</v>
      </c>
      <c r="G1055" s="214">
        <v>0.01</v>
      </c>
      <c r="H1055" s="214">
        <v>25</v>
      </c>
      <c r="I1055" s="213">
        <v>0.04</v>
      </c>
      <c r="J1055" s="213">
        <v>0.05</v>
      </c>
      <c r="K1055" s="212">
        <v>9524319</v>
      </c>
      <c r="L1055" s="213">
        <v>419.35</v>
      </c>
    </row>
    <row r="1056" spans="1:12" ht="15" thickTop="1" thickBot="1">
      <c r="A1056" s="208" t="str">
        <f t="shared" si="17"/>
        <v>TAKUNI</v>
      </c>
      <c r="B1056" s="209" t="s">
        <v>2820</v>
      </c>
      <c r="C1056" s="213">
        <v>1.87</v>
      </c>
      <c r="D1056" s="213">
        <v>1.92</v>
      </c>
      <c r="E1056" s="213">
        <v>1.87</v>
      </c>
      <c r="F1056" s="213">
        <v>1.89</v>
      </c>
      <c r="G1056" s="214">
        <v>0.04</v>
      </c>
      <c r="H1056" s="214">
        <v>2.16</v>
      </c>
      <c r="I1056" s="213">
        <v>1.88</v>
      </c>
      <c r="J1056" s="213">
        <v>1.89</v>
      </c>
      <c r="K1056" s="212">
        <v>34626800</v>
      </c>
      <c r="L1056" s="210">
        <v>65615.66</v>
      </c>
    </row>
    <row r="1057" spans="1:12" ht="15" thickTop="1" thickBot="1">
      <c r="A1057" s="208" t="str">
        <f t="shared" si="17"/>
        <v>TPCH</v>
      </c>
      <c r="B1057" s="209" t="s">
        <v>2821</v>
      </c>
      <c r="C1057" s="213">
        <v>8.4499999999999993</v>
      </c>
      <c r="D1057" s="213">
        <v>8.5500000000000007</v>
      </c>
      <c r="E1057" s="213">
        <v>8.4499999999999993</v>
      </c>
      <c r="F1057" s="213">
        <v>8.5</v>
      </c>
      <c r="G1057" s="214">
        <v>0.05</v>
      </c>
      <c r="H1057" s="214">
        <v>0.59</v>
      </c>
      <c r="I1057" s="213">
        <v>8.5</v>
      </c>
      <c r="J1057" s="213">
        <v>8.5500000000000007</v>
      </c>
      <c r="K1057" s="212">
        <v>96111</v>
      </c>
      <c r="L1057" s="213">
        <v>817.33</v>
      </c>
    </row>
    <row r="1058" spans="1:12" ht="15" thickTop="1" thickBot="1">
      <c r="A1058" s="208" t="str">
        <f t="shared" si="17"/>
        <v>TRT</v>
      </c>
      <c r="B1058" s="209" t="s">
        <v>2822</v>
      </c>
      <c r="C1058" s="213">
        <v>3.9</v>
      </c>
      <c r="D1058" s="213">
        <v>4.12</v>
      </c>
      <c r="E1058" s="213">
        <v>3.9</v>
      </c>
      <c r="F1058" s="213">
        <v>4.0199999999999996</v>
      </c>
      <c r="G1058" s="214">
        <v>0.12</v>
      </c>
      <c r="H1058" s="214">
        <v>3.08</v>
      </c>
      <c r="I1058" s="213">
        <v>4</v>
      </c>
      <c r="J1058" s="213">
        <v>4.0199999999999996</v>
      </c>
      <c r="K1058" s="212">
        <v>4485220</v>
      </c>
      <c r="L1058" s="210">
        <v>18165.98</v>
      </c>
    </row>
    <row r="1059" spans="1:12" ht="15" customHeight="1" thickTop="1" thickBot="1">
      <c r="A1059" s="208" t="str">
        <f t="shared" si="17"/>
        <v>UMS</v>
      </c>
      <c r="B1059" s="209" t="s">
        <v>2823</v>
      </c>
      <c r="C1059" s="213">
        <v>2.96</v>
      </c>
      <c r="D1059" s="213">
        <v>3.08</v>
      </c>
      <c r="E1059" s="213">
        <v>2.82</v>
      </c>
      <c r="F1059" s="213">
        <v>2.88</v>
      </c>
      <c r="G1059" s="211">
        <v>-0.04</v>
      </c>
      <c r="H1059" s="211">
        <v>-1.37</v>
      </c>
      <c r="I1059" s="213">
        <v>2.88</v>
      </c>
      <c r="J1059" s="213">
        <v>2.9</v>
      </c>
      <c r="K1059" s="212">
        <v>8507329</v>
      </c>
      <c r="L1059" s="210">
        <v>25203.79</v>
      </c>
    </row>
    <row r="1060" spans="1:12" ht="15" thickTop="1" thickBot="1">
      <c r="A1060" s="208" t="str">
        <f t="shared" si="17"/>
        <v>UPA</v>
      </c>
      <c r="B1060" s="215" t="s">
        <v>2824</v>
      </c>
      <c r="C1060" s="216">
        <v>0.42</v>
      </c>
      <c r="D1060" s="216">
        <v>0.43</v>
      </c>
      <c r="E1060" s="216">
        <v>0.42</v>
      </c>
      <c r="F1060" s="216">
        <v>0.42</v>
      </c>
      <c r="G1060" s="214">
        <v>0.01</v>
      </c>
      <c r="H1060" s="214">
        <v>2.44</v>
      </c>
      <c r="I1060" s="216">
        <v>0.42</v>
      </c>
      <c r="J1060" s="216">
        <v>0.43</v>
      </c>
      <c r="K1060" s="217">
        <v>34515903</v>
      </c>
      <c r="L1060" s="218">
        <v>14547.13</v>
      </c>
    </row>
    <row r="1061" spans="1:12" ht="14.5" thickTop="1">
      <c r="A1061" s="208" t="str">
        <f t="shared" si="17"/>
        <v/>
      </c>
      <c r="B1061"/>
      <c r="C1061"/>
      <c r="D1061"/>
      <c r="E1061"/>
      <c r="F1061"/>
      <c r="G1061"/>
      <c r="H1061"/>
      <c r="I1061"/>
      <c r="J1061"/>
      <c r="K1061"/>
      <c r="L1061"/>
    </row>
    <row r="1062" spans="1:12">
      <c r="A1062" s="208" t="str">
        <f t="shared" si="17"/>
        <v>หลักทรัพย์</v>
      </c>
      <c r="B1062" s="281" t="s">
        <v>2073</v>
      </c>
      <c r="C1062" s="281" t="s">
        <v>2074</v>
      </c>
      <c r="D1062" s="281" t="s">
        <v>2050</v>
      </c>
      <c r="E1062" s="281" t="s">
        <v>2051</v>
      </c>
      <c r="F1062" s="281" t="s">
        <v>2047</v>
      </c>
      <c r="G1062" s="219" t="s">
        <v>2048</v>
      </c>
      <c r="H1062" s="219" t="s">
        <v>2049</v>
      </c>
      <c r="I1062" s="219" t="s">
        <v>2075</v>
      </c>
      <c r="J1062" s="219" t="s">
        <v>2075</v>
      </c>
      <c r="K1062" s="219" t="s">
        <v>2052</v>
      </c>
      <c r="L1062" s="219" t="s">
        <v>2053</v>
      </c>
    </row>
    <row r="1063" spans="1:12">
      <c r="A1063" s="208" t="str">
        <f t="shared" si="17"/>
        <v/>
      </c>
      <c r="B1063" s="281"/>
      <c r="C1063" s="281"/>
      <c r="D1063" s="281"/>
      <c r="E1063" s="281"/>
      <c r="F1063" s="281"/>
      <c r="G1063" s="219" t="s">
        <v>2054</v>
      </c>
      <c r="H1063" s="219" t="s">
        <v>2054</v>
      </c>
      <c r="I1063" s="219" t="s">
        <v>2076</v>
      </c>
      <c r="J1063" s="219" t="s">
        <v>2077</v>
      </c>
      <c r="K1063" s="219" t="s">
        <v>2078</v>
      </c>
      <c r="L1063" s="219" t="s">
        <v>2079</v>
      </c>
    </row>
    <row r="1064" spans="1:12" ht="14.5" thickBot="1">
      <c r="A1064" s="208" t="str">
        <f t="shared" si="17"/>
        <v>ADD</v>
      </c>
      <c r="B1064" s="209" t="s">
        <v>2825</v>
      </c>
      <c r="C1064" s="213">
        <v>27.5</v>
      </c>
      <c r="D1064" s="213">
        <v>27.75</v>
      </c>
      <c r="E1064" s="213">
        <v>27.25</v>
      </c>
      <c r="F1064" s="213">
        <v>27.5</v>
      </c>
      <c r="G1064" s="214">
        <v>0.25</v>
      </c>
      <c r="H1064" s="214">
        <v>0.92</v>
      </c>
      <c r="I1064" s="213">
        <v>27.25</v>
      </c>
      <c r="J1064" s="213">
        <v>27.5</v>
      </c>
      <c r="K1064" s="212">
        <v>321306</v>
      </c>
      <c r="L1064" s="210">
        <v>8885.5400000000009</v>
      </c>
    </row>
    <row r="1065" spans="1:12" ht="15" thickTop="1" thickBot="1">
      <c r="A1065" s="208" t="str">
        <f t="shared" si="17"/>
        <v>AKP</v>
      </c>
      <c r="B1065" s="209" t="s">
        <v>2826</v>
      </c>
      <c r="C1065" s="213">
        <v>2.84</v>
      </c>
      <c r="D1065" s="213">
        <v>3.02</v>
      </c>
      <c r="E1065" s="213">
        <v>2.84</v>
      </c>
      <c r="F1065" s="213">
        <v>2.92</v>
      </c>
      <c r="G1065" s="214">
        <v>0.1</v>
      </c>
      <c r="H1065" s="214">
        <v>3.55</v>
      </c>
      <c r="I1065" s="213">
        <v>2.92</v>
      </c>
      <c r="J1065" s="213">
        <v>2.94</v>
      </c>
      <c r="K1065" s="212">
        <v>25737690</v>
      </c>
      <c r="L1065" s="210">
        <v>74544.56</v>
      </c>
    </row>
    <row r="1066" spans="1:12" ht="15" thickTop="1" thickBot="1">
      <c r="A1066" s="208" t="str">
        <f t="shared" si="17"/>
        <v>AMA</v>
      </c>
      <c r="B1066" s="209" t="s">
        <v>2827</v>
      </c>
      <c r="C1066" s="213">
        <v>4.4800000000000004</v>
      </c>
      <c r="D1066" s="213">
        <v>4.7</v>
      </c>
      <c r="E1066" s="213">
        <v>4.4800000000000004</v>
      </c>
      <c r="F1066" s="213">
        <v>4.66</v>
      </c>
      <c r="G1066" s="214">
        <v>0.18</v>
      </c>
      <c r="H1066" s="214">
        <v>4.0199999999999996</v>
      </c>
      <c r="I1066" s="213">
        <v>4.66</v>
      </c>
      <c r="J1066" s="213">
        <v>4.68</v>
      </c>
      <c r="K1066" s="212">
        <v>711858</v>
      </c>
      <c r="L1066" s="210">
        <v>3311.96</v>
      </c>
    </row>
    <row r="1067" spans="1:12" ht="14.5" thickTop="1">
      <c r="A1067" s="208" t="str">
        <f t="shared" si="17"/>
        <v>ARIP</v>
      </c>
      <c r="B1067" s="209" t="s">
        <v>2828</v>
      </c>
      <c r="C1067" s="213">
        <v>0.99</v>
      </c>
      <c r="D1067" s="213">
        <v>1</v>
      </c>
      <c r="E1067" s="213">
        <v>0.98</v>
      </c>
      <c r="F1067" s="213">
        <v>0.99</v>
      </c>
      <c r="G1067" s="213">
        <v>0</v>
      </c>
      <c r="H1067" s="213">
        <v>0</v>
      </c>
      <c r="I1067" s="213">
        <v>0.98</v>
      </c>
      <c r="J1067" s="213">
        <v>0.99</v>
      </c>
      <c r="K1067" s="212">
        <v>808174</v>
      </c>
      <c r="L1067" s="213">
        <v>803.17</v>
      </c>
    </row>
    <row r="1068" spans="1:12" ht="14.5" thickBot="1">
      <c r="A1068" s="208" t="str">
        <f t="shared" si="17"/>
        <v>ATP30</v>
      </c>
      <c r="B1068" s="209" t="s">
        <v>2829</v>
      </c>
      <c r="C1068" s="213">
        <v>2.06</v>
      </c>
      <c r="D1068" s="213">
        <v>2.08</v>
      </c>
      <c r="E1068" s="213">
        <v>2</v>
      </c>
      <c r="F1068" s="213">
        <v>2.04</v>
      </c>
      <c r="G1068" s="214">
        <v>0.02</v>
      </c>
      <c r="H1068" s="214">
        <v>0.99</v>
      </c>
      <c r="I1068" s="213">
        <v>2.02</v>
      </c>
      <c r="J1068" s="213">
        <v>2.04</v>
      </c>
      <c r="K1068" s="212">
        <v>2518721</v>
      </c>
      <c r="L1068" s="210">
        <v>5108.41</v>
      </c>
    </row>
    <row r="1069" spans="1:12" ht="15" thickTop="1" thickBot="1">
      <c r="A1069" s="208" t="str">
        <f t="shared" si="17"/>
        <v>AUCT</v>
      </c>
      <c r="B1069" s="209" t="s">
        <v>2830</v>
      </c>
      <c r="C1069" s="213">
        <v>8.5</v>
      </c>
      <c r="D1069" s="213">
        <v>8.65</v>
      </c>
      <c r="E1069" s="213">
        <v>8.5</v>
      </c>
      <c r="F1069" s="213">
        <v>8.6</v>
      </c>
      <c r="G1069" s="214">
        <v>0.15</v>
      </c>
      <c r="H1069" s="214">
        <v>1.78</v>
      </c>
      <c r="I1069" s="213">
        <v>8.6</v>
      </c>
      <c r="J1069" s="213">
        <v>8.65</v>
      </c>
      <c r="K1069" s="212">
        <v>546661</v>
      </c>
      <c r="L1069" s="210">
        <v>4688.88</v>
      </c>
    </row>
    <row r="1070" spans="1:12" ht="15" thickTop="1" thickBot="1">
      <c r="A1070" s="208" t="str">
        <f t="shared" si="17"/>
        <v>BIS</v>
      </c>
      <c r="B1070" s="209" t="s">
        <v>2964</v>
      </c>
      <c r="C1070" s="213">
        <v>8.3000000000000007</v>
      </c>
      <c r="D1070" s="213">
        <v>8.65</v>
      </c>
      <c r="E1070" s="213">
        <v>8.15</v>
      </c>
      <c r="F1070" s="213">
        <v>8.25</v>
      </c>
      <c r="G1070" s="214">
        <v>0.05</v>
      </c>
      <c r="H1070" s="214">
        <v>0.61</v>
      </c>
      <c r="I1070" s="213">
        <v>8.1999999999999993</v>
      </c>
      <c r="J1070" s="213">
        <v>8.25</v>
      </c>
      <c r="K1070" s="212">
        <v>7641658</v>
      </c>
      <c r="L1070" s="210">
        <v>64702.39</v>
      </c>
    </row>
    <row r="1071" spans="1:12" ht="15" thickTop="1" thickBot="1">
      <c r="A1071" s="208" t="str">
        <f t="shared" si="17"/>
        <v>BOL</v>
      </c>
      <c r="B1071" s="209" t="s">
        <v>2831</v>
      </c>
      <c r="C1071" s="213">
        <v>11</v>
      </c>
      <c r="D1071" s="213">
        <v>11.2</v>
      </c>
      <c r="E1071" s="213">
        <v>11</v>
      </c>
      <c r="F1071" s="213">
        <v>11</v>
      </c>
      <c r="G1071" s="214">
        <v>0.1</v>
      </c>
      <c r="H1071" s="214">
        <v>0.92</v>
      </c>
      <c r="I1071" s="213">
        <v>11</v>
      </c>
      <c r="J1071" s="213">
        <v>11.1</v>
      </c>
      <c r="K1071" s="212">
        <v>148530</v>
      </c>
      <c r="L1071" s="210">
        <v>1651.4</v>
      </c>
    </row>
    <row r="1072" spans="1:12" ht="15" thickTop="1" thickBot="1">
      <c r="A1072" s="208" t="str">
        <f t="shared" si="17"/>
        <v>CEYE</v>
      </c>
      <c r="B1072" s="209" t="s">
        <v>2965</v>
      </c>
      <c r="C1072" s="213">
        <v>5.6</v>
      </c>
      <c r="D1072" s="213">
        <v>5.9</v>
      </c>
      <c r="E1072" s="213">
        <v>5.2</v>
      </c>
      <c r="F1072" s="213">
        <v>5.3</v>
      </c>
      <c r="G1072" s="211">
        <v>-0.4</v>
      </c>
      <c r="H1072" s="211">
        <v>-7.02</v>
      </c>
      <c r="I1072" s="213">
        <v>5.3</v>
      </c>
      <c r="J1072" s="213">
        <v>5.35</v>
      </c>
      <c r="K1072" s="212">
        <v>88012953</v>
      </c>
      <c r="L1072" s="210">
        <v>494085.05</v>
      </c>
    </row>
    <row r="1073" spans="1:12" ht="15" thickTop="1" thickBot="1">
      <c r="A1073" s="208" t="str">
        <f t="shared" si="17"/>
        <v>CMO</v>
      </c>
      <c r="B1073" s="209" t="s">
        <v>2832</v>
      </c>
      <c r="C1073" s="213">
        <v>6.55</v>
      </c>
      <c r="D1073" s="213">
        <v>6.6</v>
      </c>
      <c r="E1073" s="213">
        <v>6.35</v>
      </c>
      <c r="F1073" s="213">
        <v>6.4</v>
      </c>
      <c r="G1073" s="214">
        <v>0.1</v>
      </c>
      <c r="H1073" s="214">
        <v>1.59</v>
      </c>
      <c r="I1073" s="213">
        <v>6.35</v>
      </c>
      <c r="J1073" s="213">
        <v>6.45</v>
      </c>
      <c r="K1073" s="212">
        <v>1124875</v>
      </c>
      <c r="L1073" s="210">
        <v>7263.7</v>
      </c>
    </row>
    <row r="1074" spans="1:12" ht="15" thickTop="1" thickBot="1">
      <c r="A1074" s="208" t="str">
        <f t="shared" si="17"/>
        <v>D</v>
      </c>
      <c r="B1074" s="209" t="s">
        <v>2833</v>
      </c>
      <c r="C1074" s="213">
        <v>5.15</v>
      </c>
      <c r="D1074" s="213">
        <v>6.35</v>
      </c>
      <c r="E1074" s="213">
        <v>5.0999999999999996</v>
      </c>
      <c r="F1074" s="213">
        <v>5.75</v>
      </c>
      <c r="G1074" s="214">
        <v>0.75</v>
      </c>
      <c r="H1074" s="214">
        <v>15</v>
      </c>
      <c r="I1074" s="213">
        <v>5.7</v>
      </c>
      <c r="J1074" s="213">
        <v>5.75</v>
      </c>
      <c r="K1074" s="212">
        <v>13307096</v>
      </c>
      <c r="L1074" s="210">
        <v>77420.41</v>
      </c>
    </row>
    <row r="1075" spans="1:12" ht="14.5" thickTop="1">
      <c r="A1075" s="208" t="str">
        <f t="shared" si="17"/>
        <v>DV8</v>
      </c>
      <c r="B1075" s="209" t="s">
        <v>2834</v>
      </c>
      <c r="C1075" s="213">
        <v>0.5</v>
      </c>
      <c r="D1075" s="213">
        <v>0.52</v>
      </c>
      <c r="E1075" s="213">
        <v>0.5</v>
      </c>
      <c r="F1075" s="213">
        <v>0.52</v>
      </c>
      <c r="G1075" s="213">
        <v>0</v>
      </c>
      <c r="H1075" s="213">
        <v>0</v>
      </c>
      <c r="I1075" s="213">
        <v>0.51</v>
      </c>
      <c r="J1075" s="213">
        <v>0.52</v>
      </c>
      <c r="K1075" s="212">
        <v>225400</v>
      </c>
      <c r="L1075" s="213">
        <v>116.11</v>
      </c>
    </row>
    <row r="1076" spans="1:12">
      <c r="A1076" s="208" t="str">
        <f t="shared" si="17"/>
        <v>ETE</v>
      </c>
      <c r="B1076" s="209" t="s">
        <v>2835</v>
      </c>
      <c r="C1076" s="213">
        <v>1.43</v>
      </c>
      <c r="D1076" s="213">
        <v>1.43</v>
      </c>
      <c r="E1076" s="213">
        <v>1.4</v>
      </c>
      <c r="F1076" s="213">
        <v>1.4</v>
      </c>
      <c r="G1076" s="213">
        <v>0</v>
      </c>
      <c r="H1076" s="213">
        <v>0</v>
      </c>
      <c r="I1076" s="213">
        <v>1.4</v>
      </c>
      <c r="J1076" s="213">
        <v>1.41</v>
      </c>
      <c r="K1076" s="212">
        <v>169300</v>
      </c>
      <c r="L1076" s="213">
        <v>238.47</v>
      </c>
    </row>
    <row r="1077" spans="1:12" ht="14.5" thickBot="1">
      <c r="A1077" s="208" t="str">
        <f t="shared" si="17"/>
        <v>FSMART</v>
      </c>
      <c r="B1077" s="209" t="s">
        <v>2836</v>
      </c>
      <c r="C1077" s="213">
        <v>20.9</v>
      </c>
      <c r="D1077" s="213">
        <v>22.5</v>
      </c>
      <c r="E1077" s="213">
        <v>20.7</v>
      </c>
      <c r="F1077" s="213">
        <v>22.3</v>
      </c>
      <c r="G1077" s="214">
        <v>1.8</v>
      </c>
      <c r="H1077" s="214">
        <v>8.7799999999999994</v>
      </c>
      <c r="I1077" s="213">
        <v>22.3</v>
      </c>
      <c r="J1077" s="213">
        <v>22.4</v>
      </c>
      <c r="K1077" s="212">
        <v>32549768</v>
      </c>
      <c r="L1077" s="210">
        <v>704591.69</v>
      </c>
    </row>
    <row r="1078" spans="1:12" ht="15" thickTop="1" thickBot="1">
      <c r="A1078" s="208" t="str">
        <f t="shared" si="17"/>
        <v>FVC</v>
      </c>
      <c r="B1078" s="209" t="s">
        <v>2837</v>
      </c>
      <c r="C1078" s="213">
        <v>2.06</v>
      </c>
      <c r="D1078" s="213">
        <v>2.1</v>
      </c>
      <c r="E1078" s="213">
        <v>2.04</v>
      </c>
      <c r="F1078" s="213">
        <v>2.08</v>
      </c>
      <c r="G1078" s="214">
        <v>0.04</v>
      </c>
      <c r="H1078" s="214">
        <v>1.96</v>
      </c>
      <c r="I1078" s="213">
        <v>2.06</v>
      </c>
      <c r="J1078" s="213">
        <v>2.08</v>
      </c>
      <c r="K1078" s="212">
        <v>8762901</v>
      </c>
      <c r="L1078" s="210">
        <v>18226.810000000001</v>
      </c>
    </row>
    <row r="1079" spans="1:12" ht="15" thickTop="1" thickBot="1">
      <c r="A1079" s="208" t="str">
        <f t="shared" si="17"/>
        <v>GLORY</v>
      </c>
      <c r="B1079" s="209" t="s">
        <v>2838</v>
      </c>
      <c r="C1079" s="213">
        <v>3.5</v>
      </c>
      <c r="D1079" s="213">
        <v>3.5</v>
      </c>
      <c r="E1079" s="213">
        <v>3.42</v>
      </c>
      <c r="F1079" s="213">
        <v>3.44</v>
      </c>
      <c r="G1079" s="214">
        <v>0.02</v>
      </c>
      <c r="H1079" s="214">
        <v>0.57999999999999996</v>
      </c>
      <c r="I1079" s="213">
        <v>3.42</v>
      </c>
      <c r="J1079" s="213">
        <v>3.44</v>
      </c>
      <c r="K1079" s="212">
        <v>508024</v>
      </c>
      <c r="L1079" s="210">
        <v>1757.99</v>
      </c>
    </row>
    <row r="1080" spans="1:12" ht="15" thickTop="1" thickBot="1">
      <c r="A1080" s="208" t="str">
        <f t="shared" si="17"/>
        <v>GSC</v>
      </c>
      <c r="B1080" s="209" t="s">
        <v>2839</v>
      </c>
      <c r="C1080" s="213">
        <v>3.12</v>
      </c>
      <c r="D1080" s="213">
        <v>3.16</v>
      </c>
      <c r="E1080" s="213">
        <v>3.08</v>
      </c>
      <c r="F1080" s="213">
        <v>3.08</v>
      </c>
      <c r="G1080" s="211">
        <v>-0.02</v>
      </c>
      <c r="H1080" s="211">
        <v>-0.65</v>
      </c>
      <c r="I1080" s="213">
        <v>3.08</v>
      </c>
      <c r="J1080" s="213">
        <v>3.1</v>
      </c>
      <c r="K1080" s="212">
        <v>1059809</v>
      </c>
      <c r="L1080" s="210">
        <v>3291.97</v>
      </c>
    </row>
    <row r="1081" spans="1:12" ht="15" thickTop="1" thickBot="1">
      <c r="A1081" s="208" t="str">
        <f t="shared" si="17"/>
        <v>HARN</v>
      </c>
      <c r="B1081" s="209" t="s">
        <v>2840</v>
      </c>
      <c r="C1081" s="213">
        <v>2.2200000000000002</v>
      </c>
      <c r="D1081" s="213">
        <v>2.2400000000000002</v>
      </c>
      <c r="E1081" s="213">
        <v>2.2200000000000002</v>
      </c>
      <c r="F1081" s="213">
        <v>2.2200000000000002</v>
      </c>
      <c r="G1081" s="211">
        <v>-0.02</v>
      </c>
      <c r="H1081" s="211">
        <v>-0.89</v>
      </c>
      <c r="I1081" s="213">
        <v>2.2200000000000002</v>
      </c>
      <c r="J1081" s="213">
        <v>2.2400000000000002</v>
      </c>
      <c r="K1081" s="212">
        <v>153131</v>
      </c>
      <c r="L1081" s="213">
        <v>340.36</v>
      </c>
    </row>
    <row r="1082" spans="1:12" ht="14.5" thickTop="1">
      <c r="A1082" s="208" t="str">
        <f t="shared" si="17"/>
        <v>HEMP</v>
      </c>
      <c r="B1082" s="209" t="s">
        <v>2966</v>
      </c>
      <c r="C1082" s="213">
        <v>7.85</v>
      </c>
      <c r="D1082" s="213">
        <v>7.9</v>
      </c>
      <c r="E1082" s="213">
        <v>7.8</v>
      </c>
      <c r="F1082" s="213">
        <v>7.85</v>
      </c>
      <c r="G1082" s="213">
        <v>0</v>
      </c>
      <c r="H1082" s="213">
        <v>0</v>
      </c>
      <c r="I1082" s="213">
        <v>7.8</v>
      </c>
      <c r="J1082" s="213">
        <v>7.85</v>
      </c>
      <c r="K1082" s="212">
        <v>186509</v>
      </c>
      <c r="L1082" s="210">
        <v>1462.34</v>
      </c>
    </row>
    <row r="1083" spans="1:12" ht="14.5" thickBot="1">
      <c r="A1083" s="208" t="str">
        <f t="shared" si="17"/>
        <v>HL</v>
      </c>
      <c r="B1083" s="209" t="s">
        <v>2841</v>
      </c>
      <c r="C1083" s="213">
        <v>27</v>
      </c>
      <c r="D1083" s="213">
        <v>27.75</v>
      </c>
      <c r="E1083" s="213">
        <v>26.75</v>
      </c>
      <c r="F1083" s="213">
        <v>27</v>
      </c>
      <c r="G1083" s="214">
        <v>0.5</v>
      </c>
      <c r="H1083" s="214">
        <v>1.89</v>
      </c>
      <c r="I1083" s="213">
        <v>27</v>
      </c>
      <c r="J1083" s="213">
        <v>27.25</v>
      </c>
      <c r="K1083" s="212">
        <v>933744</v>
      </c>
      <c r="L1083" s="210">
        <v>25437.84</v>
      </c>
    </row>
    <row r="1084" spans="1:12" ht="15" thickTop="1" thickBot="1">
      <c r="A1084" s="208" t="str">
        <f t="shared" si="17"/>
        <v>IMH</v>
      </c>
      <c r="B1084" s="209" t="s">
        <v>2842</v>
      </c>
      <c r="C1084" s="213">
        <v>17.8</v>
      </c>
      <c r="D1084" s="213">
        <v>17.8</v>
      </c>
      <c r="E1084" s="213">
        <v>17.399999999999999</v>
      </c>
      <c r="F1084" s="213">
        <v>17.399999999999999</v>
      </c>
      <c r="G1084" s="211">
        <v>-0.2</v>
      </c>
      <c r="H1084" s="211">
        <v>-1.1399999999999999</v>
      </c>
      <c r="I1084" s="213">
        <v>17.3</v>
      </c>
      <c r="J1084" s="213">
        <v>17.399999999999999</v>
      </c>
      <c r="K1084" s="212">
        <v>362226</v>
      </c>
      <c r="L1084" s="210">
        <v>6342.96</v>
      </c>
    </row>
    <row r="1085" spans="1:12" ht="15" thickTop="1" thickBot="1">
      <c r="A1085" s="208" t="str">
        <f t="shared" si="17"/>
        <v>KK</v>
      </c>
      <c r="B1085" s="209" t="s">
        <v>2843</v>
      </c>
      <c r="C1085" s="213">
        <v>2.9</v>
      </c>
      <c r="D1085" s="213">
        <v>2.9</v>
      </c>
      <c r="E1085" s="213">
        <v>2.78</v>
      </c>
      <c r="F1085" s="213">
        <v>2.82</v>
      </c>
      <c r="G1085" s="214">
        <v>0.1</v>
      </c>
      <c r="H1085" s="214">
        <v>3.68</v>
      </c>
      <c r="I1085" s="213">
        <v>2.82</v>
      </c>
      <c r="J1085" s="213">
        <v>2.84</v>
      </c>
      <c r="K1085" s="212">
        <v>246430</v>
      </c>
      <c r="L1085" s="213">
        <v>699.09</v>
      </c>
    </row>
    <row r="1086" spans="1:12" ht="14.5" thickTop="1">
      <c r="A1086" s="208" t="str">
        <f t="shared" si="17"/>
        <v>KOOL</v>
      </c>
      <c r="B1086" s="209" t="s">
        <v>2844</v>
      </c>
      <c r="C1086" s="213">
        <v>0.57999999999999996</v>
      </c>
      <c r="D1086" s="213">
        <v>0.59</v>
      </c>
      <c r="E1086" s="213">
        <v>0.57999999999999996</v>
      </c>
      <c r="F1086" s="213">
        <v>0.57999999999999996</v>
      </c>
      <c r="G1086" s="213">
        <v>0</v>
      </c>
      <c r="H1086" s="213">
        <v>0</v>
      </c>
      <c r="I1086" s="213">
        <v>0.57999999999999996</v>
      </c>
      <c r="J1086" s="213">
        <v>0.59</v>
      </c>
      <c r="K1086" s="212">
        <v>4016000</v>
      </c>
      <c r="L1086" s="210">
        <v>2340.3000000000002</v>
      </c>
    </row>
    <row r="1087" spans="1:12" ht="14.5" thickBot="1">
      <c r="A1087" s="208" t="str">
        <f t="shared" si="17"/>
        <v>LDC</v>
      </c>
      <c r="B1087" s="209" t="s">
        <v>2845</v>
      </c>
      <c r="C1087" s="213">
        <v>1.53</v>
      </c>
      <c r="D1087" s="213">
        <v>1.79</v>
      </c>
      <c r="E1087" s="213">
        <v>1.52</v>
      </c>
      <c r="F1087" s="213">
        <v>1.67</v>
      </c>
      <c r="G1087" s="214">
        <v>0.17</v>
      </c>
      <c r="H1087" s="214">
        <v>11.33</v>
      </c>
      <c r="I1087" s="213">
        <v>1.66</v>
      </c>
      <c r="J1087" s="213">
        <v>1.67</v>
      </c>
      <c r="K1087" s="212">
        <v>97263120</v>
      </c>
      <c r="L1087" s="210">
        <v>164326.48000000001</v>
      </c>
    </row>
    <row r="1088" spans="1:12" ht="15" thickTop="1" thickBot="1">
      <c r="A1088" s="208" t="str">
        <f t="shared" si="17"/>
        <v>LEO</v>
      </c>
      <c r="B1088" s="209" t="s">
        <v>2846</v>
      </c>
      <c r="C1088" s="213">
        <v>13.2</v>
      </c>
      <c r="D1088" s="213">
        <v>13.3</v>
      </c>
      <c r="E1088" s="213">
        <v>12.9</v>
      </c>
      <c r="F1088" s="213">
        <v>12.9</v>
      </c>
      <c r="G1088" s="211">
        <v>-0.1</v>
      </c>
      <c r="H1088" s="211">
        <v>-0.77</v>
      </c>
      <c r="I1088" s="213">
        <v>12.9</v>
      </c>
      <c r="J1088" s="213">
        <v>13</v>
      </c>
      <c r="K1088" s="212">
        <v>2170361</v>
      </c>
      <c r="L1088" s="210">
        <v>28331.67</v>
      </c>
    </row>
    <row r="1089" spans="1:12" ht="15" thickTop="1" thickBot="1">
      <c r="A1089" s="208" t="str">
        <f t="shared" si="17"/>
        <v>MORE</v>
      </c>
      <c r="B1089" s="209" t="s">
        <v>2847</v>
      </c>
      <c r="C1089" s="213">
        <v>1.91</v>
      </c>
      <c r="D1089" s="213">
        <v>1.91</v>
      </c>
      <c r="E1089" s="213">
        <v>1.8</v>
      </c>
      <c r="F1089" s="213">
        <v>1.87</v>
      </c>
      <c r="G1089" s="211">
        <v>-0.02</v>
      </c>
      <c r="H1089" s="211">
        <v>-1.06</v>
      </c>
      <c r="I1089" s="213">
        <v>1.86</v>
      </c>
      <c r="J1089" s="213">
        <v>1.87</v>
      </c>
      <c r="K1089" s="212">
        <v>215974470</v>
      </c>
      <c r="L1089" s="210">
        <v>403339.43</v>
      </c>
    </row>
    <row r="1090" spans="1:12" ht="15" thickTop="1" thickBot="1">
      <c r="A1090" s="208" t="str">
        <f t="shared" si="17"/>
        <v>MVP</v>
      </c>
      <c r="B1090" s="209" t="s">
        <v>2848</v>
      </c>
      <c r="C1090" s="213">
        <v>4.8600000000000003</v>
      </c>
      <c r="D1090" s="213">
        <v>5.05</v>
      </c>
      <c r="E1090" s="213">
        <v>4.8600000000000003</v>
      </c>
      <c r="F1090" s="213">
        <v>4.9400000000000004</v>
      </c>
      <c r="G1090" s="214">
        <v>0.14000000000000001</v>
      </c>
      <c r="H1090" s="214">
        <v>2.92</v>
      </c>
      <c r="I1090" s="213">
        <v>4.92</v>
      </c>
      <c r="J1090" s="213">
        <v>4.9400000000000004</v>
      </c>
      <c r="K1090" s="212">
        <v>1221303</v>
      </c>
      <c r="L1090" s="210">
        <v>6059.65</v>
      </c>
    </row>
    <row r="1091" spans="1:12" ht="15" thickTop="1" thickBot="1">
      <c r="A1091" s="208" t="str">
        <f t="shared" si="17"/>
        <v>NBC</v>
      </c>
      <c r="B1091" s="209" t="s">
        <v>2849</v>
      </c>
      <c r="C1091" s="213">
        <v>2.2200000000000002</v>
      </c>
      <c r="D1091" s="213">
        <v>2.2799999999999998</v>
      </c>
      <c r="E1091" s="213">
        <v>2.1800000000000002</v>
      </c>
      <c r="F1091" s="213">
        <v>2.2599999999999998</v>
      </c>
      <c r="G1091" s="214">
        <v>0.08</v>
      </c>
      <c r="H1091" s="214">
        <v>3.67</v>
      </c>
      <c r="I1091" s="213">
        <v>2.2400000000000002</v>
      </c>
      <c r="J1091" s="213">
        <v>2.2599999999999998</v>
      </c>
      <c r="K1091" s="212">
        <v>8437000</v>
      </c>
      <c r="L1091" s="210">
        <v>18865.740000000002</v>
      </c>
    </row>
    <row r="1092" spans="1:12" ht="15" thickTop="1" thickBot="1">
      <c r="A1092" s="208" t="str">
        <f t="shared" si="17"/>
        <v>NCL</v>
      </c>
      <c r="B1092" s="209" t="s">
        <v>2850</v>
      </c>
      <c r="C1092" s="213">
        <v>3.24</v>
      </c>
      <c r="D1092" s="213">
        <v>3.28</v>
      </c>
      <c r="E1092" s="213">
        <v>3.2</v>
      </c>
      <c r="F1092" s="213">
        <v>3.26</v>
      </c>
      <c r="G1092" s="214">
        <v>0.04</v>
      </c>
      <c r="H1092" s="214">
        <v>1.24</v>
      </c>
      <c r="I1092" s="213">
        <v>3.24</v>
      </c>
      <c r="J1092" s="213">
        <v>3.26</v>
      </c>
      <c r="K1092" s="212">
        <v>1096500</v>
      </c>
      <c r="L1092" s="210">
        <v>3541.89</v>
      </c>
    </row>
    <row r="1093" spans="1:12" ht="15" thickTop="1" thickBot="1">
      <c r="A1093" s="208" t="str">
        <f t="shared" si="17"/>
        <v>NEWS</v>
      </c>
      <c r="B1093" s="209" t="s">
        <v>2851</v>
      </c>
      <c r="C1093" s="213">
        <v>0.04</v>
      </c>
      <c r="D1093" s="213">
        <v>0.05</v>
      </c>
      <c r="E1093" s="213">
        <v>0.04</v>
      </c>
      <c r="F1093" s="213">
        <v>0.05</v>
      </c>
      <c r="G1093" s="214">
        <v>0.01</v>
      </c>
      <c r="H1093" s="214">
        <v>25</v>
      </c>
      <c r="I1093" s="213">
        <v>0.04</v>
      </c>
      <c r="J1093" s="213">
        <v>0.05</v>
      </c>
      <c r="K1093" s="212">
        <v>53473950</v>
      </c>
      <c r="L1093" s="210">
        <v>2146.2199999999998</v>
      </c>
    </row>
    <row r="1094" spans="1:12" ht="15" thickTop="1" thickBot="1">
      <c r="A1094" s="208" t="str">
        <f t="shared" si="17"/>
        <v>NINE</v>
      </c>
      <c r="B1094" s="209" t="s">
        <v>3123</v>
      </c>
      <c r="C1094" s="213">
        <v>6.95</v>
      </c>
      <c r="D1094" s="213">
        <v>6.95</v>
      </c>
      <c r="E1094" s="213">
        <v>6.6</v>
      </c>
      <c r="F1094" s="213">
        <v>6.6</v>
      </c>
      <c r="G1094" s="211">
        <v>-0.25</v>
      </c>
      <c r="H1094" s="211">
        <v>-3.65</v>
      </c>
      <c r="I1094" s="213">
        <v>6.6</v>
      </c>
      <c r="J1094" s="213">
        <v>6.65</v>
      </c>
      <c r="K1094" s="212">
        <v>466906</v>
      </c>
      <c r="L1094" s="210">
        <v>3183.72</v>
      </c>
    </row>
    <row r="1095" spans="1:12" ht="14.5" thickTop="1">
      <c r="A1095" s="208" t="str">
        <f t="shared" si="17"/>
        <v>OTO</v>
      </c>
      <c r="B1095" s="209" t="s">
        <v>2852</v>
      </c>
      <c r="C1095" s="213">
        <v>12.8</v>
      </c>
      <c r="D1095" s="213">
        <v>12.9</v>
      </c>
      <c r="E1095" s="213">
        <v>12.8</v>
      </c>
      <c r="F1095" s="213">
        <v>12.8</v>
      </c>
      <c r="G1095" s="213">
        <v>0</v>
      </c>
      <c r="H1095" s="213">
        <v>0</v>
      </c>
      <c r="I1095" s="213">
        <v>12.8</v>
      </c>
      <c r="J1095" s="213">
        <v>12.9</v>
      </c>
      <c r="K1095" s="212">
        <v>452614</v>
      </c>
      <c r="L1095" s="210">
        <v>5798.48</v>
      </c>
    </row>
    <row r="1096" spans="1:12" ht="14.5" thickBot="1">
      <c r="A1096" s="208" t="str">
        <f t="shared" si="17"/>
        <v>PHOL</v>
      </c>
      <c r="B1096" s="209" t="s">
        <v>2853</v>
      </c>
      <c r="C1096" s="213">
        <v>3.5</v>
      </c>
      <c r="D1096" s="213">
        <v>3.58</v>
      </c>
      <c r="E1096" s="213">
        <v>3.5</v>
      </c>
      <c r="F1096" s="213">
        <v>3.56</v>
      </c>
      <c r="G1096" s="214">
        <v>0.08</v>
      </c>
      <c r="H1096" s="214">
        <v>2.2999999999999998</v>
      </c>
      <c r="I1096" s="213">
        <v>3.54</v>
      </c>
      <c r="J1096" s="213">
        <v>3.56</v>
      </c>
      <c r="K1096" s="212">
        <v>80411</v>
      </c>
      <c r="L1096" s="213">
        <v>285.39999999999998</v>
      </c>
    </row>
    <row r="1097" spans="1:12" ht="15" thickTop="1" thickBot="1">
      <c r="A1097" s="208" t="str">
        <f t="shared" si="17"/>
        <v>PICO</v>
      </c>
      <c r="B1097" s="209" t="s">
        <v>2854</v>
      </c>
      <c r="C1097" s="213">
        <v>4.72</v>
      </c>
      <c r="D1097" s="213">
        <v>4.74</v>
      </c>
      <c r="E1097" s="213">
        <v>4.72</v>
      </c>
      <c r="F1097" s="213">
        <v>4.74</v>
      </c>
      <c r="G1097" s="211">
        <v>-0.06</v>
      </c>
      <c r="H1097" s="211">
        <v>-1.25</v>
      </c>
      <c r="I1097" s="213">
        <v>4.74</v>
      </c>
      <c r="J1097" s="213">
        <v>4.82</v>
      </c>
      <c r="K1097" s="212">
        <v>1300</v>
      </c>
      <c r="L1097" s="213">
        <v>6.16</v>
      </c>
    </row>
    <row r="1098" spans="1:12" ht="15" thickTop="1" thickBot="1">
      <c r="A1098" s="208" t="str">
        <f t="shared" ref="A1098:A1136" si="18">IFERROR(LEFT(B1098,FIND("&lt;",B1098)-2),TRIM(B1098))</f>
        <v>QLT</v>
      </c>
      <c r="B1098" s="209" t="s">
        <v>2855</v>
      </c>
      <c r="C1098" s="213">
        <v>6.7</v>
      </c>
      <c r="D1098" s="213">
        <v>6.85</v>
      </c>
      <c r="E1098" s="213">
        <v>6.45</v>
      </c>
      <c r="F1098" s="213">
        <v>6.55</v>
      </c>
      <c r="G1098" s="211">
        <v>-0.15</v>
      </c>
      <c r="H1098" s="211">
        <v>-2.2400000000000002</v>
      </c>
      <c r="I1098" s="213">
        <v>6.55</v>
      </c>
      <c r="J1098" s="213">
        <v>6.6</v>
      </c>
      <c r="K1098" s="212">
        <v>89601</v>
      </c>
      <c r="L1098" s="213">
        <v>585.76</v>
      </c>
    </row>
    <row r="1099" spans="1:12" ht="15" thickTop="1" thickBot="1">
      <c r="A1099" s="208" t="str">
        <f t="shared" si="18"/>
        <v>RP</v>
      </c>
      <c r="B1099" s="209" t="s">
        <v>2856</v>
      </c>
      <c r="C1099" s="213">
        <v>2.2999999999999998</v>
      </c>
      <c r="D1099" s="213">
        <v>2.3199999999999998</v>
      </c>
      <c r="E1099" s="213">
        <v>2.2200000000000002</v>
      </c>
      <c r="F1099" s="213">
        <v>2.3199999999999998</v>
      </c>
      <c r="G1099" s="214">
        <v>0.02</v>
      </c>
      <c r="H1099" s="214">
        <v>0.87</v>
      </c>
      <c r="I1099" s="213">
        <v>2.2599999999999998</v>
      </c>
      <c r="J1099" s="213">
        <v>2.2999999999999998</v>
      </c>
      <c r="K1099" s="212">
        <v>153709</v>
      </c>
      <c r="L1099" s="213">
        <v>352.34</v>
      </c>
    </row>
    <row r="1100" spans="1:12" ht="15" thickTop="1" thickBot="1">
      <c r="A1100" s="208" t="str">
        <f t="shared" si="18"/>
        <v>SE</v>
      </c>
      <c r="B1100" s="209" t="s">
        <v>2857</v>
      </c>
      <c r="C1100" s="213">
        <v>1.2</v>
      </c>
      <c r="D1100" s="213">
        <v>1.23</v>
      </c>
      <c r="E1100" s="213">
        <v>1.19</v>
      </c>
      <c r="F1100" s="213">
        <v>1.21</v>
      </c>
      <c r="G1100" s="214">
        <v>0.02</v>
      </c>
      <c r="H1100" s="214">
        <v>1.68</v>
      </c>
      <c r="I1100" s="213">
        <v>1.2</v>
      </c>
      <c r="J1100" s="213">
        <v>1.21</v>
      </c>
      <c r="K1100" s="212">
        <v>2464866</v>
      </c>
      <c r="L1100" s="210">
        <v>2983.04</v>
      </c>
    </row>
    <row r="1101" spans="1:12" ht="14.5" thickTop="1">
      <c r="A1101" s="208" t="str">
        <f t="shared" si="18"/>
        <v>SLM</v>
      </c>
      <c r="B1101" s="209" t="s">
        <v>2858</v>
      </c>
      <c r="C1101" s="213" t="s">
        <v>377</v>
      </c>
      <c r="D1101" s="213" t="s">
        <v>377</v>
      </c>
      <c r="E1101" s="213" t="s">
        <v>377</v>
      </c>
      <c r="F1101" s="213" t="s">
        <v>377</v>
      </c>
      <c r="G1101" s="213" t="s">
        <v>377</v>
      </c>
      <c r="H1101" s="213" t="s">
        <v>377</v>
      </c>
      <c r="I1101" s="213" t="s">
        <v>377</v>
      </c>
      <c r="J1101" s="213" t="s">
        <v>377</v>
      </c>
      <c r="K1101" s="213" t="s">
        <v>377</v>
      </c>
      <c r="L1101" s="213" t="s">
        <v>377</v>
      </c>
    </row>
    <row r="1102" spans="1:12">
      <c r="A1102" s="208" t="str">
        <f t="shared" si="18"/>
        <v>SONIC</v>
      </c>
      <c r="B1102" s="209" t="s">
        <v>2859</v>
      </c>
      <c r="C1102" s="213">
        <v>3.72</v>
      </c>
      <c r="D1102" s="213">
        <v>3.74</v>
      </c>
      <c r="E1102" s="213">
        <v>3.68</v>
      </c>
      <c r="F1102" s="213">
        <v>3.68</v>
      </c>
      <c r="G1102" s="213">
        <v>0</v>
      </c>
      <c r="H1102" s="213">
        <v>0</v>
      </c>
      <c r="I1102" s="213">
        <v>3.68</v>
      </c>
      <c r="J1102" s="213">
        <v>3.7</v>
      </c>
      <c r="K1102" s="212">
        <v>2364005</v>
      </c>
      <c r="L1102" s="210">
        <v>8756.98</v>
      </c>
    </row>
    <row r="1103" spans="1:12" ht="14.5" thickBot="1">
      <c r="A1103" s="208" t="str">
        <f t="shared" si="18"/>
        <v>SPA</v>
      </c>
      <c r="B1103" s="209" t="s">
        <v>2860</v>
      </c>
      <c r="C1103" s="213">
        <v>7.75</v>
      </c>
      <c r="D1103" s="213">
        <v>8</v>
      </c>
      <c r="E1103" s="213">
        <v>7.75</v>
      </c>
      <c r="F1103" s="213">
        <v>7.9</v>
      </c>
      <c r="G1103" s="214">
        <v>0.3</v>
      </c>
      <c r="H1103" s="214">
        <v>3.95</v>
      </c>
      <c r="I1103" s="213">
        <v>7.9</v>
      </c>
      <c r="J1103" s="213">
        <v>7.95</v>
      </c>
      <c r="K1103" s="212">
        <v>5068201</v>
      </c>
      <c r="L1103" s="210">
        <v>40063.589999999997</v>
      </c>
    </row>
    <row r="1104" spans="1:12" ht="15" thickTop="1" thickBot="1">
      <c r="A1104" s="208" t="str">
        <f t="shared" si="18"/>
        <v>THMUI</v>
      </c>
      <c r="B1104" s="209" t="s">
        <v>2861</v>
      </c>
      <c r="C1104" s="213">
        <v>1.1100000000000001</v>
      </c>
      <c r="D1104" s="213">
        <v>1.1299999999999999</v>
      </c>
      <c r="E1104" s="213">
        <v>1.0900000000000001</v>
      </c>
      <c r="F1104" s="213">
        <v>1.1000000000000001</v>
      </c>
      <c r="G1104" s="211">
        <v>-0.01</v>
      </c>
      <c r="H1104" s="211">
        <v>-0.9</v>
      </c>
      <c r="I1104" s="213">
        <v>1.0900000000000001</v>
      </c>
      <c r="J1104" s="213">
        <v>1.1000000000000001</v>
      </c>
      <c r="K1104" s="212">
        <v>755202</v>
      </c>
      <c r="L1104" s="213">
        <v>832.41</v>
      </c>
    </row>
    <row r="1105" spans="1:12" ht="14.5" thickTop="1">
      <c r="A1105" s="208" t="str">
        <f t="shared" si="18"/>
        <v>TNDT</v>
      </c>
      <c r="B1105" s="209" t="s">
        <v>2862</v>
      </c>
      <c r="C1105" s="213">
        <v>1.1100000000000001</v>
      </c>
      <c r="D1105" s="213">
        <v>1.1299999999999999</v>
      </c>
      <c r="E1105" s="213">
        <v>1.1000000000000001</v>
      </c>
      <c r="F1105" s="213">
        <v>1.1100000000000001</v>
      </c>
      <c r="G1105" s="213">
        <v>0</v>
      </c>
      <c r="H1105" s="213">
        <v>0</v>
      </c>
      <c r="I1105" s="213">
        <v>1.1000000000000001</v>
      </c>
      <c r="J1105" s="213">
        <v>1.1100000000000001</v>
      </c>
      <c r="K1105" s="212">
        <v>2140025</v>
      </c>
      <c r="L1105" s="210">
        <v>2386.9</v>
      </c>
    </row>
    <row r="1106" spans="1:12" ht="14.5" thickBot="1">
      <c r="A1106" s="208" t="str">
        <f t="shared" si="18"/>
        <v>TNH</v>
      </c>
      <c r="B1106" s="209" t="s">
        <v>2863</v>
      </c>
      <c r="C1106" s="213">
        <v>34.5</v>
      </c>
      <c r="D1106" s="213">
        <v>34.5</v>
      </c>
      <c r="E1106" s="213">
        <v>34.5</v>
      </c>
      <c r="F1106" s="213">
        <v>34.5</v>
      </c>
      <c r="G1106" s="214">
        <v>0.5</v>
      </c>
      <c r="H1106" s="214">
        <v>1.47</v>
      </c>
      <c r="I1106" s="213">
        <v>34</v>
      </c>
      <c r="J1106" s="213">
        <v>35</v>
      </c>
      <c r="K1106" s="212">
        <v>5100</v>
      </c>
      <c r="L1106" s="213">
        <v>175.95</v>
      </c>
    </row>
    <row r="1107" spans="1:12" ht="15" thickTop="1" thickBot="1">
      <c r="A1107" s="208" t="str">
        <f t="shared" si="18"/>
        <v>TNP</v>
      </c>
      <c r="B1107" s="209" t="s">
        <v>2864</v>
      </c>
      <c r="C1107" s="213">
        <v>4.18</v>
      </c>
      <c r="D1107" s="213">
        <v>4.24</v>
      </c>
      <c r="E1107" s="213">
        <v>4.16</v>
      </c>
      <c r="F1107" s="213">
        <v>4.16</v>
      </c>
      <c r="G1107" s="214">
        <v>0.02</v>
      </c>
      <c r="H1107" s="214">
        <v>0.48</v>
      </c>
      <c r="I1107" s="213">
        <v>4.16</v>
      </c>
      <c r="J1107" s="213">
        <v>4.18</v>
      </c>
      <c r="K1107" s="212">
        <v>1701965</v>
      </c>
      <c r="L1107" s="210">
        <v>7125.54</v>
      </c>
    </row>
    <row r="1108" spans="1:12" ht="14.5" thickTop="1">
      <c r="A1108" s="208" t="str">
        <f t="shared" si="18"/>
        <v>TSF</v>
      </c>
      <c r="B1108" s="209" t="s">
        <v>2865</v>
      </c>
      <c r="C1108" s="213" t="s">
        <v>377</v>
      </c>
      <c r="D1108" s="213" t="s">
        <v>377</v>
      </c>
      <c r="E1108" s="213" t="s">
        <v>377</v>
      </c>
      <c r="F1108" s="213" t="s">
        <v>377</v>
      </c>
      <c r="G1108" s="213" t="s">
        <v>377</v>
      </c>
      <c r="H1108" s="213" t="s">
        <v>377</v>
      </c>
      <c r="I1108" s="213" t="s">
        <v>377</v>
      </c>
      <c r="J1108" s="213" t="s">
        <v>377</v>
      </c>
      <c r="K1108" s="213" t="s">
        <v>377</v>
      </c>
      <c r="L1108" s="213" t="s">
        <v>377</v>
      </c>
    </row>
    <row r="1109" spans="1:12" ht="14.5" thickBot="1">
      <c r="A1109" s="208" t="str">
        <f t="shared" si="18"/>
        <v>TVD</v>
      </c>
      <c r="B1109" s="209" t="s">
        <v>2866</v>
      </c>
      <c r="C1109" s="213">
        <v>1.5</v>
      </c>
      <c r="D1109" s="213">
        <v>1.56</v>
      </c>
      <c r="E1109" s="213">
        <v>1.47</v>
      </c>
      <c r="F1109" s="213">
        <v>1.53</v>
      </c>
      <c r="G1109" s="214">
        <v>0.04</v>
      </c>
      <c r="H1109" s="214">
        <v>2.68</v>
      </c>
      <c r="I1109" s="213">
        <v>1.53</v>
      </c>
      <c r="J1109" s="213">
        <v>1.54</v>
      </c>
      <c r="K1109" s="212">
        <v>22643084</v>
      </c>
      <c r="L1109" s="210">
        <v>34625.49</v>
      </c>
    </row>
    <row r="1110" spans="1:12" ht="15" customHeight="1" thickTop="1" thickBot="1">
      <c r="A1110" s="208" t="str">
        <f t="shared" si="18"/>
        <v>TVT</v>
      </c>
      <c r="B1110" s="209" t="s">
        <v>2867</v>
      </c>
      <c r="C1110" s="213">
        <v>0.95</v>
      </c>
      <c r="D1110" s="213">
        <v>0.97</v>
      </c>
      <c r="E1110" s="213">
        <v>0.94</v>
      </c>
      <c r="F1110" s="213">
        <v>0.96</v>
      </c>
      <c r="G1110" s="214">
        <v>0.02</v>
      </c>
      <c r="H1110" s="214">
        <v>2.13</v>
      </c>
      <c r="I1110" s="213">
        <v>0.95</v>
      </c>
      <c r="J1110" s="213">
        <v>0.97</v>
      </c>
      <c r="K1110" s="212">
        <v>771100</v>
      </c>
      <c r="L1110" s="213">
        <v>738.31</v>
      </c>
    </row>
    <row r="1111" spans="1:12" ht="15" thickTop="1" thickBot="1">
      <c r="A1111" s="208" t="str">
        <f t="shared" si="18"/>
        <v>VL</v>
      </c>
      <c r="B1111" s="209" t="s">
        <v>2868</v>
      </c>
      <c r="C1111" s="213">
        <v>1.32</v>
      </c>
      <c r="D1111" s="213">
        <v>1.33</v>
      </c>
      <c r="E1111" s="213">
        <v>1.29</v>
      </c>
      <c r="F1111" s="213">
        <v>1.3</v>
      </c>
      <c r="G1111" s="211">
        <v>-0.01</v>
      </c>
      <c r="H1111" s="211">
        <v>-0.76</v>
      </c>
      <c r="I1111" s="213">
        <v>1.3</v>
      </c>
      <c r="J1111" s="213">
        <v>1.31</v>
      </c>
      <c r="K1111" s="212">
        <v>1675900</v>
      </c>
      <c r="L1111" s="210">
        <v>2188.31</v>
      </c>
    </row>
    <row r="1112" spans="1:12" ht="15" thickTop="1" thickBot="1">
      <c r="A1112" s="208" t="str">
        <f t="shared" si="18"/>
        <v>WINNER</v>
      </c>
      <c r="B1112" s="209" t="s">
        <v>2869</v>
      </c>
      <c r="C1112" s="213">
        <v>2.46</v>
      </c>
      <c r="D1112" s="213">
        <v>2.46</v>
      </c>
      <c r="E1112" s="213">
        <v>2.42</v>
      </c>
      <c r="F1112" s="213">
        <v>2.44</v>
      </c>
      <c r="G1112" s="214">
        <v>0.02</v>
      </c>
      <c r="H1112" s="214">
        <v>0.83</v>
      </c>
      <c r="I1112" s="213">
        <v>2.42</v>
      </c>
      <c r="J1112" s="213">
        <v>2.44</v>
      </c>
      <c r="K1112" s="212">
        <v>264697</v>
      </c>
      <c r="L1112" s="213">
        <v>644.63</v>
      </c>
    </row>
    <row r="1113" spans="1:12" ht="15" thickTop="1" thickBot="1">
      <c r="A1113" s="208" t="str">
        <f t="shared" si="18"/>
        <v>YGG</v>
      </c>
      <c r="B1113" s="215" t="s">
        <v>2870</v>
      </c>
      <c r="C1113" s="216">
        <v>8.8000000000000007</v>
      </c>
      <c r="D1113" s="216">
        <v>9.1</v>
      </c>
      <c r="E1113" s="216">
        <v>8.8000000000000007</v>
      </c>
      <c r="F1113" s="216">
        <v>8.9499999999999993</v>
      </c>
      <c r="G1113" s="214">
        <v>0.25</v>
      </c>
      <c r="H1113" s="214">
        <v>2.87</v>
      </c>
      <c r="I1113" s="216">
        <v>8.9</v>
      </c>
      <c r="J1113" s="216">
        <v>8.9499999999999993</v>
      </c>
      <c r="K1113" s="217">
        <v>4005180</v>
      </c>
      <c r="L1113" s="218">
        <v>35761.14</v>
      </c>
    </row>
    <row r="1114" spans="1:12" ht="14.5" thickTop="1">
      <c r="A1114" s="208" t="str">
        <f t="shared" si="18"/>
        <v/>
      </c>
      <c r="B1114"/>
      <c r="C1114"/>
      <c r="D1114"/>
      <c r="E1114"/>
      <c r="F1114"/>
      <c r="G1114"/>
      <c r="H1114"/>
      <c r="I1114"/>
      <c r="J1114"/>
      <c r="K1114"/>
      <c r="L1114"/>
    </row>
    <row r="1115" spans="1:12">
      <c r="A1115" s="208" t="str">
        <f t="shared" si="18"/>
        <v>หลักทรัพย์</v>
      </c>
      <c r="B1115" s="281" t="s">
        <v>2073</v>
      </c>
      <c r="C1115" s="281" t="s">
        <v>2074</v>
      </c>
      <c r="D1115" s="281" t="s">
        <v>2050</v>
      </c>
      <c r="E1115" s="281" t="s">
        <v>2051</v>
      </c>
      <c r="F1115" s="281" t="s">
        <v>2047</v>
      </c>
      <c r="G1115" s="219" t="s">
        <v>2048</v>
      </c>
      <c r="H1115" s="219" t="s">
        <v>2049</v>
      </c>
      <c r="I1115" s="219" t="s">
        <v>2075</v>
      </c>
      <c r="J1115" s="219" t="s">
        <v>2075</v>
      </c>
      <c r="K1115" s="219" t="s">
        <v>2052</v>
      </c>
      <c r="L1115" s="219" t="s">
        <v>2053</v>
      </c>
    </row>
    <row r="1116" spans="1:12">
      <c r="A1116" s="208" t="str">
        <f t="shared" si="18"/>
        <v/>
      </c>
      <c r="B1116" s="281"/>
      <c r="C1116" s="281"/>
      <c r="D1116" s="281"/>
      <c r="E1116" s="281"/>
      <c r="F1116" s="281"/>
      <c r="G1116" s="219" t="s">
        <v>2054</v>
      </c>
      <c r="H1116" s="219" t="s">
        <v>2054</v>
      </c>
      <c r="I1116" s="219" t="s">
        <v>2076</v>
      </c>
      <c r="J1116" s="219" t="s">
        <v>2077</v>
      </c>
      <c r="K1116" s="219" t="s">
        <v>2078</v>
      </c>
      <c r="L1116" s="219" t="s">
        <v>2079</v>
      </c>
    </row>
    <row r="1117" spans="1:12" ht="14.5" thickBot="1">
      <c r="A1117" s="208" t="str">
        <f t="shared" si="18"/>
        <v>APP</v>
      </c>
      <c r="B1117" s="209" t="s">
        <v>2871</v>
      </c>
      <c r="C1117" s="213">
        <v>3.8</v>
      </c>
      <c r="D1117" s="213">
        <v>3.82</v>
      </c>
      <c r="E1117" s="213">
        <v>3.76</v>
      </c>
      <c r="F1117" s="213">
        <v>3.78</v>
      </c>
      <c r="G1117" s="214">
        <v>0.04</v>
      </c>
      <c r="H1117" s="214">
        <v>1.07</v>
      </c>
      <c r="I1117" s="213">
        <v>3.76</v>
      </c>
      <c r="J1117" s="213">
        <v>3.8</v>
      </c>
      <c r="K1117" s="212">
        <v>187403</v>
      </c>
      <c r="L1117" s="213">
        <v>711.21</v>
      </c>
    </row>
    <row r="1118" spans="1:12" ht="15" thickTop="1" thickBot="1">
      <c r="A1118" s="208" t="str">
        <f t="shared" si="18"/>
        <v>BBIK</v>
      </c>
      <c r="B1118" s="209" t="s">
        <v>2872</v>
      </c>
      <c r="C1118" s="213">
        <v>63.5</v>
      </c>
      <c r="D1118" s="213">
        <v>64</v>
      </c>
      <c r="E1118" s="213">
        <v>62.75</v>
      </c>
      <c r="F1118" s="213">
        <v>63.75</v>
      </c>
      <c r="G1118" s="214">
        <v>1.5</v>
      </c>
      <c r="H1118" s="214">
        <v>2.41</v>
      </c>
      <c r="I1118" s="213">
        <v>63.5</v>
      </c>
      <c r="J1118" s="213">
        <v>63.75</v>
      </c>
      <c r="K1118" s="212">
        <v>380067</v>
      </c>
      <c r="L1118" s="210">
        <v>24122.6</v>
      </c>
    </row>
    <row r="1119" spans="1:12" ht="15" thickTop="1" thickBot="1">
      <c r="A1119" s="208" t="str">
        <f t="shared" si="18"/>
        <v>BE8</v>
      </c>
      <c r="B1119" s="209" t="s">
        <v>2873</v>
      </c>
      <c r="C1119" s="213">
        <v>50</v>
      </c>
      <c r="D1119" s="213">
        <v>51</v>
      </c>
      <c r="E1119" s="213">
        <v>49.25</v>
      </c>
      <c r="F1119" s="213">
        <v>50</v>
      </c>
      <c r="G1119" s="214">
        <v>1</v>
      </c>
      <c r="H1119" s="214">
        <v>2.04</v>
      </c>
      <c r="I1119" s="213">
        <v>50</v>
      </c>
      <c r="J1119" s="213">
        <v>50.25</v>
      </c>
      <c r="K1119" s="212">
        <v>4124427</v>
      </c>
      <c r="L1119" s="210">
        <v>206805.6</v>
      </c>
    </row>
    <row r="1120" spans="1:12" ht="15" thickTop="1" thickBot="1">
      <c r="A1120" s="208" t="str">
        <f t="shared" si="18"/>
        <v>COMAN</v>
      </c>
      <c r="B1120" s="209" t="s">
        <v>2874</v>
      </c>
      <c r="C1120" s="213">
        <v>5.6</v>
      </c>
      <c r="D1120" s="213">
        <v>5.95</v>
      </c>
      <c r="E1120" s="213">
        <v>5.5</v>
      </c>
      <c r="F1120" s="213">
        <v>5.8</v>
      </c>
      <c r="G1120" s="214">
        <v>0.3</v>
      </c>
      <c r="H1120" s="214">
        <v>5.45</v>
      </c>
      <c r="I1120" s="213">
        <v>5.8</v>
      </c>
      <c r="J1120" s="213">
        <v>5.85</v>
      </c>
      <c r="K1120" s="212">
        <v>102800</v>
      </c>
      <c r="L1120" s="213">
        <v>596.98</v>
      </c>
    </row>
    <row r="1121" spans="1:12" ht="15" thickTop="1" thickBot="1">
      <c r="A1121" s="208" t="str">
        <f t="shared" si="18"/>
        <v>DITTO</v>
      </c>
      <c r="B1121" s="209" t="s">
        <v>2875</v>
      </c>
      <c r="C1121" s="213">
        <v>55.75</v>
      </c>
      <c r="D1121" s="213">
        <v>60.25</v>
      </c>
      <c r="E1121" s="213">
        <v>55.75</v>
      </c>
      <c r="F1121" s="213">
        <v>60.25</v>
      </c>
      <c r="G1121" s="214">
        <v>5.25</v>
      </c>
      <c r="H1121" s="214">
        <v>9.5500000000000007</v>
      </c>
      <c r="I1121" s="213">
        <v>60</v>
      </c>
      <c r="J1121" s="213">
        <v>60.25</v>
      </c>
      <c r="K1121" s="212">
        <v>3935699</v>
      </c>
      <c r="L1121" s="210">
        <v>229654.22</v>
      </c>
    </row>
    <row r="1122" spans="1:12" ht="15" thickTop="1" thickBot="1">
      <c r="A1122" s="208" t="str">
        <f t="shared" si="18"/>
        <v>ICN</v>
      </c>
      <c r="B1122" s="209" t="s">
        <v>2876</v>
      </c>
      <c r="C1122" s="213">
        <v>3.86</v>
      </c>
      <c r="D1122" s="213">
        <v>3.98</v>
      </c>
      <c r="E1122" s="213">
        <v>3.86</v>
      </c>
      <c r="F1122" s="213">
        <v>3.94</v>
      </c>
      <c r="G1122" s="214">
        <v>0.08</v>
      </c>
      <c r="H1122" s="214">
        <v>2.0699999999999998</v>
      </c>
      <c r="I1122" s="213">
        <v>3.92</v>
      </c>
      <c r="J1122" s="213">
        <v>3.94</v>
      </c>
      <c r="K1122" s="212">
        <v>1765320</v>
      </c>
      <c r="L1122" s="210">
        <v>6937.66</v>
      </c>
    </row>
    <row r="1123" spans="1:12" ht="15" thickTop="1" thickBot="1">
      <c r="A1123" s="208" t="str">
        <f t="shared" si="18"/>
        <v>IIG</v>
      </c>
      <c r="B1123" s="209" t="s">
        <v>2877</v>
      </c>
      <c r="C1123" s="213">
        <v>41</v>
      </c>
      <c r="D1123" s="213">
        <v>41</v>
      </c>
      <c r="E1123" s="213">
        <v>38.75</v>
      </c>
      <c r="F1123" s="213">
        <v>39.75</v>
      </c>
      <c r="G1123" s="211">
        <v>-0.5</v>
      </c>
      <c r="H1123" s="211">
        <v>-1.24</v>
      </c>
      <c r="I1123" s="213">
        <v>39.5</v>
      </c>
      <c r="J1123" s="213">
        <v>39.75</v>
      </c>
      <c r="K1123" s="212">
        <v>1468931</v>
      </c>
      <c r="L1123" s="210">
        <v>58881.11</v>
      </c>
    </row>
    <row r="1124" spans="1:12" ht="15" thickTop="1" thickBot="1">
      <c r="A1124" s="208" t="str">
        <f t="shared" si="18"/>
        <v>IRCP</v>
      </c>
      <c r="B1124" s="209" t="s">
        <v>2878</v>
      </c>
      <c r="C1124" s="213">
        <v>1.52</v>
      </c>
      <c r="D1124" s="213">
        <v>1.55</v>
      </c>
      <c r="E1124" s="213">
        <v>1.51</v>
      </c>
      <c r="F1124" s="213">
        <v>1.51</v>
      </c>
      <c r="G1124" s="211">
        <v>-0.01</v>
      </c>
      <c r="H1124" s="211">
        <v>-0.66</v>
      </c>
      <c r="I1124" s="213">
        <v>1.51</v>
      </c>
      <c r="J1124" s="213">
        <v>1.52</v>
      </c>
      <c r="K1124" s="212">
        <v>1020000</v>
      </c>
      <c r="L1124" s="210">
        <v>1555.96</v>
      </c>
    </row>
    <row r="1125" spans="1:12" ht="15" thickTop="1" thickBot="1">
      <c r="A1125" s="208" t="str">
        <f t="shared" si="18"/>
        <v>NETBAY</v>
      </c>
      <c r="B1125" s="209" t="s">
        <v>2879</v>
      </c>
      <c r="C1125" s="213">
        <v>25.75</v>
      </c>
      <c r="D1125" s="213">
        <v>26.25</v>
      </c>
      <c r="E1125" s="213">
        <v>25.75</v>
      </c>
      <c r="F1125" s="213">
        <v>26</v>
      </c>
      <c r="G1125" s="214">
        <v>0.5</v>
      </c>
      <c r="H1125" s="214">
        <v>1.96</v>
      </c>
      <c r="I1125" s="213">
        <v>25.75</v>
      </c>
      <c r="J1125" s="213">
        <v>26</v>
      </c>
      <c r="K1125" s="212">
        <v>313995</v>
      </c>
      <c r="L1125" s="210">
        <v>8183.02</v>
      </c>
    </row>
    <row r="1126" spans="1:12" ht="15" thickTop="1" thickBot="1">
      <c r="A1126" s="208" t="str">
        <f t="shared" si="18"/>
        <v>PLANET</v>
      </c>
      <c r="B1126" s="209" t="s">
        <v>2880</v>
      </c>
      <c r="C1126" s="213">
        <v>2.06</v>
      </c>
      <c r="D1126" s="213">
        <v>2.06</v>
      </c>
      <c r="E1126" s="213">
        <v>2</v>
      </c>
      <c r="F1126" s="213">
        <v>2</v>
      </c>
      <c r="G1126" s="211">
        <v>-0.02</v>
      </c>
      <c r="H1126" s="211">
        <v>-0.99</v>
      </c>
      <c r="I1126" s="213">
        <v>2</v>
      </c>
      <c r="J1126" s="213">
        <v>2.02</v>
      </c>
      <c r="K1126" s="212">
        <v>400900</v>
      </c>
      <c r="L1126" s="213">
        <v>803.58</v>
      </c>
    </row>
    <row r="1127" spans="1:12" ht="15" thickTop="1" thickBot="1">
      <c r="A1127" s="208" t="str">
        <f t="shared" si="18"/>
        <v>PROEN</v>
      </c>
      <c r="B1127" s="209" t="s">
        <v>2881</v>
      </c>
      <c r="C1127" s="213">
        <v>6.95</v>
      </c>
      <c r="D1127" s="213">
        <v>7.3</v>
      </c>
      <c r="E1127" s="213">
        <v>6.85</v>
      </c>
      <c r="F1127" s="213">
        <v>7.05</v>
      </c>
      <c r="G1127" s="214">
        <v>0.15</v>
      </c>
      <c r="H1127" s="214">
        <v>2.17</v>
      </c>
      <c r="I1127" s="213">
        <v>7</v>
      </c>
      <c r="J1127" s="213">
        <v>7.05</v>
      </c>
      <c r="K1127" s="212">
        <v>2248811</v>
      </c>
      <c r="L1127" s="210">
        <v>15956.56</v>
      </c>
    </row>
    <row r="1128" spans="1:12" ht="15" thickTop="1" thickBot="1">
      <c r="A1128" s="208" t="str">
        <f t="shared" si="18"/>
        <v>SECURE</v>
      </c>
      <c r="B1128" s="209" t="s">
        <v>2882</v>
      </c>
      <c r="C1128" s="213">
        <v>19.2</v>
      </c>
      <c r="D1128" s="213">
        <v>19.3</v>
      </c>
      <c r="E1128" s="213">
        <v>18.8</v>
      </c>
      <c r="F1128" s="213">
        <v>19</v>
      </c>
      <c r="G1128" s="211">
        <v>-0.1</v>
      </c>
      <c r="H1128" s="211">
        <v>-0.52</v>
      </c>
      <c r="I1128" s="213">
        <v>19</v>
      </c>
      <c r="J1128" s="213">
        <v>19.100000000000001</v>
      </c>
      <c r="K1128" s="212">
        <v>252903</v>
      </c>
      <c r="L1128" s="210">
        <v>4806.1099999999997</v>
      </c>
    </row>
    <row r="1129" spans="1:12" ht="14.5" thickTop="1">
      <c r="A1129" s="208" t="str">
        <f t="shared" si="18"/>
        <v>SICT</v>
      </c>
      <c r="B1129" s="209" t="s">
        <v>2883</v>
      </c>
      <c r="C1129" s="213">
        <v>6.35</v>
      </c>
      <c r="D1129" s="213">
        <v>6.35</v>
      </c>
      <c r="E1129" s="213">
        <v>6.15</v>
      </c>
      <c r="F1129" s="213">
        <v>6.2</v>
      </c>
      <c r="G1129" s="213">
        <v>0</v>
      </c>
      <c r="H1129" s="213">
        <v>0</v>
      </c>
      <c r="I1129" s="213">
        <v>6.15</v>
      </c>
      <c r="J1129" s="213">
        <v>6.2</v>
      </c>
      <c r="K1129" s="212">
        <v>2573462</v>
      </c>
      <c r="L1129" s="210">
        <v>16161.29</v>
      </c>
    </row>
    <row r="1130" spans="1:12" ht="14.5" thickBot="1">
      <c r="A1130" s="208" t="str">
        <f t="shared" si="18"/>
        <v>SIMAT</v>
      </c>
      <c r="B1130" s="209" t="s">
        <v>2884</v>
      </c>
      <c r="C1130" s="213">
        <v>2.64</v>
      </c>
      <c r="D1130" s="213">
        <v>2.68</v>
      </c>
      <c r="E1130" s="213">
        <v>2.62</v>
      </c>
      <c r="F1130" s="213">
        <v>2.64</v>
      </c>
      <c r="G1130" s="214">
        <v>0.02</v>
      </c>
      <c r="H1130" s="214">
        <v>0.76</v>
      </c>
      <c r="I1130" s="213">
        <v>2.64</v>
      </c>
      <c r="J1130" s="213">
        <v>2.66</v>
      </c>
      <c r="K1130" s="212">
        <v>1350500</v>
      </c>
      <c r="L1130" s="210">
        <v>3573.86</v>
      </c>
    </row>
    <row r="1131" spans="1:12" ht="15" thickTop="1" thickBot="1">
      <c r="A1131" s="208" t="str">
        <f t="shared" si="18"/>
        <v>SPVI</v>
      </c>
      <c r="B1131" s="209" t="s">
        <v>2885</v>
      </c>
      <c r="C1131" s="213">
        <v>5.45</v>
      </c>
      <c r="D1131" s="213">
        <v>5.5</v>
      </c>
      <c r="E1131" s="213">
        <v>5.4</v>
      </c>
      <c r="F1131" s="213">
        <v>5.45</v>
      </c>
      <c r="G1131" s="214">
        <v>0.1</v>
      </c>
      <c r="H1131" s="214">
        <v>1.87</v>
      </c>
      <c r="I1131" s="213">
        <v>5.4</v>
      </c>
      <c r="J1131" s="213">
        <v>5.45</v>
      </c>
      <c r="K1131" s="212">
        <v>836312</v>
      </c>
      <c r="L1131" s="210">
        <v>4565.68</v>
      </c>
    </row>
    <row r="1132" spans="1:12" ht="15" thickTop="1" thickBot="1">
      <c r="A1132" s="208" t="str">
        <f t="shared" si="18"/>
        <v>TPS</v>
      </c>
      <c r="B1132" s="209" t="s">
        <v>2886</v>
      </c>
      <c r="C1132" s="213">
        <v>2.92</v>
      </c>
      <c r="D1132" s="213">
        <v>2.98</v>
      </c>
      <c r="E1132" s="213">
        <v>2.9</v>
      </c>
      <c r="F1132" s="213">
        <v>2.96</v>
      </c>
      <c r="G1132" s="214">
        <v>0.06</v>
      </c>
      <c r="H1132" s="214">
        <v>2.0699999999999998</v>
      </c>
      <c r="I1132" s="213">
        <v>2.94</v>
      </c>
      <c r="J1132" s="213">
        <v>2.96</v>
      </c>
      <c r="K1132" s="212">
        <v>2149900</v>
      </c>
      <c r="L1132" s="210">
        <v>6329.62</v>
      </c>
    </row>
    <row r="1133" spans="1:12" ht="15" thickTop="1" thickBot="1">
      <c r="A1133" s="208" t="str">
        <f t="shared" si="18"/>
        <v>VCOM</v>
      </c>
      <c r="B1133" s="215" t="s">
        <v>2887</v>
      </c>
      <c r="C1133" s="216">
        <v>5.8</v>
      </c>
      <c r="D1133" s="216">
        <v>5.85</v>
      </c>
      <c r="E1133" s="216">
        <v>5.7</v>
      </c>
      <c r="F1133" s="216">
        <v>5.75</v>
      </c>
      <c r="G1133" s="214">
        <v>0.05</v>
      </c>
      <c r="H1133" s="214">
        <v>0.88</v>
      </c>
      <c r="I1133" s="216">
        <v>5.75</v>
      </c>
      <c r="J1133" s="216">
        <v>5.8</v>
      </c>
      <c r="K1133" s="217">
        <v>75700</v>
      </c>
      <c r="L1133" s="216">
        <v>434.82</v>
      </c>
    </row>
    <row r="1134" spans="1:12" ht="14.5" thickTop="1">
      <c r="A1134" s="208" t="str">
        <f t="shared" si="18"/>
        <v/>
      </c>
      <c r="B1134"/>
      <c r="C1134"/>
      <c r="D1134"/>
      <c r="E1134"/>
      <c r="F1134"/>
      <c r="G1134"/>
      <c r="H1134"/>
      <c r="I1134"/>
      <c r="J1134"/>
      <c r="K1134"/>
      <c r="L1134"/>
    </row>
    <row r="1135" spans="1:12" ht="18.5" thickBot="1">
      <c r="A1135" s="208" t="str">
        <f t="shared" si="18"/>
        <v>Symbol</v>
      </c>
      <c r="B1135" s="222" t="s">
        <v>2709</v>
      </c>
      <c r="C1135" s="222" t="s">
        <v>335</v>
      </c>
      <c r="D1135" s="222" t="s">
        <v>2710</v>
      </c>
      <c r="E1135"/>
      <c r="F1135"/>
      <c r="G1135"/>
      <c r="H1135"/>
      <c r="I1135"/>
      <c r="J1135"/>
      <c r="K1135"/>
      <c r="L1135"/>
    </row>
    <row r="1136" spans="1:12" ht="14.5" thickBot="1">
      <c r="A1136" s="208" t="str">
        <f t="shared" si="18"/>
        <v>-</v>
      </c>
      <c r="B1136" s="223" t="s">
        <v>377</v>
      </c>
      <c r="C1136" s="223" t="s">
        <v>377</v>
      </c>
      <c r="D1136" s="223" t="s">
        <v>377</v>
      </c>
      <c r="E1136"/>
      <c r="F1136"/>
      <c r="G1136"/>
      <c r="H1136"/>
      <c r="I1136"/>
      <c r="J1136"/>
      <c r="K1136"/>
      <c r="L1136"/>
    </row>
    <row r="1137" spans="1:12" ht="14.5" thickBot="1">
      <c r="A1137" s="208" t="str">
        <f t="shared" ref="A1137:A1177" si="19">IFERROR(LEFT(B1142,FIND("&lt;",B1142)-2),TRIM(B1142))</f>
        <v/>
      </c>
      <c r="B1137" s="223" t="s">
        <v>377</v>
      </c>
      <c r="C1137" s="223" t="s">
        <v>377</v>
      </c>
      <c r="D1137" s="223" t="s">
        <v>377</v>
      </c>
      <c r="E1137"/>
      <c r="F1137"/>
      <c r="G1137"/>
      <c r="H1137"/>
      <c r="I1137"/>
      <c r="J1137"/>
      <c r="K1137"/>
      <c r="L1137"/>
    </row>
    <row r="1138" spans="1:12" ht="14.5" thickBot="1">
      <c r="A1138" s="208" t="str">
        <f t="shared" si="19"/>
        <v/>
      </c>
      <c r="B1138" s="223" t="s">
        <v>377</v>
      </c>
      <c r="C1138" s="223" t="s">
        <v>377</v>
      </c>
      <c r="D1138" s="223" t="s">
        <v>377</v>
      </c>
      <c r="E1138"/>
      <c r="F1138"/>
      <c r="G1138"/>
      <c r="H1138"/>
      <c r="I1138"/>
      <c r="J1138"/>
      <c r="K1138"/>
      <c r="L1138"/>
    </row>
    <row r="1139" spans="1:12">
      <c r="A1139" s="208" t="str">
        <f t="shared" si="19"/>
        <v/>
      </c>
      <c r="B1139"/>
      <c r="C1139"/>
      <c r="D1139"/>
      <c r="E1139"/>
      <c r="F1139"/>
      <c r="G1139"/>
      <c r="H1139"/>
      <c r="I1139"/>
      <c r="J1139"/>
      <c r="K1139"/>
      <c r="L1139"/>
    </row>
    <row r="1140" spans="1:12">
      <c r="A1140" s="208" t="str">
        <f t="shared" si="19"/>
        <v/>
      </c>
      <c r="B1140" s="224"/>
      <c r="C1140" s="224"/>
      <c r="D1140" s="224"/>
      <c r="E1140" s="224"/>
      <c r="F1140"/>
      <c r="G1140"/>
      <c r="H1140"/>
      <c r="I1140"/>
      <c r="J1140"/>
      <c r="K1140"/>
      <c r="L1140"/>
    </row>
    <row r="1141" spans="1:12">
      <c r="A1141" s="208" t="str">
        <f t="shared" si="19"/>
        <v/>
      </c>
    </row>
    <row r="1142" spans="1:12">
      <c r="A1142" s="208" t="str">
        <f t="shared" si="19"/>
        <v/>
      </c>
    </row>
    <row r="1143" spans="1:12">
      <c r="A1143" s="208" t="str">
        <f t="shared" si="19"/>
        <v/>
      </c>
    </row>
    <row r="1144" spans="1:12">
      <c r="A1144" s="208" t="str">
        <f t="shared" si="19"/>
        <v/>
      </c>
    </row>
    <row r="1145" spans="1:12">
      <c r="A1145" s="208" t="str">
        <f t="shared" si="19"/>
        <v/>
      </c>
    </row>
    <row r="1146" spans="1:12">
      <c r="A1146" s="208" t="str">
        <f t="shared" si="19"/>
        <v/>
      </c>
    </row>
    <row r="1147" spans="1:12">
      <c r="A1147" s="208" t="str">
        <f t="shared" si="19"/>
        <v/>
      </c>
    </row>
    <row r="1148" spans="1:12">
      <c r="A1148" s="208" t="str">
        <f t="shared" si="19"/>
        <v/>
      </c>
    </row>
    <row r="1149" spans="1:12">
      <c r="A1149" s="208" t="str">
        <f t="shared" si="19"/>
        <v/>
      </c>
    </row>
    <row r="1150" spans="1:12">
      <c r="A1150" s="208" t="str">
        <f t="shared" si="19"/>
        <v/>
      </c>
    </row>
    <row r="1151" spans="1:12">
      <c r="A1151" s="208" t="str">
        <f t="shared" si="19"/>
        <v/>
      </c>
    </row>
    <row r="1152" spans="1:12">
      <c r="A1152" s="208" t="str">
        <f t="shared" si="19"/>
        <v/>
      </c>
    </row>
    <row r="1153" spans="1:1">
      <c r="A1153" s="208" t="str">
        <f t="shared" si="19"/>
        <v/>
      </c>
    </row>
    <row r="1154" spans="1:1">
      <c r="A1154" s="208" t="str">
        <f t="shared" si="19"/>
        <v/>
      </c>
    </row>
    <row r="1155" spans="1:1">
      <c r="A1155" s="208" t="str">
        <f t="shared" si="19"/>
        <v/>
      </c>
    </row>
    <row r="1156" spans="1:1">
      <c r="A1156" s="208" t="str">
        <f t="shared" si="19"/>
        <v/>
      </c>
    </row>
    <row r="1157" spans="1:1">
      <c r="A1157" s="208" t="str">
        <f t="shared" si="19"/>
        <v/>
      </c>
    </row>
    <row r="1158" spans="1:1">
      <c r="A1158" s="208" t="str">
        <f t="shared" si="19"/>
        <v/>
      </c>
    </row>
    <row r="1159" spans="1:1">
      <c r="A1159" s="208" t="str">
        <f t="shared" si="19"/>
        <v/>
      </c>
    </row>
    <row r="1160" spans="1:1">
      <c r="A1160" s="208" t="str">
        <f t="shared" si="19"/>
        <v/>
      </c>
    </row>
    <row r="1161" spans="1:1">
      <c r="A1161" s="208" t="str">
        <f t="shared" si="19"/>
        <v/>
      </c>
    </row>
    <row r="1162" spans="1:1">
      <c r="A1162" s="208" t="str">
        <f t="shared" si="19"/>
        <v/>
      </c>
    </row>
    <row r="1163" spans="1:1">
      <c r="A1163" s="208" t="str">
        <f t="shared" si="19"/>
        <v/>
      </c>
    </row>
    <row r="1164" spans="1:1">
      <c r="A1164" s="208" t="str">
        <f t="shared" si="19"/>
        <v/>
      </c>
    </row>
    <row r="1165" spans="1:1">
      <c r="A1165" s="208" t="str">
        <f t="shared" si="19"/>
        <v/>
      </c>
    </row>
    <row r="1166" spans="1:1">
      <c r="A1166" s="208" t="str">
        <f t="shared" si="19"/>
        <v/>
      </c>
    </row>
    <row r="1167" spans="1:1">
      <c r="A1167" s="208" t="str">
        <f t="shared" si="19"/>
        <v/>
      </c>
    </row>
    <row r="1168" spans="1:1">
      <c r="A1168" s="208" t="str">
        <f t="shared" si="19"/>
        <v/>
      </c>
    </row>
    <row r="1169" spans="1:1">
      <c r="A1169" s="208" t="str">
        <f t="shared" si="19"/>
        <v/>
      </c>
    </row>
    <row r="1170" spans="1:1">
      <c r="A1170" s="208" t="str">
        <f t="shared" si="19"/>
        <v/>
      </c>
    </row>
    <row r="1171" spans="1:1">
      <c r="A1171" s="208" t="str">
        <f t="shared" si="19"/>
        <v/>
      </c>
    </row>
    <row r="1172" spans="1:1">
      <c r="A1172" s="208" t="str">
        <f t="shared" si="19"/>
        <v/>
      </c>
    </row>
    <row r="1173" spans="1:1">
      <c r="A1173" s="208" t="str">
        <f t="shared" si="19"/>
        <v/>
      </c>
    </row>
    <row r="1174" spans="1:1">
      <c r="A1174" s="208" t="str">
        <f t="shared" si="19"/>
        <v/>
      </c>
    </row>
    <row r="1175" spans="1:1">
      <c r="A1175" s="208" t="str">
        <f t="shared" si="19"/>
        <v/>
      </c>
    </row>
    <row r="1176" spans="1:1">
      <c r="A1176" s="208" t="str">
        <f t="shared" si="19"/>
        <v/>
      </c>
    </row>
    <row r="1177" spans="1:1">
      <c r="A1177" s="208" t="str">
        <f t="shared" si="19"/>
        <v/>
      </c>
    </row>
    <row r="1178" spans="1:1">
      <c r="A1178" s="208" t="str">
        <f t="shared" ref="A1178:A1200" si="20">IFERROR(LEFT(B1183,FIND("&lt;",B1183)-2),TRIM(B1183))</f>
        <v/>
      </c>
    </row>
    <row r="1179" spans="1:1">
      <c r="A1179" s="208" t="str">
        <f t="shared" si="20"/>
        <v/>
      </c>
    </row>
    <row r="1180" spans="1:1">
      <c r="A1180" s="208" t="str">
        <f t="shared" si="20"/>
        <v/>
      </c>
    </row>
    <row r="1181" spans="1:1">
      <c r="A1181" s="208" t="str">
        <f t="shared" si="20"/>
        <v/>
      </c>
    </row>
    <row r="1182" spans="1:1">
      <c r="A1182" s="208" t="str">
        <f t="shared" si="20"/>
        <v/>
      </c>
    </row>
    <row r="1183" spans="1:1">
      <c r="A1183" s="208" t="str">
        <f t="shared" si="20"/>
        <v/>
      </c>
    </row>
    <row r="1184" spans="1:1">
      <c r="A1184" s="208" t="str">
        <f t="shared" si="20"/>
        <v/>
      </c>
    </row>
    <row r="1185" spans="1:1">
      <c r="A1185" s="208" t="str">
        <f t="shared" si="20"/>
        <v/>
      </c>
    </row>
    <row r="1186" spans="1:1">
      <c r="A1186" s="208" t="str">
        <f t="shared" si="20"/>
        <v/>
      </c>
    </row>
    <row r="1187" spans="1:1">
      <c r="A1187" s="208" t="str">
        <f t="shared" si="20"/>
        <v/>
      </c>
    </row>
    <row r="1188" spans="1:1">
      <c r="A1188" s="208" t="str">
        <f t="shared" si="20"/>
        <v/>
      </c>
    </row>
    <row r="1189" spans="1:1">
      <c r="A1189" s="208" t="str">
        <f t="shared" si="20"/>
        <v/>
      </c>
    </row>
    <row r="1190" spans="1:1">
      <c r="A1190" s="208" t="str">
        <f t="shared" si="20"/>
        <v/>
      </c>
    </row>
    <row r="1191" spans="1:1">
      <c r="A1191" s="208" t="str">
        <f t="shared" si="20"/>
        <v/>
      </c>
    </row>
    <row r="1192" spans="1:1">
      <c r="A1192" s="208" t="str">
        <f t="shared" si="20"/>
        <v/>
      </c>
    </row>
    <row r="1193" spans="1:1">
      <c r="A1193" s="208" t="str">
        <f t="shared" si="20"/>
        <v/>
      </c>
    </row>
    <row r="1194" spans="1:1">
      <c r="A1194" s="208" t="str">
        <f t="shared" si="20"/>
        <v/>
      </c>
    </row>
    <row r="1195" spans="1:1">
      <c r="A1195" s="208" t="str">
        <f t="shared" si="20"/>
        <v/>
      </c>
    </row>
    <row r="1196" spans="1:1">
      <c r="A1196" s="208" t="str">
        <f t="shared" si="20"/>
        <v/>
      </c>
    </row>
    <row r="1197" spans="1:1">
      <c r="A1197" s="208" t="str">
        <f t="shared" si="20"/>
        <v/>
      </c>
    </row>
    <row r="1198" spans="1:1">
      <c r="A1198" s="208" t="str">
        <f t="shared" si="20"/>
        <v/>
      </c>
    </row>
    <row r="1199" spans="1:1">
      <c r="A1199" s="208" t="str">
        <f t="shared" si="20"/>
        <v/>
      </c>
    </row>
    <row r="1200" spans="1:1">
      <c r="A1200" s="208" t="str">
        <f t="shared" si="20"/>
        <v/>
      </c>
    </row>
  </sheetData>
  <mergeCells count="202">
    <mergeCell ref="B1115:B1116"/>
    <mergeCell ref="C1115:C1116"/>
    <mergeCell ref="D1115:D1116"/>
    <mergeCell ref="E1115:E1116"/>
    <mergeCell ref="F1115:F1116"/>
    <mergeCell ref="B1062:B1063"/>
    <mergeCell ref="C1062:C1063"/>
    <mergeCell ref="D1062:D1063"/>
    <mergeCell ref="E1062:E1063"/>
    <mergeCell ref="F1062:F1063"/>
    <mergeCell ref="B1009:B1010"/>
    <mergeCell ref="C1009:C1010"/>
    <mergeCell ref="D1009:D1010"/>
    <mergeCell ref="E1009:E1010"/>
    <mergeCell ref="F1009:F1010"/>
    <mergeCell ref="B1047:B1048"/>
    <mergeCell ref="C1047:C1048"/>
    <mergeCell ref="D1047:D1048"/>
    <mergeCell ref="E1047:E1048"/>
    <mergeCell ref="F1047:F1048"/>
    <mergeCell ref="B954:B955"/>
    <mergeCell ref="C954:C955"/>
    <mergeCell ref="D954:D955"/>
    <mergeCell ref="E954:E955"/>
    <mergeCell ref="F954:F955"/>
    <mergeCell ref="B968:B969"/>
    <mergeCell ref="C968:C969"/>
    <mergeCell ref="D968:D969"/>
    <mergeCell ref="E968:E969"/>
    <mergeCell ref="F968:F969"/>
    <mergeCell ref="E925:E926"/>
    <mergeCell ref="F925:F926"/>
    <mergeCell ref="B936:B937"/>
    <mergeCell ref="C936:C937"/>
    <mergeCell ref="D936:D937"/>
    <mergeCell ref="E936:E937"/>
    <mergeCell ref="F936:F937"/>
    <mergeCell ref="B916:D916"/>
    <mergeCell ref="B917:D917"/>
    <mergeCell ref="B918:B919"/>
    <mergeCell ref="C918:C919"/>
    <mergeCell ref="C923:D923"/>
    <mergeCell ref="B925:B926"/>
    <mergeCell ref="C925:C926"/>
    <mergeCell ref="D925:D926"/>
    <mergeCell ref="B130:B131"/>
    <mergeCell ref="C130:C131"/>
    <mergeCell ref="D130:D131"/>
    <mergeCell ref="E130:E131"/>
    <mergeCell ref="F130:F131"/>
    <mergeCell ref="B902:I902"/>
    <mergeCell ref="B903:I903"/>
    <mergeCell ref="B904:B905"/>
    <mergeCell ref="C904:C905"/>
    <mergeCell ref="F904:F905"/>
    <mergeCell ref="G904:G905"/>
    <mergeCell ref="B144:B145"/>
    <mergeCell ref="C144:C145"/>
    <mergeCell ref="D144:D145"/>
    <mergeCell ref="E144:E145"/>
    <mergeCell ref="F144:F145"/>
    <mergeCell ref="B158:B159"/>
    <mergeCell ref="C158:C159"/>
    <mergeCell ref="D158:D159"/>
    <mergeCell ref="E158:E159"/>
    <mergeCell ref="F158:F159"/>
    <mergeCell ref="B199:B200"/>
    <mergeCell ref="C199:C200"/>
    <mergeCell ref="D199:D200"/>
    <mergeCell ref="B93:B94"/>
    <mergeCell ref="C93:C94"/>
    <mergeCell ref="D93:D94"/>
    <mergeCell ref="E93:E94"/>
    <mergeCell ref="F93:F94"/>
    <mergeCell ref="B115:B116"/>
    <mergeCell ref="C115:C116"/>
    <mergeCell ref="D115:D116"/>
    <mergeCell ref="E115:E116"/>
    <mergeCell ref="F115:F116"/>
    <mergeCell ref="B1:I1"/>
    <mergeCell ref="B2:I2"/>
    <mergeCell ref="B3:B4"/>
    <mergeCell ref="C3:C4"/>
    <mergeCell ref="F3:F4"/>
    <mergeCell ref="G3:G4"/>
    <mergeCell ref="E24:E25"/>
    <mergeCell ref="F24:F25"/>
    <mergeCell ref="B40:B41"/>
    <mergeCell ref="C40:C41"/>
    <mergeCell ref="D40:D41"/>
    <mergeCell ref="E40:E41"/>
    <mergeCell ref="F40:F41"/>
    <mergeCell ref="B15:D15"/>
    <mergeCell ref="B16:D16"/>
    <mergeCell ref="B17:B18"/>
    <mergeCell ref="C17:C18"/>
    <mergeCell ref="C22:D22"/>
    <mergeCell ref="B24:B25"/>
    <mergeCell ref="C24:C25"/>
    <mergeCell ref="D24:D25"/>
    <mergeCell ref="E199:E200"/>
    <mergeCell ref="F199:F200"/>
    <mergeCell ref="B220:B221"/>
    <mergeCell ref="C220:C221"/>
    <mergeCell ref="D220:D221"/>
    <mergeCell ref="E220:E221"/>
    <mergeCell ref="F220:F221"/>
    <mergeCell ref="B241:B242"/>
    <mergeCell ref="C241:C242"/>
    <mergeCell ref="D241:D242"/>
    <mergeCell ref="E241:E242"/>
    <mergeCell ref="F241:F242"/>
    <mergeCell ref="B258:B259"/>
    <mergeCell ref="C258:C259"/>
    <mergeCell ref="D258:D259"/>
    <mergeCell ref="E258:E259"/>
    <mergeCell ref="F258:F259"/>
    <mergeCell ref="B262:B263"/>
    <mergeCell ref="C262:C263"/>
    <mergeCell ref="D262:D263"/>
    <mergeCell ref="E262:E263"/>
    <mergeCell ref="F262:F263"/>
    <mergeCell ref="B280:B281"/>
    <mergeCell ref="C280:C281"/>
    <mergeCell ref="D280:D281"/>
    <mergeCell ref="E280:E281"/>
    <mergeCell ref="F280:F281"/>
    <mergeCell ref="B303:B304"/>
    <mergeCell ref="C303:C304"/>
    <mergeCell ref="D303:D304"/>
    <mergeCell ref="E303:E304"/>
    <mergeCell ref="F303:F304"/>
    <mergeCell ref="B330:B331"/>
    <mergeCell ref="C330:C331"/>
    <mergeCell ref="D330:D331"/>
    <mergeCell ref="E330:E331"/>
    <mergeCell ref="F330:F331"/>
    <mergeCell ref="B353:B354"/>
    <mergeCell ref="C353:C354"/>
    <mergeCell ref="D353:D354"/>
    <mergeCell ref="E353:E354"/>
    <mergeCell ref="F353:F354"/>
    <mergeCell ref="B416:B417"/>
    <mergeCell ref="C416:C417"/>
    <mergeCell ref="D416:D417"/>
    <mergeCell ref="E416:E417"/>
    <mergeCell ref="F416:F417"/>
    <mergeCell ref="B478:B479"/>
    <mergeCell ref="C478:C479"/>
    <mergeCell ref="D478:D479"/>
    <mergeCell ref="E478:E479"/>
    <mergeCell ref="F478:F479"/>
    <mergeCell ref="B508:B509"/>
    <mergeCell ref="C508:C509"/>
    <mergeCell ref="D508:D509"/>
    <mergeCell ref="E508:E509"/>
    <mergeCell ref="F508:F509"/>
    <mergeCell ref="B575:B576"/>
    <mergeCell ref="C575:C576"/>
    <mergeCell ref="D575:D576"/>
    <mergeCell ref="E575:E576"/>
    <mergeCell ref="F575:F576"/>
    <mergeCell ref="B579:B580"/>
    <mergeCell ref="C579:C580"/>
    <mergeCell ref="D579:D580"/>
    <mergeCell ref="E579:E580"/>
    <mergeCell ref="F579:F580"/>
    <mergeCell ref="B612:B613"/>
    <mergeCell ref="C612:C613"/>
    <mergeCell ref="D612:D613"/>
    <mergeCell ref="E612:E613"/>
    <mergeCell ref="F612:F613"/>
    <mergeCell ref="B638:B639"/>
    <mergeCell ref="C638:C639"/>
    <mergeCell ref="D638:D639"/>
    <mergeCell ref="E638:E639"/>
    <mergeCell ref="F638:F639"/>
    <mergeCell ref="B668:B669"/>
    <mergeCell ref="C668:C669"/>
    <mergeCell ref="D668:D669"/>
    <mergeCell ref="E668:E669"/>
    <mergeCell ref="F668:F669"/>
    <mergeCell ref="B676:B677"/>
    <mergeCell ref="C676:C677"/>
    <mergeCell ref="D676:D677"/>
    <mergeCell ref="E676:E677"/>
    <mergeCell ref="F676:F677"/>
    <mergeCell ref="B735:B736"/>
    <mergeCell ref="C735:C736"/>
    <mergeCell ref="D735:D736"/>
    <mergeCell ref="E735:E736"/>
    <mergeCell ref="F735:F736"/>
    <mergeCell ref="B693:B694"/>
    <mergeCell ref="C693:C694"/>
    <mergeCell ref="D693:D694"/>
    <mergeCell ref="E693:E694"/>
    <mergeCell ref="F693:F694"/>
    <mergeCell ref="B723:B724"/>
    <mergeCell ref="C723:C724"/>
    <mergeCell ref="D723:D724"/>
    <mergeCell ref="E723:E724"/>
    <mergeCell ref="F723:F724"/>
  </mergeCells>
  <hyperlinks>
    <hyperlink ref="B906" r:id="rId1" display="https://www.settrade.com/C13_MarketSummary.jsp?detail=SET" xr:uid="{943BBB35-8A05-4067-B63F-82BA821E364F}"/>
    <hyperlink ref="B907" r:id="rId2" display="https://www.settrade.com/C13_MarketSummary.jsp?detail=SET50" xr:uid="{8E595E16-F7C3-4448-9EF7-25E39DACF021}"/>
    <hyperlink ref="B908" r:id="rId3" display="https://www.settrade.com/C13_MarketSummary.jsp?detail=SET100" xr:uid="{B378AE59-E13A-4084-AC7B-9E6AFBD1F9CC}"/>
    <hyperlink ref="B909" r:id="rId4" display="https://www.settrade.com/C13_MarketSummary.jsp?detail=sSET" xr:uid="{1D871E00-0836-4C62-8C88-004F67162045}"/>
    <hyperlink ref="B910" r:id="rId5" display="https://www.settrade.com/C13_MarketSummary.jsp?detail=SETCLMV" xr:uid="{83FE4FFA-6913-4314-9FF2-461F96B8B4DD}"/>
    <hyperlink ref="B911" r:id="rId6" display="https://www.settrade.com/C13_MarketSummary.jsp?detail=SETHD" xr:uid="{DD24C92E-94CB-4CDA-9F5A-287B5C0894D4}"/>
    <hyperlink ref="B912" r:id="rId7" display="https://www.settrade.com/C13_MarketSummary.jsp?detail=SETTHSI" xr:uid="{32EFA26C-97C6-43D2-B260-434E734BF174}"/>
    <hyperlink ref="B913" r:id="rId8" display="https://www.settrade.com/C13_MarketSummary.jsp?detail=SETWB" xr:uid="{9FDB01F1-C7D0-4727-B964-A952087EE9B3}"/>
    <hyperlink ref="B914" r:id="rId9" display="https://www.settrade.com/C13_MarketSummary.jsp?detail=MAI&amp;market=mai" xr:uid="{9F1CDE1A-8436-4B58-9ADE-A43E2E787B7D}"/>
    <hyperlink ref="B927" r:id="rId10" display="https://www.settrade.com/C13_FastQuote_Main.jsp?txtSymbol=ABICO" xr:uid="{5302AC44-09C9-4F00-A58B-B9C9E24B6C49}"/>
    <hyperlink ref="B928" r:id="rId11" display="https://www.settrade.com/C13_FastQuote_Main.jsp?txtSymbol=AU" xr:uid="{CB027563-86E7-4882-884F-C8FA3B7916B0}"/>
    <hyperlink ref="B929" r:id="rId12" display="https://www.settrade.com/C13_FastQuote_Main.jsp?txtSymbol=JCKH" xr:uid="{C1D83ED5-2E47-4393-B32B-9CB37C55BC2E}"/>
    <hyperlink ref="B930" r:id="rId13" display="https://www.settrade.com/C13_FastQuote_Main.jsp?txtSymbol=KASET" xr:uid="{C0CC17AE-7447-4F03-9792-AD8D9A3DE66F}"/>
    <hyperlink ref="B931" r:id="rId14" display="https://www.settrade.com/C13_FastQuote_Main.jsp?txtSymbol=MUD" xr:uid="{89B4FF5F-96BE-4D8F-AA08-CE50E8F944E6}"/>
    <hyperlink ref="B932" r:id="rId15" display="https://www.settrade.com/C13_FastQuote_Main.jsp?txtSymbol=TACC" xr:uid="{778947C5-F62E-40C4-9A1F-439B089D768C}"/>
    <hyperlink ref="B933" r:id="rId16" display="https://www.settrade.com/C13_FastQuote_Main.jsp?txtSymbol=TMILL" xr:uid="{95D735D6-453D-4835-9C49-B484F357ED67}"/>
    <hyperlink ref="B934" r:id="rId17" display="https://www.settrade.com/C13_FastQuote_Main.jsp?txtSymbol=XO" xr:uid="{4E931095-87FD-4C42-B2CF-172FCEBF54D2}"/>
    <hyperlink ref="B938" r:id="rId18" display="https://www.settrade.com/C13_FastQuote_Main.jsp?txtSymbol=ALPHAX" xr:uid="{58D63080-37B7-4205-9D9F-F1FADF82DE06}"/>
    <hyperlink ref="B939" r:id="rId19" display="https://www.settrade.com/C13_FastQuote_Main.jsp?txtSymbol=BGT" xr:uid="{890CA9D8-F35F-4406-9E85-A33B76897E43}"/>
    <hyperlink ref="B940" r:id="rId20" display="https://www.settrade.com/C13_FastQuote_Main.jsp?txtSymbol=BIZ" xr:uid="{24764B90-A02A-4B7A-A677-911DA097E829}"/>
    <hyperlink ref="B941" r:id="rId21" display="https://www.settrade.com/C13_FastQuote_Main.jsp?txtSymbol=DOD" xr:uid="{473EE7FA-02C0-4A88-91B8-4D4412173880}"/>
    <hyperlink ref="B942" r:id="rId22" display="https://www.settrade.com/C13_FastQuote_Main.jsp?txtSymbol=ECF" xr:uid="{F17B1221-6AB1-4C8C-AE52-6DED41E0CF20}"/>
    <hyperlink ref="B943" r:id="rId23" display="https://www.settrade.com/C13_FastQuote_Main.jsp?txtSymbol=EFORL" xr:uid="{2E8FC35F-73D6-46B3-8FB1-F10D10F20440}"/>
    <hyperlink ref="B944" r:id="rId24" display="https://www.settrade.com/C13_FastQuote_Main.jsp?txtSymbol=HPT" xr:uid="{903A3141-D977-46B9-859E-F0EFB075D059}"/>
    <hyperlink ref="B945" r:id="rId25" display="https://www.settrade.com/C13_FastQuote_Main.jsp?txtSymbol=IP" xr:uid="{02157DA1-3C84-4CC9-B02F-1026A10767EB}"/>
    <hyperlink ref="B946" r:id="rId26" display="https://www.settrade.com/C13_FastQuote_Main.jsp?txtSymbol=JP" xr:uid="{4D62D5AA-013B-4371-B812-D0A1ACB41DE9}"/>
    <hyperlink ref="B947" r:id="rId27" display="https://www.settrade.com/C13_FastQuote_Main.jsp?txtSymbol=JUBILE" xr:uid="{7C506CF9-A8DA-4C14-91DA-22469F7717BE}"/>
    <hyperlink ref="B948" r:id="rId28" display="https://www.settrade.com/C13_FastQuote_Main.jsp?txtSymbol=MOONG" xr:uid="{F2FEB20E-41C7-413C-9372-31B43F5F949E}"/>
    <hyperlink ref="B949" r:id="rId29" display="https://www.settrade.com/C13_FastQuote_Main.jsp?txtSymbol=NPK" xr:uid="{62C5B632-14F0-4E87-A9AD-C53251309A57}"/>
    <hyperlink ref="B950" r:id="rId30" display="https://www.settrade.com/C13_FastQuote_Main.jsp?txtSymbol=SMD" xr:uid="{00E31BA7-313E-4D42-B64E-856937E1F8EC}"/>
    <hyperlink ref="B951" r:id="rId31" display="https://www.settrade.com/C13_FastQuote_Main.jsp?txtSymbol=TM" xr:uid="{EB716376-0F03-41C0-9B2D-98F7C2614D26}"/>
    <hyperlink ref="B952" r:id="rId32" display="https://www.settrade.com/C13_FastQuote_Main.jsp?txtSymbol=WINMED" xr:uid="{541DE9F0-A0E7-49E5-935C-257BFF40D83B}"/>
    <hyperlink ref="B956" r:id="rId33" display="https://www.settrade.com/C13_FastQuote_Main.jsp?txtSymbol=ACAP" xr:uid="{76F84A6F-BC93-41E1-B62D-2771B91CF75F}"/>
    <hyperlink ref="B957" r:id="rId34" display="https://www.settrade.com/C13_FastQuote_Main.jsp?txtSymbol=AF" xr:uid="{D50DB91A-1609-48B1-862C-2876E920EEBF}"/>
    <hyperlink ref="B958" r:id="rId35" display="https://www.settrade.com/C13_FastQuote_Main.jsp?txtSymbol=AIRA" xr:uid="{D0FF82FC-83BF-47A7-8FF6-58DAF5E7619D}"/>
    <hyperlink ref="B959" r:id="rId36" display="https://www.settrade.com/C13_FastQuote_Main.jsp?txtSymbol=ASN" xr:uid="{DE8E06DC-2E9E-477A-BE86-AFB58C766937}"/>
    <hyperlink ref="B960" r:id="rId37" display="https://www.settrade.com/C13_FastQuote_Main.jsp?txtSymbol=BROOK" xr:uid="{058B046D-ED1B-40F9-8A2E-2AB82837169A}"/>
    <hyperlink ref="B961" r:id="rId38" display="https://www.settrade.com/C13_FastQuote_Main.jsp?txtSymbol=GCAP" xr:uid="{C39835E3-DEB4-4987-84CF-96650B98D980}"/>
    <hyperlink ref="B962" r:id="rId39" display="https://www.settrade.com/C13_FastQuote_Main.jsp?txtSymbol=KCC" xr:uid="{096410B3-C250-4CED-982D-2B7D996F7A3A}"/>
    <hyperlink ref="B963" r:id="rId40" display="https://www.settrade.com/C13_FastQuote_Main.jsp?txtSymbol=LIT" xr:uid="{6B13102F-4C4A-479D-95B4-36A8B9FEF102}"/>
    <hyperlink ref="B964" r:id="rId41" display="https://www.settrade.com/C13_FastQuote_Main.jsp?txtSymbol=MITSIB" xr:uid="{CD097056-F13F-47E7-B020-DBC0FA121901}"/>
    <hyperlink ref="B965" r:id="rId42" display="https://www.settrade.com/C13_FastQuote_Main.jsp?txtSymbol=SGF" xr:uid="{706FC051-DA69-4A70-A0A8-3E4BF761AD8E}"/>
    <hyperlink ref="B966" r:id="rId43" display="https://www.settrade.com/C13_FastQuote_Main.jsp?txtSymbol=TQR" xr:uid="{27B2B200-D575-472A-9EC9-176D27E21A94}"/>
    <hyperlink ref="B970" r:id="rId44" display="https://www.settrade.com/C13_FastQuote_Main.jsp?txtSymbol=ADB" xr:uid="{250B8B1A-A5DC-4E12-880F-1B0B66F52E94}"/>
    <hyperlink ref="B971" r:id="rId45" display="https://www.settrade.com/C13_FastQuote_Main.jsp?txtSymbol=BM" xr:uid="{C99C7B81-1264-4653-BD04-3E57A8A6B4A3}"/>
    <hyperlink ref="B972" r:id="rId46" display="https://www.settrade.com/C13_FastQuote_Main.jsp?txtSymbol=CHO" xr:uid="{08B71033-9796-4E5C-9B2F-EF04B155A4B2}"/>
    <hyperlink ref="B973" r:id="rId47" display="https://www.settrade.com/C13_FastQuote_Main.jsp?txtSymbol=CHOW" xr:uid="{AE0F72FF-86E1-494F-950F-07A2CF903B77}"/>
    <hyperlink ref="B974" r:id="rId48" display="https://www.settrade.com/C13_FastQuote_Main.jsp?txtSymbol=CIG" xr:uid="{4BAE7C90-81E3-4C96-AC86-5146AC3C65BB}"/>
    <hyperlink ref="B975" r:id="rId49" display="https://www.settrade.com/C13_FastQuote_Main.jsp?txtSymbol=COLOR" xr:uid="{78A49CA2-5B79-4B1C-AE9C-16DC8E13F8C9}"/>
    <hyperlink ref="B976" r:id="rId50" display="https://www.settrade.com/C13_FastQuote_Main.jsp?txtSymbol=CPR" xr:uid="{CEB79F89-3297-4F09-9F65-84F7266F9D85}"/>
    <hyperlink ref="B977" r:id="rId51" display="https://www.settrade.com/C13_FastQuote_Main.jsp?txtSymbol=FPI" xr:uid="{F9E15976-C434-4F08-B58C-A84C98D03733}"/>
    <hyperlink ref="B978" r:id="rId52" display="https://www.settrade.com/C13_FastQuote_Main.jsp?txtSymbol=GTB" xr:uid="{468CED01-DB71-44C1-A46D-1CF447A25ABB}"/>
    <hyperlink ref="B979" r:id="rId53" display="https://www.settrade.com/C13_FastQuote_Main.jsp?txtSymbol=KCM" xr:uid="{367F985E-F3D2-440C-B97D-F76D0CC43605}"/>
    <hyperlink ref="B980" r:id="rId54" display="https://www.settrade.com/C13_FastQuote_Main.jsp?txtSymbol=KUMWEL" xr:uid="{CACC9AC1-BED5-44E4-B791-446A07E5BABB}"/>
    <hyperlink ref="B981" r:id="rId55" display="https://www.settrade.com/C13_FastQuote_Main.jsp?txtSymbol=KWM" xr:uid="{4F9EDEA8-C5B7-4C71-9C01-A0BB9087E6FE}"/>
    <hyperlink ref="B982" r:id="rId56" display="https://www.settrade.com/C13_FastQuote_Main.jsp?txtSymbol=MBAX" xr:uid="{3AC9D6C2-01F3-48A1-9013-5BD7F48F3241}"/>
    <hyperlink ref="B983" r:id="rId57" display="https://www.settrade.com/C13_FastQuote_Main.jsp?txtSymbol=MGT" xr:uid="{28C0D3BF-BC2B-4981-9F1C-FA4631362229}"/>
    <hyperlink ref="B984" r:id="rId58" display="https://www.settrade.com/C13_FastQuote_Main.jsp?txtSymbol=NDR" xr:uid="{29159D84-3C72-4115-B330-7F8012174E30}"/>
    <hyperlink ref="B985" r:id="rId59" display="https://www.settrade.com/C13_FastQuote_Main.jsp?txtSymbol=PACO" xr:uid="{3D092BC2-34F4-4404-BFD5-BFA9FA9AD151}"/>
    <hyperlink ref="B986" r:id="rId60" display="https://www.settrade.com/C13_FastQuote_Main.jsp?txtSymbol=PDG" xr:uid="{7A24763F-EDFF-4EE2-BFD1-65E18DC9B72F}"/>
    <hyperlink ref="B987" r:id="rId61" display="https://www.settrade.com/C13_FastQuote_Main.jsp?txtSymbol=PIMO" xr:uid="{BCC74BCA-CC46-4C73-922A-BF58E5ED88A3}"/>
    <hyperlink ref="B988" r:id="rId62" display="https://www.settrade.com/C13_FastQuote_Main.jsp?txtSymbol=PJW" xr:uid="{60E94E8B-059D-4FA2-B983-4C7209E92601}"/>
    <hyperlink ref="B989" r:id="rId63" display="https://www.settrade.com/C13_FastQuote_Main.jsp?txtSymbol=PPM" xr:uid="{A784BE8A-E929-4B50-9CE1-19F4150CF601}"/>
    <hyperlink ref="B990" r:id="rId64" display="https://www.settrade.com/C13_FastQuote_Main.jsp?txtSymbol=PRAPAT" xr:uid="{EF2FC42C-77A1-4DCC-B244-33636557EB6C}"/>
    <hyperlink ref="B991" r:id="rId65" display="https://www.settrade.com/C13_FastQuote_Main.jsp?txtSymbol=RWI" xr:uid="{726CDD42-CCB7-4240-A4B3-AF7041CF4418}"/>
    <hyperlink ref="B992" r:id="rId66" display="https://www.settrade.com/C13_FastQuote_Main.jsp?txtSymbol=SALEE" xr:uid="{0BC8D6F4-2464-4F87-8763-07EB950434EE}"/>
    <hyperlink ref="B993" r:id="rId67" display="https://www.settrade.com/C13_FastQuote_Main.jsp?txtSymbol=SANKO" xr:uid="{BCFCB642-27E1-4311-9EEC-24267D290664}"/>
    <hyperlink ref="B994" r:id="rId68" display="https://www.settrade.com/C13_FastQuote_Main.jsp?txtSymbol=SELIC" xr:uid="{DE6061E9-A03A-468A-9F0E-B457877074F5}"/>
    <hyperlink ref="B995" r:id="rId69" display="https://www.settrade.com/C13_FastQuote_Main.jsp?txtSymbol=SFT" xr:uid="{807266CE-40BD-4D24-97E1-A687210A9A05}"/>
    <hyperlink ref="B996" r:id="rId70" display="https://www.settrade.com/C13_FastQuote_Main.jsp?txtSymbol=SWC" xr:uid="{9033D219-76CE-4CD3-B676-33726082CA64}"/>
    <hyperlink ref="B997" r:id="rId71" display="https://www.settrade.com/C13_FastQuote_Main.jsp?txtSymbol=TMC" xr:uid="{731BFC6A-78E2-4E62-978C-3ACC1D867DF8}"/>
    <hyperlink ref="B998" r:id="rId72" display="https://www.settrade.com/C13_FastQuote_Main.jsp?txtSymbol=TMI" xr:uid="{7A9F332F-B09E-42B9-A713-F8B56BE98F97}"/>
    <hyperlink ref="B999" r:id="rId73" display="https://www.settrade.com/C13_FastQuote_Main.jsp?txtSymbol=TMW" xr:uid="{78C60A01-0A17-44F5-BADC-35059C745639}"/>
    <hyperlink ref="B1000" r:id="rId74" display="https://www.settrade.com/C13_FastQuote_Main.jsp?txtSymbol=TPLAS" xr:uid="{BEFF495F-D761-41D6-973B-98178C3DBB59}"/>
    <hyperlink ref="B1001" r:id="rId75" display="https://www.settrade.com/C13_FastQuote_Main.jsp?txtSymbol=TRV" xr:uid="{E887E1C5-7F9F-4D58-B399-500DA3D3A30E}"/>
    <hyperlink ref="B1002" r:id="rId76" display="https://www.settrade.com/C13_FastQuote_Main.jsp?txtSymbol=UBIS" xr:uid="{D2B9FEC8-9B7E-437E-A6EC-E6C198DA3AE5}"/>
    <hyperlink ref="B1003" r:id="rId77" display="https://www.settrade.com/C13_FastQuote_Main.jsp?txtSymbol=UEC" xr:uid="{3CF85789-135E-42C0-B7EB-4B54D2B0E8A0}"/>
    <hyperlink ref="B1004" r:id="rId78" display="https://www.settrade.com/C13_FastQuote_Main.jsp?txtSymbol=UKEM" xr:uid="{030657BA-7BD2-4FCE-8494-5C8AAB0C8CA7}"/>
    <hyperlink ref="B1005" r:id="rId79" display="https://www.settrade.com/C13_FastQuote_Main.jsp?txtSymbol=UREKA" xr:uid="{F7F7E379-267C-4B2A-8FDE-CCAC1CACBCB8}"/>
    <hyperlink ref="B1006" r:id="rId80" display="https://www.settrade.com/C13_FastQuote_Main.jsp?txtSymbol=YUASA" xr:uid="{AB61E3CC-8947-4962-9888-080A7C489C92}"/>
    <hyperlink ref="B1007" r:id="rId81" display="https://www.settrade.com/C13_FastQuote_Main.jsp?txtSymbol=ZIGA" xr:uid="{12871B49-5D3D-48E5-987E-32F52F0B9C50}"/>
    <hyperlink ref="B1011" r:id="rId82" display="https://www.settrade.com/C13_FastQuote_Main.jsp?txtSymbol=A5" xr:uid="{2487A1BA-4207-4A2B-AB8C-1FB59111EDD4}"/>
    <hyperlink ref="B1012" r:id="rId83" display="https://www.settrade.com/C13_FastQuote_Main.jsp?txtSymbol=ALL" xr:uid="{9957F09A-E55E-4E64-8AA0-C8D5EEA1723D}"/>
    <hyperlink ref="B1013" r:id="rId84" display="https://www.settrade.com/C13_FastQuote_Main.jsp?txtSymbol=ARIN" xr:uid="{D7FE78DF-73EA-4357-8565-7F7A8F4DF589}"/>
    <hyperlink ref="B1014" r:id="rId85" display="https://www.settrade.com/C13_FastQuote_Main.jsp?txtSymbol=ARROW" xr:uid="{3F9C6FF3-9BE5-449F-93FF-561891025980}"/>
    <hyperlink ref="B1015" r:id="rId86" display="https://www.settrade.com/C13_FastQuote_Main.jsp?txtSymbol=BC" xr:uid="{60DFDB62-64D7-48F7-9454-35D3515DB3E6}"/>
    <hyperlink ref="B1016" r:id="rId87" display="https://www.settrade.com/C13_FastQuote_Main.jsp?txtSymbol=BSM" xr:uid="{37696EED-BBF0-406E-9892-2265ADB30570}"/>
    <hyperlink ref="B1017" r:id="rId88" display="https://www.settrade.com/C13_FastQuote_Main.jsp?txtSymbol=BTW" xr:uid="{51947625-06BB-4578-92F8-FC53BA60D1DB}"/>
    <hyperlink ref="B1018" r:id="rId89" display="https://www.settrade.com/C13_FastQuote_Main.jsp?txtSymbol=CAZ" xr:uid="{6E69DDE3-661B-40B5-8742-0C7F533CEA6F}"/>
    <hyperlink ref="B1019" r:id="rId90" display="https://www.settrade.com/C13_FastQuote_Main.jsp?txtSymbol=CHEWA" xr:uid="{7366A3A2-99F4-4EC9-A351-59DD4174DB1E}"/>
    <hyperlink ref="B1020" r:id="rId91" display="https://www.settrade.com/C13_FastQuote_Main.jsp?txtSymbol=CPANEL" xr:uid="{C3D0633D-32FF-4ADE-897F-E9AC747F0195}"/>
    <hyperlink ref="B1021" r:id="rId92" display="https://www.settrade.com/C13_FastQuote_Main.jsp?txtSymbol=CRD" xr:uid="{4CA0DD74-F081-47A9-A98C-5515277B71D0}"/>
    <hyperlink ref="B1022" r:id="rId93" display="https://www.settrade.com/C13_FastQuote_Main.jsp?txtSymbol=DHOUSE" xr:uid="{D625EDE6-2942-46F7-9060-6C378A072B90}"/>
    <hyperlink ref="B1023" r:id="rId94" display="https://www.settrade.com/C13_FastQuote_Main.jsp?txtSymbol=DIMET" xr:uid="{55EB7A56-7FE1-4266-A061-6669CC382CD1}"/>
    <hyperlink ref="B1024" r:id="rId95" display="https://www.settrade.com/C13_FastQuote_Main.jsp?txtSymbol=DPAINT" xr:uid="{D0191556-59C5-43B9-BADD-A36DE6D01CFC}"/>
    <hyperlink ref="B1025" r:id="rId96" display="https://www.settrade.com/C13_FastQuote_Main.jsp?txtSymbol=FLOYD" xr:uid="{69FF4E32-A5CF-4D05-AD2A-B0C38AA33EEE}"/>
    <hyperlink ref="B1026" r:id="rId97" display="https://www.settrade.com/C13_FastQuote_Main.jsp?txtSymbol=HYDRO" xr:uid="{F7736EED-1220-4378-9DF0-77E9AE0C501E}"/>
    <hyperlink ref="B1027" r:id="rId98" display="https://www.settrade.com/C13_FastQuote_Main.jsp?txtSymbol=IND" xr:uid="{7A9A1DBF-095A-4560-92D0-6BE04B9FAE3A}"/>
    <hyperlink ref="B1028" r:id="rId99" display="https://www.settrade.com/C13_FastQuote_Main.jsp?txtSymbol=JAK" xr:uid="{C84C9D7D-23EC-46C6-80E1-96D9016B4B26}"/>
    <hyperlink ref="B1029" r:id="rId100" display="https://www.settrade.com/C13_FastQuote_Main.jsp?txtSymbol=K" xr:uid="{B489A640-9D59-476D-97E7-1F943BB111F1}"/>
    <hyperlink ref="B1030" r:id="rId101" display="https://www.settrade.com/C13_FastQuote_Main.jsp?txtSymbol=KUN" xr:uid="{D97AEC9C-D789-413D-A883-7346FD5AD545}"/>
    <hyperlink ref="B1031" r:id="rId102" display="https://www.settrade.com/C13_FastQuote_Main.jsp?txtSymbol=META" xr:uid="{B3E9E5DB-EF46-40AA-B1F4-D93FFAAD1C7C}"/>
    <hyperlink ref="B1032" r:id="rId103" display="https://www.settrade.com/C13_FastQuote_Main.jsp?txtSymbol=PPS" xr:uid="{76BB0E56-76A0-4C05-A199-9FE96B287287}"/>
    <hyperlink ref="B1033" r:id="rId104" display="https://www.settrade.com/C13_FastQuote_Main.jsp?txtSymbol=PROS" xr:uid="{FD7A9B4B-40A2-4783-96CD-35973CF76282}"/>
    <hyperlink ref="B1034" r:id="rId105" display="https://www.settrade.com/C13_FastQuote_Main.jsp?txtSymbol=PROUD" xr:uid="{A9D3A2EA-6142-4372-83D8-5F0E89005924}"/>
    <hyperlink ref="B1035" r:id="rId106" display="https://www.settrade.com/C13_FastQuote_Main.jsp?txtSymbol=PSG" xr:uid="{D816DEC6-F021-47FA-955D-8AF3F5C4A48A}"/>
    <hyperlink ref="B1036" r:id="rId107" display="https://www.settrade.com/C13_FastQuote_Main.jsp?txtSymbol=SENAJ" xr:uid="{47BB4CCB-F0D5-4A15-9AF1-8800301CAC01}"/>
    <hyperlink ref="B1037" r:id="rId108" display="https://www.settrade.com/C13_FastQuote_Main.jsp?txtSymbol=SK" xr:uid="{8B13052B-B0F7-4DC1-B8BA-999D044EF17A}"/>
    <hyperlink ref="B1038" r:id="rId109" display="https://www.settrade.com/C13_FastQuote_Main.jsp?txtSymbol=SMART" xr:uid="{A67FD725-F5D3-4D64-ACE5-7C0E59551838}"/>
    <hyperlink ref="B1039" r:id="rId110" display="https://www.settrade.com/C13_FastQuote_Main.jsp?txtSymbol=SSS" xr:uid="{75C685FC-560F-48D0-86E0-9A4DCA8C8DAE}"/>
    <hyperlink ref="B1040" r:id="rId111" display="https://www.settrade.com/C13_FastQuote_Main.jsp?txtSymbol=STC" xr:uid="{E412A699-9DD9-436A-B17A-666CD37DF7D7}"/>
    <hyperlink ref="B1041" r:id="rId112" display="https://www.settrade.com/C13_FastQuote_Main.jsp?txtSymbol=STI" xr:uid="{8596970F-C844-4B84-9169-0ED762C665FA}"/>
    <hyperlink ref="B1042" r:id="rId113" display="https://www.settrade.com/C13_FastQuote_Main.jsp?txtSymbol=TAPAC" xr:uid="{431DBEC8-8409-42D7-BD9B-AA63A85D65A1}"/>
    <hyperlink ref="B1043" r:id="rId114" display="https://www.settrade.com/C13_FastQuote_Main.jsp?txtSymbol=THANA" xr:uid="{F6B412F6-8AF7-48C4-B309-50C9469DC1DF}"/>
    <hyperlink ref="B1044" r:id="rId115" display="https://www.settrade.com/C13_FastQuote_Main.jsp?txtSymbol=TIGER" xr:uid="{234F7559-6E91-4DBE-A5AB-FD39843E2055}"/>
    <hyperlink ref="B1045" r:id="rId116" display="https://www.settrade.com/C13_FastQuote_Main.jsp?txtSymbol=TITLE" xr:uid="{122DB7AB-C63D-4821-9AAD-C15C3DA7B870}"/>
    <hyperlink ref="B1049" r:id="rId117" display="https://www.settrade.com/C13_FastQuote_Main.jsp?txtSymbol=ABM" xr:uid="{03E7A680-25D7-491F-AC8E-E1646E0935D9}"/>
    <hyperlink ref="B1050" r:id="rId118" display="https://www.settrade.com/C13_FastQuote_Main.jsp?txtSymbol=PSTC" xr:uid="{E17F59AB-9935-4F87-BA4F-650720D27763}"/>
    <hyperlink ref="B1051" r:id="rId119" display="https://www.settrade.com/C13_FastQuote_Main.jsp?txtSymbol=PTC" xr:uid="{B18D16E4-1614-4A2F-88CC-643E7276053B}"/>
    <hyperlink ref="B1052" r:id="rId120" display="https://www.settrade.com/C13_FastQuote_Main.jsp?txtSymbol=SAAM" xr:uid="{D4155A47-EE40-4ADB-BB61-D19FA4966E47}"/>
    <hyperlink ref="B1053" r:id="rId121" display="https://www.settrade.com/C13_FastQuote_Main.jsp?txtSymbol=SEAOIL" xr:uid="{E4802C86-62B5-4AAA-A0B0-8D416C5D270A}"/>
    <hyperlink ref="B1054" r:id="rId122" display="https://www.settrade.com/C13_FastQuote_Main.jsp?txtSymbol=SR" xr:uid="{0B4F4136-D527-42BE-A5BF-80524A17503C}"/>
    <hyperlink ref="B1055" r:id="rId123" display="https://www.settrade.com/C13_FastQuote_Main.jsp?txtSymbol=STOWER" xr:uid="{60F8BAB5-8C58-4FD2-AF53-71A644F3D58E}"/>
    <hyperlink ref="B1056" r:id="rId124" display="https://www.settrade.com/C13_FastQuote_Main.jsp?txtSymbol=TAKUNI" xr:uid="{6365B4F7-1444-4046-A91E-BDA1AB2B1E52}"/>
    <hyperlink ref="B1057" r:id="rId125" display="https://www.settrade.com/C13_FastQuote_Main.jsp?txtSymbol=TPCH" xr:uid="{0E52FAEB-7917-4D6D-AF1E-8114E6ACA17A}"/>
    <hyperlink ref="B1058" r:id="rId126" display="https://www.settrade.com/C13_FastQuote_Main.jsp?txtSymbol=TRT" xr:uid="{8967CB77-D0E6-4D13-BD20-AB12472667FD}"/>
    <hyperlink ref="B1059" r:id="rId127" display="https://www.settrade.com/C13_FastQuote_Main.jsp?txtSymbol=UMS" xr:uid="{76F3B287-F99F-4B89-9636-729C50282E85}"/>
    <hyperlink ref="B1060" r:id="rId128" display="https://www.settrade.com/C13_FastQuote_Main.jsp?txtSymbol=UPA" xr:uid="{A2D068E1-2BDF-42CD-B654-08E06729CD4F}"/>
    <hyperlink ref="B1064" r:id="rId129" display="https://www.settrade.com/C13_FastQuote_Main.jsp?txtSymbol=ADD" xr:uid="{A0701290-FED9-4AE0-8B3D-8A9911E8639B}"/>
    <hyperlink ref="B1065" r:id="rId130" display="https://www.settrade.com/C13_FastQuote_Main.jsp?txtSymbol=AKP" xr:uid="{10453D67-154A-467E-BDF3-464485B1E0BA}"/>
    <hyperlink ref="B1066" r:id="rId131" display="https://www.settrade.com/C13_FastQuote_Main.jsp?txtSymbol=AMA" xr:uid="{6DC69496-3596-48D7-ABC0-6D63CB71B92D}"/>
    <hyperlink ref="B1067" r:id="rId132" display="https://www.settrade.com/C13_FastQuote_Main.jsp?txtSymbol=ARIP" xr:uid="{FAA4022A-8403-4DF4-958D-151D1AEE8424}"/>
    <hyperlink ref="B1068" r:id="rId133" display="https://www.settrade.com/C13_FastQuote_Main.jsp?txtSymbol=ATP30" xr:uid="{6668802E-89DE-492C-AD80-739E366B3D65}"/>
    <hyperlink ref="B1069" r:id="rId134" display="https://www.settrade.com/C13_FastQuote_Main.jsp?txtSymbol=AUCT" xr:uid="{572F6313-1D8E-4867-B621-92B1832F6479}"/>
    <hyperlink ref="B1070" r:id="rId135" display="https://www.settrade.com/C13_FastQuote_Main.jsp?txtSymbol=BIS" xr:uid="{15952394-0CE2-45E9-ABAA-E81EBCDBBA1C}"/>
    <hyperlink ref="B1071" r:id="rId136" display="https://www.settrade.com/C13_FastQuote_Main.jsp?txtSymbol=BOL" xr:uid="{B05EF225-D0F3-4577-AA00-BE3CB057BE11}"/>
    <hyperlink ref="B1072" r:id="rId137" display="https://www.settrade.com/C13_FastQuote_Main.jsp?txtSymbol=CEYE" xr:uid="{6F00CE56-9668-452F-A27F-CF7C1524E432}"/>
    <hyperlink ref="B1073" r:id="rId138" display="https://www.settrade.com/C13_FastQuote_Main.jsp?txtSymbol=CMO" xr:uid="{E3ADA4DA-B319-49E5-8042-822CAF283EFC}"/>
    <hyperlink ref="B1074" r:id="rId139" display="https://www.settrade.com/C13_FastQuote_Main.jsp?txtSymbol=D" xr:uid="{8CAFAFED-4423-4F85-85A6-F8DF15400ADD}"/>
    <hyperlink ref="B1075" r:id="rId140" display="https://www.settrade.com/C13_FastQuote_Main.jsp?txtSymbol=DV8" xr:uid="{75D356C8-3B6E-4E2F-8EBD-DA7B680FF85E}"/>
    <hyperlink ref="B1076" r:id="rId141" display="https://www.settrade.com/C13_FastQuote_Main.jsp?txtSymbol=ETE" xr:uid="{6E2F3320-EE5F-442A-90CC-F58BBCBFFC7A}"/>
    <hyperlink ref="B1077" r:id="rId142" display="https://www.settrade.com/C13_FastQuote_Main.jsp?txtSymbol=FSMART" xr:uid="{2D42FDC9-6B0C-43BF-A1E8-E3512C6B2A11}"/>
    <hyperlink ref="B1078" r:id="rId143" display="https://www.settrade.com/C13_FastQuote_Main.jsp?txtSymbol=FVC" xr:uid="{04FF9885-6E6C-4897-B68B-BDE189A56B35}"/>
    <hyperlink ref="B1079" r:id="rId144" display="https://www.settrade.com/C13_FastQuote_Main.jsp?txtSymbol=GLORY" xr:uid="{0314E872-3690-43A2-BF01-42C400EF7CD4}"/>
    <hyperlink ref="B1080" r:id="rId145" display="https://www.settrade.com/C13_FastQuote_Main.jsp?txtSymbol=GSC" xr:uid="{9715550A-7798-4DC4-8772-A713B39101BC}"/>
    <hyperlink ref="B1081" r:id="rId146" display="https://www.settrade.com/C13_FastQuote_Main.jsp?txtSymbol=HARN" xr:uid="{D5E523D2-C9C7-4A70-8613-0FF8D68A6C25}"/>
    <hyperlink ref="B1082" r:id="rId147" display="https://www.settrade.com/C13_FastQuote_Main.jsp?txtSymbol=HEMP" xr:uid="{B83FB88B-1654-487F-8338-13D643FF1AAD}"/>
    <hyperlink ref="B1083" r:id="rId148" display="https://www.settrade.com/C13_FastQuote_Main.jsp?txtSymbol=HL" xr:uid="{82108232-3970-4AC9-BF63-CBADA0C8BF08}"/>
    <hyperlink ref="B1084" r:id="rId149" display="https://www.settrade.com/C13_FastQuote_Main.jsp?txtSymbol=IMH" xr:uid="{CAA963FA-BAD7-4A99-A9E3-F625E4C49D93}"/>
    <hyperlink ref="B1085" r:id="rId150" display="https://www.settrade.com/C13_FastQuote_Main.jsp?txtSymbol=KK" xr:uid="{4666BBAB-D325-4BED-A602-F32CB118F4FC}"/>
    <hyperlink ref="B1086" r:id="rId151" display="https://www.settrade.com/C13_FastQuote_Main.jsp?txtSymbol=KOOL" xr:uid="{85A8453F-BDF6-4B7B-9DF9-05F8431C514B}"/>
    <hyperlink ref="B1087" r:id="rId152" display="https://www.settrade.com/C13_FastQuote_Main.jsp?txtSymbol=LDC" xr:uid="{514D1C88-09A0-4282-A6FD-ADA8168102B1}"/>
    <hyperlink ref="B1088" r:id="rId153" display="https://www.settrade.com/C13_FastQuote_Main.jsp?txtSymbol=LEO" xr:uid="{C495D33B-2267-42F1-B788-F9E55BD8B54B}"/>
    <hyperlink ref="B1089" r:id="rId154" display="https://www.settrade.com/C13_FastQuote_Main.jsp?txtSymbol=MORE" xr:uid="{22631F6E-0FAD-4FDB-B8D5-8D99635F40EB}"/>
    <hyperlink ref="B1090" r:id="rId155" display="https://www.settrade.com/C13_FastQuote_Main.jsp?txtSymbol=MVP" xr:uid="{A03754B3-787A-49CC-BD4F-53B8AC02C69F}"/>
    <hyperlink ref="B1091" r:id="rId156" display="https://www.settrade.com/C13_FastQuote_Main.jsp?txtSymbol=NBC" xr:uid="{1499CCA7-F034-4620-BEA1-97F3A89D841C}"/>
    <hyperlink ref="B1092" r:id="rId157" display="https://www.settrade.com/C13_FastQuote_Main.jsp?txtSymbol=NCL" xr:uid="{4CCD1CEC-C85E-4371-881C-4424220261D8}"/>
    <hyperlink ref="B1093" r:id="rId158" display="https://www.settrade.com/C13_FastQuote_Main.jsp?txtSymbol=NEWS" xr:uid="{714ED2B2-E5B4-4CB9-A248-8A1A9FDE3334}"/>
    <hyperlink ref="B1094" r:id="rId159" display="https://www.settrade.com/C13_FastQuote_Main.jsp?txtSymbol=NINE" xr:uid="{803B1F56-9D4F-47E5-84DD-727DCAC46DE2}"/>
    <hyperlink ref="B1095" r:id="rId160" display="https://www.settrade.com/C13_FastQuote_Main.jsp?txtSymbol=OTO" xr:uid="{824BEF3B-C5CF-4627-9DBF-E72B36526AA3}"/>
    <hyperlink ref="B1096" r:id="rId161" display="https://www.settrade.com/C13_FastQuote_Main.jsp?txtSymbol=PHOL" xr:uid="{23BE621A-DD04-4BF0-9F8B-02AEEEC97394}"/>
    <hyperlink ref="B1097" r:id="rId162" display="https://www.settrade.com/C13_FastQuote_Main.jsp?txtSymbol=PICO" xr:uid="{1652F509-34A4-44B3-9E95-A26CFCD906F3}"/>
    <hyperlink ref="B1098" r:id="rId163" display="https://www.settrade.com/C13_FastQuote_Main.jsp?txtSymbol=QLT" xr:uid="{1937CC09-6E36-43B9-A574-261EC5C3B71E}"/>
    <hyperlink ref="B1099" r:id="rId164" display="https://www.settrade.com/C13_FastQuote_Main.jsp?txtSymbol=RP" xr:uid="{B2DDB4EF-BD55-4BBD-B27A-3A35DED718AA}"/>
    <hyperlink ref="B1100" r:id="rId165" display="https://www.settrade.com/C13_FastQuote_Main.jsp?txtSymbol=SE" xr:uid="{F83DF247-0560-4A8D-8D60-B2BCDD47D922}"/>
    <hyperlink ref="B1101" r:id="rId166" display="https://www.settrade.com/C13_FastQuote_Main.jsp?txtSymbol=SLM" xr:uid="{BBDE1639-ED72-436D-90AD-7AE285739C07}"/>
    <hyperlink ref="B1102" r:id="rId167" display="https://www.settrade.com/C13_FastQuote_Main.jsp?txtSymbol=SONIC" xr:uid="{2CE30E80-EEB7-4D11-B8EC-EAC0AE5F2FCB}"/>
    <hyperlink ref="B1103" r:id="rId168" display="https://www.settrade.com/C13_FastQuote_Main.jsp?txtSymbol=SPA" xr:uid="{C7AE70AF-0CD0-4BF4-A9FE-5288B4289860}"/>
    <hyperlink ref="B1104" r:id="rId169" display="https://www.settrade.com/C13_FastQuote_Main.jsp?txtSymbol=THMUI" xr:uid="{AEBD71B3-7B97-426D-A9B0-1B8A8EC4D8EE}"/>
    <hyperlink ref="B1105" r:id="rId170" display="https://www.settrade.com/C13_FastQuote_Main.jsp?txtSymbol=TNDT" xr:uid="{8E4CA17E-5F7B-4478-81CC-61CB1A26118E}"/>
    <hyperlink ref="B1106" r:id="rId171" display="https://www.settrade.com/C13_FastQuote_Main.jsp?txtSymbol=TNH" xr:uid="{3B5936D6-C8DD-479C-ABE3-CAEDAD8EB93C}"/>
    <hyperlink ref="B1107" r:id="rId172" display="https://www.settrade.com/C13_FastQuote_Main.jsp?txtSymbol=TNP" xr:uid="{7D13909C-C06F-454B-942A-1BB155F54F81}"/>
    <hyperlink ref="B1108" r:id="rId173" display="https://www.settrade.com/C13_FastQuote_Main.jsp?txtSymbol=TSF" xr:uid="{BC33C6DC-1C55-412A-B4AD-881349B6E670}"/>
    <hyperlink ref="B1109" r:id="rId174" display="https://www.settrade.com/C13_FastQuote_Main.jsp?txtSymbol=TVD" xr:uid="{7D9FAE6E-2169-4DE0-A414-9CD838472348}"/>
    <hyperlink ref="B1110" r:id="rId175" display="https://www.settrade.com/C13_FastQuote_Main.jsp?txtSymbol=TVT" xr:uid="{1FD2F4EE-D399-46FA-BFE4-B56030E11B04}"/>
    <hyperlink ref="B1111" r:id="rId176" display="https://www.settrade.com/C13_FastQuote_Main.jsp?txtSymbol=VL" xr:uid="{FC65B153-E24B-4042-9A4F-C4C6720FD700}"/>
    <hyperlink ref="B1112" r:id="rId177" display="https://www.settrade.com/C13_FastQuote_Main.jsp?txtSymbol=WINNER" xr:uid="{9AE50505-1AE6-436D-A9CB-B7A43E2C8B4E}"/>
    <hyperlink ref="B1113" r:id="rId178" display="https://www.settrade.com/C13_FastQuote_Main.jsp?txtSymbol=YGG" xr:uid="{3554AD74-B40C-47D3-B35D-B662DD1B8D3A}"/>
    <hyperlink ref="B1117" r:id="rId179" display="https://www.settrade.com/C13_FastQuote_Main.jsp?txtSymbol=APP" xr:uid="{D3CDF46D-8673-4CB0-BEC0-E0F5F1AA4F36}"/>
    <hyperlink ref="B1118" r:id="rId180" display="https://www.settrade.com/C13_FastQuote_Main.jsp?txtSymbol=BBIK" xr:uid="{5251C357-A36D-4D5C-84ED-8F02C48FC47C}"/>
    <hyperlink ref="B1119" r:id="rId181" display="https://www.settrade.com/C13_FastQuote_Main.jsp?txtSymbol=BE8" xr:uid="{0050CFF7-9BB7-4747-B66D-2224D6F320B4}"/>
    <hyperlink ref="B1120" r:id="rId182" display="https://www.settrade.com/C13_FastQuote_Main.jsp?txtSymbol=COMAN" xr:uid="{17467742-828E-470A-85D7-0D7035E83856}"/>
    <hyperlink ref="B1121" r:id="rId183" display="https://www.settrade.com/C13_FastQuote_Main.jsp?txtSymbol=DITTO" xr:uid="{A70DBE9D-324F-48EC-93C0-9B8908CF9199}"/>
    <hyperlink ref="B1122" r:id="rId184" display="https://www.settrade.com/C13_FastQuote_Main.jsp?txtSymbol=ICN" xr:uid="{14D01380-EF89-44AD-9C10-FE4C15952099}"/>
    <hyperlink ref="B1123" r:id="rId185" display="https://www.settrade.com/C13_FastQuote_Main.jsp?txtSymbol=IIG" xr:uid="{C692A1F8-D90C-4FD2-AEE7-D7B4ACCCC678}"/>
    <hyperlink ref="B1124" r:id="rId186" display="https://www.settrade.com/C13_FastQuote_Main.jsp?txtSymbol=IRCP" xr:uid="{877139D9-96FF-4AE1-A3E8-BCFAE17A815E}"/>
    <hyperlink ref="B1125" r:id="rId187" display="https://www.settrade.com/C13_FastQuote_Main.jsp?txtSymbol=NETBAY" xr:uid="{603507CE-9B15-4963-9C42-F49D74845A32}"/>
    <hyperlink ref="B1126" r:id="rId188" display="https://www.settrade.com/C13_FastQuote_Main.jsp?txtSymbol=PLANET" xr:uid="{83655172-6D16-4C92-87A8-47C1B2B43A37}"/>
    <hyperlink ref="B1127" r:id="rId189" display="https://www.settrade.com/C13_FastQuote_Main.jsp?txtSymbol=PROEN" xr:uid="{18910FD8-94A9-4A48-A90B-CF61341026D0}"/>
    <hyperlink ref="B1128" r:id="rId190" display="https://www.settrade.com/C13_FastQuote_Main.jsp?txtSymbol=SECURE" xr:uid="{FC951FE9-F9BE-4B2B-9AC5-C337E27A7E2F}"/>
    <hyperlink ref="B1129" r:id="rId191" display="https://www.settrade.com/C13_FastQuote_Main.jsp?txtSymbol=SICT" xr:uid="{4FEFE4A1-0F0A-4FC0-8955-38955A6CB8E2}"/>
    <hyperlink ref="B1130" r:id="rId192" display="https://www.settrade.com/C13_FastQuote_Main.jsp?txtSymbol=SIMAT" xr:uid="{0F1F3777-CEE5-46D2-8CEA-98976781FE63}"/>
    <hyperlink ref="B1131" r:id="rId193" display="https://www.settrade.com/C13_FastQuote_Main.jsp?txtSymbol=SPVI" xr:uid="{CA6255AD-0FC1-4C86-A095-EAB0AA57F0A9}"/>
    <hyperlink ref="B1132" r:id="rId194" display="https://www.settrade.com/C13_FastQuote_Main.jsp?txtSymbol=TPS" xr:uid="{4E43B4A6-3C45-49CB-A48C-9A33FDCD784A}"/>
    <hyperlink ref="B1133" r:id="rId195" display="https://www.settrade.com/C13_FastQuote_Main.jsp?txtSymbol=VCOM" xr:uid="{74C67C9B-7A7E-4B12-8655-D89C3036E879}"/>
    <hyperlink ref="B1140" r:id="rId196" display="http://www.facebook.com/settradeclub/" xr:uid="{9AA7870A-D853-4DC1-850B-D53622159E8A}"/>
    <hyperlink ref="C1140" r:id="rId197" display="https://classic.set.or.th/th/LINE.html" xr:uid="{6D9EF15F-3B39-4A85-9270-7FAEF0845036}"/>
    <hyperlink ref="D1140" r:id="rId198" display="http://www.youtube.com/user/setgroupofficial" xr:uid="{00E7BA1C-476C-4621-885C-6717FF8161F1}"/>
    <hyperlink ref="E1140" r:id="rId199" display="https://www.settrade.com/C00_Redirect.jsp?txtPage=other/th/rss.html" xr:uid="{3C0C44E0-4D24-4EB7-A15D-A8AFF850D5FA}"/>
    <hyperlink ref="B5" r:id="rId200" display="https://www.settrade.com/C13_MarketSummary.jsp?detail=SET" xr:uid="{F031F0B3-B476-4BC7-B41B-9AFD561855B2}"/>
    <hyperlink ref="B6" r:id="rId201" display="https://www.settrade.com/C13_MarketSummary.jsp?detail=SET50" xr:uid="{26527C31-EF76-4516-BAD9-ED15ABD39A4E}"/>
    <hyperlink ref="B7" r:id="rId202" display="https://www.settrade.com/C13_MarketSummary.jsp?detail=SET100" xr:uid="{F53976AC-4C20-4FF8-A4E0-3B938EE02ECD}"/>
    <hyperlink ref="B8" r:id="rId203" display="https://www.settrade.com/C13_MarketSummary.jsp?detail=sSET" xr:uid="{7F136C30-093C-4FB9-B0C8-8D5E2E23E086}"/>
    <hyperlink ref="B9" r:id="rId204" display="https://www.settrade.com/C13_MarketSummary.jsp?detail=SETCLMV" xr:uid="{43CF69B6-7571-4837-8AB8-B7021FD3404F}"/>
    <hyperlink ref="B10" r:id="rId205" display="https://www.settrade.com/C13_MarketSummary.jsp?detail=SETHD" xr:uid="{8EFCF0D1-C3F2-42CB-8F68-6C05EC682CFC}"/>
    <hyperlink ref="B11" r:id="rId206" display="https://www.settrade.com/C13_MarketSummary.jsp?detail=SETTHSI" xr:uid="{B6E57732-1971-4E73-92D0-CB5F82B7FCD2}"/>
    <hyperlink ref="B12" r:id="rId207" display="https://www.settrade.com/C13_MarketSummary.jsp?detail=SETWB" xr:uid="{3C8386B6-9415-473F-AE54-F8112C97AE67}"/>
    <hyperlink ref="B13" r:id="rId208" display="https://www.settrade.com/C13_MarketSummary.jsp?detail=MAI&amp;market=mai" xr:uid="{4A128DB3-D03A-47AD-BD38-9B02C7530DC1}"/>
    <hyperlink ref="B26" r:id="rId209" display="https://www.settrade.com/C13_FastQuote_Main.jsp?txtSymbol=EE" xr:uid="{84A668AB-BE42-4C38-9C6C-378473996ABD}"/>
    <hyperlink ref="B27" r:id="rId210" display="https://www.settrade.com/C13_FastQuote_Main.jsp?txtSymbol=GFPT" xr:uid="{5FD08B40-2759-48A5-838F-24C697860452}"/>
    <hyperlink ref="B28" r:id="rId211" display="https://www.settrade.com/C13_FastQuote_Main.jsp?txtSymbol=LEE" xr:uid="{AD55610C-E376-402F-8252-4E8F7AB6672F}"/>
    <hyperlink ref="B29" r:id="rId212" display="https://www.settrade.com/C13_FastQuote_Main.jsp?txtSymbol=MAX" xr:uid="{D300209F-C827-480B-8316-F4D677592858}"/>
    <hyperlink ref="B30" r:id="rId213" display="https://www.settrade.com/C13_FastQuote_Main.jsp?txtSymbol=NER" xr:uid="{3451414A-EE65-4105-BB3E-CB92331D3E17}"/>
    <hyperlink ref="B31" r:id="rId214" display="https://www.settrade.com/C13_FastQuote_Main.jsp?txtSymbol=PPPM" xr:uid="{96200A64-C826-4EA2-B841-6F56E88A6FC4}"/>
    <hyperlink ref="B32" r:id="rId215" display="https://www.settrade.com/C13_FastQuote_Main.jsp?txtSymbol=STA" xr:uid="{FD4F6F2D-20BB-4829-9A10-B8FABF46FEF9}"/>
    <hyperlink ref="B33" r:id="rId216" display="https://www.settrade.com/C13_FastQuote_Main.jsp?txtSymbol=TFM" xr:uid="{3EF884EB-B84A-416F-A533-D557A0CB3546}"/>
    <hyperlink ref="B34" r:id="rId217" display="https://www.settrade.com/C13_FastQuote_Main.jsp?txtSymbol=TRUBB" xr:uid="{4D0EF652-C29E-4AB1-A479-226E4887B7AD}"/>
    <hyperlink ref="B35" r:id="rId218" display="https://www.settrade.com/C13_FastQuote_Main.jsp?txtSymbol=TWPC" xr:uid="{B4916F49-B9FA-4A12-A3DB-A3EF8CFC9EEC}"/>
    <hyperlink ref="B36" r:id="rId219" display="https://www.settrade.com/C13_FastQuote_Main.jsp?txtSymbol=UPOIC" xr:uid="{9EFADCD8-993F-49B2-8AE8-21C6A95023B6}"/>
    <hyperlink ref="B37" r:id="rId220" display="https://www.settrade.com/C13_FastQuote_Main.jsp?txtSymbol=UVAN" xr:uid="{02F3E34C-FE8C-4915-B5E1-5BDFEE0A4822}"/>
    <hyperlink ref="B38" r:id="rId221" display="https://www.settrade.com/C13_FastQuote_Main.jsp?txtSymbol=VPO" xr:uid="{2018E021-1891-4C60-836F-FC60FECE9BF0}"/>
    <hyperlink ref="B42" r:id="rId222" display="https://www.settrade.com/C13_FastQuote_Main.jsp?txtSymbol=APURE" xr:uid="{B8A5CD67-7D22-4874-9D17-0D234723D7D1}"/>
    <hyperlink ref="B43" r:id="rId223" display="https://www.settrade.com/C13_FastQuote_Main.jsp?txtSymbol=ASIAN" xr:uid="{BB56D47E-702B-4618-9A98-CD9B48409C8B}"/>
    <hyperlink ref="B44" r:id="rId224" display="https://www.settrade.com/C13_FastQuote_Main.jsp?txtSymbol=BR" xr:uid="{24454874-48AA-4A4F-BA86-52D9AD62F1D2}"/>
    <hyperlink ref="B45" r:id="rId225" display="https://www.settrade.com/C13_FastQuote_Main.jsp?txtSymbol=BRR" xr:uid="{E9ACEA78-B101-42FB-B53E-D9483C9E4850}"/>
    <hyperlink ref="B46" r:id="rId226" display="https://www.settrade.com/C13_FastQuote_Main.jsp?txtSymbol=CBG" xr:uid="{B185B839-2437-49F4-B376-92A97F3E2B2C}"/>
    <hyperlink ref="B47" r:id="rId227" display="https://www.settrade.com/C13_FastQuote_Main.jsp?txtSymbol=CFRESH" xr:uid="{95A1D730-D20A-4021-B685-09623B3ABBD8}"/>
    <hyperlink ref="B48" r:id="rId228" display="https://www.settrade.com/C13_FastQuote_Main.jsp?txtSymbol=CHOTI" xr:uid="{56F3DD44-5B4B-4213-9BBC-E129BF1DCEB7}"/>
    <hyperlink ref="B49" r:id="rId229" display="https://www.settrade.com/C13_FastQuote_Main.jsp?txtSymbol=CM" xr:uid="{73380A50-7648-4B4C-9021-6E9B1AB2DF5A}"/>
    <hyperlink ref="B50" r:id="rId230" display="https://www.settrade.com/C13_FastQuote_Main.jsp?txtSymbol=CPF" xr:uid="{E78DD84B-F62C-403C-A885-933278315A34}"/>
    <hyperlink ref="B51" r:id="rId231" display="https://www.settrade.com/C13_FastQuote_Main.jsp?txtSymbol=CPI" xr:uid="{1E242267-2118-4269-93B1-6F22183753FD}"/>
    <hyperlink ref="B52" r:id="rId232" display="https://www.settrade.com/C13_FastQuote_Main.jsp?txtSymbol=F%26D" xr:uid="{546006A1-1D08-4303-B6F6-49EEC0FB79D5}"/>
    <hyperlink ref="B53" r:id="rId233" display="https://www.settrade.com/C13_FastQuote_Main.jsp?txtSymbol=GLOCON" xr:uid="{27A42D58-8896-4415-BA73-EAA84341E44E}"/>
    <hyperlink ref="B54" r:id="rId234" display="https://www.settrade.com/C13_FastQuote_Main.jsp?txtSymbol=HTC" xr:uid="{C1FE9BC7-9759-4B16-924C-C4DF21EE8E70}"/>
    <hyperlink ref="B55" r:id="rId235" display="https://www.settrade.com/C13_FastQuote_Main.jsp?txtSymbol=ICHI" xr:uid="{4C3FD804-7F87-4FE5-B6E8-1471AE193E26}"/>
    <hyperlink ref="B56" r:id="rId236" display="https://www.settrade.com/C13_FastQuote_Main.jsp?txtSymbol=JDF" xr:uid="{0B1FB76F-D3DE-474C-8156-7F7CE1168CA3}"/>
    <hyperlink ref="B57" r:id="rId237" display="https://www.settrade.com/C13_FastQuote_Main.jsp?txtSymbol=KBS" xr:uid="{E1301C01-29E5-47A9-8A58-3FCB5E54939E}"/>
    <hyperlink ref="B58" r:id="rId238" display="https://www.settrade.com/C13_FastQuote_Main.jsp?txtSymbol=KSL" xr:uid="{7F91AB4D-D54F-4C1C-873C-181DE65B04AD}"/>
    <hyperlink ref="B59" r:id="rId239" display="https://www.settrade.com/C13_FastQuote_Main.jsp?txtSymbol=KTIS" xr:uid="{6BC60CCC-7E94-497D-ACC8-B903CDC9517B}"/>
    <hyperlink ref="B60" r:id="rId240" display="https://www.settrade.com/C13_FastQuote_Main.jsp?txtSymbol=LST" xr:uid="{59F7E4E4-ABA6-4553-B53F-670E4CEC1C8D}"/>
    <hyperlink ref="B61" r:id="rId241" display="https://www.settrade.com/C13_FastQuote_Main.jsp?txtSymbol=M" xr:uid="{05988CC1-D41D-4BAD-A127-4236FA0A8A59}"/>
    <hyperlink ref="B62" r:id="rId242" display="https://www.settrade.com/C13_FastQuote_Main.jsp?txtSymbol=MALEE" xr:uid="{50F33F74-80DA-48CD-98A0-954C31111ACF}"/>
    <hyperlink ref="B63" r:id="rId243" display="https://www.settrade.com/C13_FastQuote_Main.jsp?txtSymbol=MINT" xr:uid="{C966E06F-61BF-466E-A941-7D17FD0219D8}"/>
    <hyperlink ref="B64" r:id="rId244" display="https://www.settrade.com/C13_FastQuote_Main.jsp?txtSymbol=NRF" xr:uid="{EB1B2D9E-3E13-4F39-AA2F-80EBE613ADA5}"/>
    <hyperlink ref="B65" r:id="rId245" display="https://www.settrade.com/C13_FastQuote_Main.jsp?txtSymbol=NSL" xr:uid="{A39F6367-A6EC-408D-8E5C-D5DD15199FD1}"/>
    <hyperlink ref="B66" r:id="rId246" display="https://www.settrade.com/C13_FastQuote_Main.jsp?txtSymbol=OISHI" xr:uid="{A55F0E1B-E36F-4666-B305-53B56DC6BE0E}"/>
    <hyperlink ref="B67" r:id="rId247" display="https://www.settrade.com/C13_FastQuote_Main.jsp?txtSymbol=OSP" xr:uid="{39E15812-EA54-4F33-B045-C20DB15BFE98}"/>
    <hyperlink ref="B68" r:id="rId248" display="https://www.settrade.com/C13_FastQuote_Main.jsp?txtSymbol=PB" xr:uid="{DED3AC04-1B05-439D-A5D6-FFEF00B3BC56}"/>
    <hyperlink ref="B69" r:id="rId249" display="https://www.settrade.com/C13_FastQuote_Main.jsp?txtSymbol=PLUS" xr:uid="{6C0E09CE-C5FA-4038-AFD9-FF31DCB39EF2}"/>
    <hyperlink ref="B70" r:id="rId250" display="https://www.settrade.com/C13_FastQuote_Main.jsp?txtSymbol=PM" xr:uid="{99CE2905-DBC0-4E62-888F-ADD1AD51EE9E}"/>
    <hyperlink ref="B71" r:id="rId251" display="https://www.settrade.com/C13_FastQuote_Main.jsp?txtSymbol=PRG" xr:uid="{832D4A96-9ECE-4CD4-B730-EFAC9F8B9606}"/>
    <hyperlink ref="B72" r:id="rId252" display="https://www.settrade.com/C13_FastQuote_Main.jsp?txtSymbol=RBF" xr:uid="{66F5F19B-CDEF-4D3E-AB4A-094202A0EF95}"/>
    <hyperlink ref="B73" r:id="rId253" display="https://www.settrade.com/C13_FastQuote_Main.jsp?txtSymbol=SAPPE" xr:uid="{26B1B461-0555-43D0-A140-1331BA8F3FB8}"/>
    <hyperlink ref="B74" r:id="rId254" display="https://www.settrade.com/C13_FastQuote_Main.jsp?txtSymbol=SAUCE" xr:uid="{8410BEF2-C7CD-4E6D-8966-15402D269212}"/>
    <hyperlink ref="B75" r:id="rId255" display="https://www.settrade.com/C13_FastQuote_Main.jsp?txtSymbol=SFP" xr:uid="{A4B39BFE-AF09-431F-BDE0-3A5744F5854A}"/>
    <hyperlink ref="B76" r:id="rId256" display="https://www.settrade.com/C13_FastQuote_Main.jsp?txtSymbol=SNNP" xr:uid="{A5C95189-D75B-47D0-AC62-009D7D8D82F5}"/>
    <hyperlink ref="B77" r:id="rId257" display="https://www.settrade.com/C13_FastQuote_Main.jsp?txtSymbol=SNP" xr:uid="{F2FF0348-89B4-4F6B-926C-02455FA103B6}"/>
    <hyperlink ref="B78" r:id="rId258" display="https://www.settrade.com/C13_FastQuote_Main.jsp?txtSymbol=SORKON" xr:uid="{F0468343-ECBB-4538-9176-1336AD7CA295}"/>
    <hyperlink ref="B79" r:id="rId259" display="https://www.settrade.com/C13_FastQuote_Main.jsp?txtSymbol=SSC" xr:uid="{FE078CF8-2B04-411C-8113-BDB8C174C016}"/>
    <hyperlink ref="B80" r:id="rId260" display="https://www.settrade.com/C13_FastQuote_Main.jsp?txtSymbol=SSF" xr:uid="{ADA68CEE-84CF-48F1-BA66-40E314191636}"/>
    <hyperlink ref="B81" r:id="rId261" display="https://www.settrade.com/C13_FastQuote_Main.jsp?txtSymbol=SST" xr:uid="{8966C206-CBD9-41FC-97D5-8C8F14F8F87C}"/>
    <hyperlink ref="B82" r:id="rId262" display="https://www.settrade.com/C13_FastQuote_Main.jsp?txtSymbol=SUN" xr:uid="{C08D8FB0-328E-4D93-B59C-6BB089F0DB71}"/>
    <hyperlink ref="B83" r:id="rId263" display="https://www.settrade.com/C13_FastQuote_Main.jsp?txtSymbol=TC" xr:uid="{9D3FD712-D445-4612-9886-A775653F4762}"/>
    <hyperlink ref="B84" r:id="rId264" display="https://www.settrade.com/C13_FastQuote_Main.jsp?txtSymbol=TFG" xr:uid="{C4D21E66-BD0C-4F67-924A-4903B2EAA688}"/>
    <hyperlink ref="B85" r:id="rId265" display="https://www.settrade.com/C13_FastQuote_Main.jsp?txtSymbol=TFMAMA" xr:uid="{7A77125B-32EC-4158-BA12-57E8859CB8C2}"/>
    <hyperlink ref="B86" r:id="rId266" display="https://www.settrade.com/C13_FastQuote_Main.jsp?txtSymbol=TIPCO" xr:uid="{AC24C626-E539-4F86-AFFE-3D0C919D7E56}"/>
    <hyperlink ref="B87" r:id="rId267" display="https://www.settrade.com/C13_FastQuote_Main.jsp?txtSymbol=TKN" xr:uid="{A51DDE51-C3A1-4D93-9F19-DD0B45385B06}"/>
    <hyperlink ref="B88" r:id="rId268" display="https://www.settrade.com/C13_FastQuote_Main.jsp?txtSymbol=TU" xr:uid="{6B4F3ABA-8113-4036-8A3F-4EBDD1AFE958}"/>
    <hyperlink ref="B89" r:id="rId269" display="https://www.settrade.com/C13_FastQuote_Main.jsp?txtSymbol=TVO" xr:uid="{C9148870-18FF-4AD7-91FA-4315CD67EA5F}"/>
    <hyperlink ref="B90" r:id="rId270" display="https://www.settrade.com/C13_FastQuote_Main.jsp?txtSymbol=W" xr:uid="{53D6F012-F200-456B-8F7E-17FEA7A10E89}"/>
    <hyperlink ref="B91" r:id="rId271" display="https://www.settrade.com/C13_FastQuote_Main.jsp?txtSymbol=ZEN" xr:uid="{676ACFEE-C035-4C7F-A1BA-F41592C99410}"/>
    <hyperlink ref="B95" r:id="rId272" display="https://www.settrade.com/C13_FastQuote_Main.jsp?txtSymbol=AFC" xr:uid="{B0117A22-3CE9-4610-AC05-CF469629662D}"/>
    <hyperlink ref="B96" r:id="rId273" display="https://www.settrade.com/C13_FastQuote_Main.jsp?txtSymbol=BTNC" xr:uid="{C4BEBB52-4822-4028-A914-0EC526EB7236}"/>
    <hyperlink ref="B97" r:id="rId274" display="https://www.settrade.com/C13_FastQuote_Main.jsp?txtSymbol=CPH" xr:uid="{322E4EE3-C8B3-44F0-8241-B18957984671}"/>
    <hyperlink ref="B98" r:id="rId275" display="https://www.settrade.com/C13_FastQuote_Main.jsp?txtSymbol=CPL" xr:uid="{6EC06DB7-D213-4774-AF39-9700D8679523}"/>
    <hyperlink ref="B99" r:id="rId276" display="https://www.settrade.com/C13_FastQuote_Main.jsp?txtSymbol=ICC" xr:uid="{4E95902D-5950-4CF9-A273-16280F75CB6E}"/>
    <hyperlink ref="B100" r:id="rId277" display="https://www.settrade.com/C13_FastQuote_Main.jsp?txtSymbol=NC" xr:uid="{2FC5B476-FF52-4956-97D1-97DADA59D309}"/>
    <hyperlink ref="B101" r:id="rId278" display="https://www.settrade.com/C13_FastQuote_Main.jsp?txtSymbol=PAF" xr:uid="{D03B4678-449B-4914-A364-27182E84B295}"/>
    <hyperlink ref="B102" r:id="rId279" display="https://www.settrade.com/C13_FastQuote_Main.jsp?txtSymbol=PDJ" xr:uid="{E604713E-C49F-4102-B756-9FB73D5BA71A}"/>
    <hyperlink ref="B103" r:id="rId280" display="https://www.settrade.com/C13_FastQuote_Main.jsp?txtSymbol=PG" xr:uid="{91675C28-D2D1-4CB6-A927-332F101580FC}"/>
    <hyperlink ref="B104" r:id="rId281" display="https://www.settrade.com/C13_FastQuote_Main.jsp?txtSymbol=SABINA" xr:uid="{261567FD-8DB4-48FF-84AA-DEB2B3763D87}"/>
    <hyperlink ref="B105" r:id="rId282" display="https://www.settrade.com/C13_FastQuote_Main.jsp?txtSymbol=SAWANG" xr:uid="{BAA9A202-87D4-4CC6-B2CC-DEC8D7E51006}"/>
    <hyperlink ref="B106" r:id="rId283" display="https://www.settrade.com/C13_FastQuote_Main.jsp?txtSymbol=SUC" xr:uid="{CEDF1A7E-25D1-488E-B4D4-3A6EF2580E5C}"/>
    <hyperlink ref="B107" r:id="rId284" display="https://www.settrade.com/C13_FastQuote_Main.jsp?txtSymbol=TNL" xr:uid="{41EC759D-A1AE-4118-87C6-09786500E113}"/>
    <hyperlink ref="B108" r:id="rId285" display="https://www.settrade.com/C13_FastQuote_Main.jsp?txtSymbol=TR" xr:uid="{F0D3408E-1A53-4B7D-87D6-96597B89044A}"/>
    <hyperlink ref="B109" r:id="rId286" display="https://www.settrade.com/C13_FastQuote_Main.jsp?txtSymbol=TTI" xr:uid="{35D2E064-9F68-41FE-B835-2A9DEF7F84E5}"/>
    <hyperlink ref="B110" r:id="rId287" display="https://www.settrade.com/C13_FastQuote_Main.jsp?txtSymbol=TTT" xr:uid="{E4B4CC23-4E91-43F8-8E28-E7C68411D2EA}"/>
    <hyperlink ref="B111" r:id="rId288" display="https://www.settrade.com/C13_FastQuote_Main.jsp?txtSymbol=UPF" xr:uid="{90DCCC0E-1879-49CB-9A08-72FF324C7C61}"/>
    <hyperlink ref="B112" r:id="rId289" display="https://www.settrade.com/C13_FastQuote_Main.jsp?txtSymbol=WACOAL" xr:uid="{B37A7F5D-E712-4E14-A016-A18BE0F3946C}"/>
    <hyperlink ref="B113" r:id="rId290" display="https://www.settrade.com/C13_FastQuote_Main.jsp?txtSymbol=WFX" xr:uid="{688C245C-D71A-47AE-97CE-F88F99F5E681}"/>
    <hyperlink ref="B117" r:id="rId291" display="https://www.settrade.com/C13_FastQuote_Main.jsp?txtSymbol=AJA" xr:uid="{7601A121-1F00-4ECE-B62B-361C52B21B57}"/>
    <hyperlink ref="B118" r:id="rId292" display="https://www.settrade.com/C13_FastQuote_Main.jsp?txtSymbol=DTCI" xr:uid="{9A25CB53-A2E0-4A58-B380-9F46F1C5226B}"/>
    <hyperlink ref="B119" r:id="rId293" display="https://www.settrade.com/C13_FastQuote_Main.jsp?txtSymbol=FANCY" xr:uid="{F931C4AC-2BD7-4E48-BEEF-9B1C8F5F73B7}"/>
    <hyperlink ref="B120" r:id="rId294" display="https://www.settrade.com/C13_FastQuote_Main.jsp?txtSymbol=FTI" xr:uid="{7B65075F-3FCC-4745-A7F2-41011050988A}"/>
    <hyperlink ref="B121" r:id="rId295" display="https://www.settrade.com/C13_FastQuote_Main.jsp?txtSymbol=KYE" xr:uid="{12C9EE67-249F-4B30-BB3D-6C13653CC66D}"/>
    <hyperlink ref="B122" r:id="rId296" display="https://www.settrade.com/C13_FastQuote_Main.jsp?txtSymbol=L%26E" xr:uid="{60F80126-3AD3-41FB-9058-9078AB9A7A03}"/>
    <hyperlink ref="B123" r:id="rId297" display="https://www.settrade.com/C13_FastQuote_Main.jsp?txtSymbol=MODERN" xr:uid="{57186092-35B4-4F91-BC3B-9B84505B171D}"/>
    <hyperlink ref="B124" r:id="rId298" display="https://www.settrade.com/C13_FastQuote_Main.jsp?txtSymbol=OGC" xr:uid="{3E1A2357-408F-41C3-9714-C5C0923860D3}"/>
    <hyperlink ref="B125" r:id="rId299" display="https://www.settrade.com/C13_FastQuote_Main.jsp?txtSymbol=ROCK" xr:uid="{617ED129-43BA-4ADE-BE97-09A602A01E5C}"/>
    <hyperlink ref="B126" r:id="rId300" display="https://www.settrade.com/C13_FastQuote_Main.jsp?txtSymbol=SIAM" xr:uid="{3B846439-E8D5-4A65-AE95-A3E8A373BA5A}"/>
    <hyperlink ref="B127" r:id="rId301" display="https://www.settrade.com/C13_FastQuote_Main.jsp?txtSymbol=TCMC" xr:uid="{626A9287-ADB7-4411-994E-22B5C1707E0C}"/>
    <hyperlink ref="B128" r:id="rId302" display="https://www.settrade.com/C13_FastQuote_Main.jsp?txtSymbol=TSR" xr:uid="{020E17E1-4B6D-4DD0-A0D3-CBA6CC36EE42}"/>
    <hyperlink ref="B132" r:id="rId303" display="https://www.settrade.com/C13_FastQuote_Main.jsp?txtSymbol=APCO" xr:uid="{ABACAF90-DBD6-4E58-A422-90E5F3169975}"/>
    <hyperlink ref="B133" r:id="rId304" display="https://www.settrade.com/C13_FastQuote_Main.jsp?txtSymbol=DDD" xr:uid="{A5A234D8-A425-44C9-99FA-D05ADC77921C}"/>
    <hyperlink ref="B134" r:id="rId305" display="https://www.settrade.com/C13_FastQuote_Main.jsp?txtSymbol=JCT" xr:uid="{DFD8F06D-E767-4F60-B5B7-94B17CA1B281}"/>
    <hyperlink ref="B135" r:id="rId306" display="https://www.settrade.com/C13_FastQuote_Main.jsp?txtSymbol=KISS" xr:uid="{1BC94EA0-E96A-4D4C-9B45-16A96BB28072}"/>
    <hyperlink ref="B136" r:id="rId307" display="https://www.settrade.com/C13_FastQuote_Main.jsp?txtSymbol=NV" xr:uid="{8CF1D98B-16CA-49A4-902E-F14D2F7E12B1}"/>
    <hyperlink ref="B137" r:id="rId308" display="https://www.settrade.com/C13_FastQuote_Main.jsp?txtSymbol=OCC" xr:uid="{96216FA1-037E-4D54-8CE9-3E609002F433}"/>
    <hyperlink ref="B138" r:id="rId309" display="https://www.settrade.com/C13_FastQuote_Main.jsp?txtSymbol=S+%26+J" xr:uid="{29DD5FCA-5C25-463E-8B6E-633AEADE22BB}"/>
    <hyperlink ref="B139" r:id="rId310" display="https://www.settrade.com/C13_FastQuote_Main.jsp?txtSymbol=STGT" xr:uid="{999F75FE-DDB2-4840-8B47-B488DA493326}"/>
    <hyperlink ref="B140" r:id="rId311" display="https://www.settrade.com/C13_FastQuote_Main.jsp?txtSymbol=STHAI" xr:uid="{40747474-8774-4F09-9EDD-85BFEEA20B14}"/>
    <hyperlink ref="B141" r:id="rId312" display="https://www.settrade.com/C13_FastQuote_Main.jsp?txtSymbol=TNR" xr:uid="{6AB171EC-1CE3-48D5-9A4C-E57D83B8242C}"/>
    <hyperlink ref="B142" r:id="rId313" display="https://www.settrade.com/C13_FastQuote_Main.jsp?txtSymbol=TOG" xr:uid="{B136D19C-727F-4053-B821-2EAEF47AA8C5}"/>
    <hyperlink ref="B146" r:id="rId314" display="https://www.settrade.com/C13_FastQuote_Main.jsp?txtSymbol=BAY" xr:uid="{8A2F04A2-7FEA-4AA0-9A48-4D8518C67D8A}"/>
    <hyperlink ref="B147" r:id="rId315" display="https://www.settrade.com/C13_FastQuote_Main.jsp?txtSymbol=BBL" xr:uid="{8E0E2B17-B337-4F81-A333-69B9E9142B13}"/>
    <hyperlink ref="B148" r:id="rId316" display="https://www.settrade.com/C13_FastQuote_Main.jsp?txtSymbol=CIMBT" xr:uid="{82E71F61-1C5B-4EE2-860D-08D8FA19AB51}"/>
    <hyperlink ref="B149" r:id="rId317" display="https://www.settrade.com/C13_FastQuote_Main.jsp?txtSymbol=KBANK" xr:uid="{D805A1F0-A982-4D16-A202-81DF33CF22E3}"/>
    <hyperlink ref="B150" r:id="rId318" display="https://www.settrade.com/C13_FastQuote_Main.jsp?txtSymbol=KKP" xr:uid="{28746A8B-4A39-4E66-9B65-68D49FB718E7}"/>
    <hyperlink ref="B151" r:id="rId319" display="https://www.settrade.com/C13_FastQuote_Main.jsp?txtSymbol=KTB" xr:uid="{6CABDCE1-75FB-44F2-BD3B-2D417D54D6F3}"/>
    <hyperlink ref="B152" r:id="rId320" display="https://www.settrade.com/C13_FastQuote_Main.jsp?txtSymbol=LHFG" xr:uid="{FBA148D6-36F2-4533-BADB-F3B831F9C640}"/>
    <hyperlink ref="B153" r:id="rId321" display="https://www.settrade.com/C13_FastQuote_Main.jsp?txtSymbol=SCB" xr:uid="{4A541A18-8089-4240-B970-7B0FF64D01DD}"/>
    <hyperlink ref="B154" r:id="rId322" display="https://www.settrade.com/C13_FastQuote_Main.jsp?txtSymbol=TCAP" xr:uid="{6C0380A7-0792-402F-8EEF-0F62F3FD1E49}"/>
    <hyperlink ref="B155" r:id="rId323" display="https://www.settrade.com/C13_FastQuote_Main.jsp?txtSymbol=TISCO" xr:uid="{E170B0BE-4694-45C4-882D-663608FFED60}"/>
    <hyperlink ref="B156" r:id="rId324" display="https://www.settrade.com/C13_FastQuote_Main.jsp?txtSymbol=TTB" xr:uid="{4C883BB5-C238-49DC-A27E-CC32668DC9E2}"/>
    <hyperlink ref="B160" r:id="rId325" display="https://www.settrade.com/C13_FastQuote_Main.jsp?txtSymbol=AEONTS" xr:uid="{713D524C-6003-45F5-99AA-E3792F02329E}"/>
    <hyperlink ref="B161" r:id="rId326" display="https://www.settrade.com/C13_FastQuote_Main.jsp?txtSymbol=AMANAH" xr:uid="{E1957247-62E7-4C26-9C57-6493F73615B6}"/>
    <hyperlink ref="B162" r:id="rId327" display="https://www.settrade.com/C13_FastQuote_Main.jsp?txtSymbol=ASAP" xr:uid="{BC5030C9-0EA7-4A4E-BA4C-38374E1A3497}"/>
    <hyperlink ref="B163" r:id="rId328" display="https://www.settrade.com/C13_FastQuote_Main.jsp?txtSymbol=ASK" xr:uid="{2CF2BD5C-6BE7-4623-8B63-5CC2DB46E5EA}"/>
    <hyperlink ref="B164" r:id="rId329" display="https://www.settrade.com/C13_FastQuote_Main.jsp?txtSymbol=ASP" xr:uid="{A9D921D1-6313-498B-9394-24ED4D26572F}"/>
    <hyperlink ref="B165" r:id="rId330" display="https://www.settrade.com/C13_FastQuote_Main.jsp?txtSymbol=BAM" xr:uid="{7CAD744A-0D18-43C9-B0E3-8A38504F98A3}"/>
    <hyperlink ref="B166" r:id="rId331" display="https://www.settrade.com/C13_FastQuote_Main.jsp?txtSymbol=BFIT" xr:uid="{D48360E1-D11D-4179-AFB4-1322819C2944}"/>
    <hyperlink ref="B167" r:id="rId332" display="https://www.settrade.com/C13_FastQuote_Main.jsp?txtSymbol=BYD" xr:uid="{FEA6AC81-39D8-4CEA-AFCB-4157FB8F5642}"/>
    <hyperlink ref="B168" r:id="rId333" display="https://www.settrade.com/C13_FastQuote_Main.jsp?txtSymbol=CGH" xr:uid="{C726BAE0-8323-41B4-BF06-9898467C2247}"/>
    <hyperlink ref="B169" r:id="rId334" display="https://www.settrade.com/C13_FastQuote_Main.jsp?txtSymbol=CHAYO" xr:uid="{B8FE604B-F25F-46A7-A280-CCFE617970EC}"/>
    <hyperlink ref="B170" r:id="rId335" display="https://www.settrade.com/C13_FastQuote_Main.jsp?txtSymbol=ECL" xr:uid="{4429479B-B976-43FB-B36B-CE82A16B60D6}"/>
    <hyperlink ref="B171" r:id="rId336" display="https://www.settrade.com/C13_FastQuote_Main.jsp?txtSymbol=FNS" xr:uid="{34EC295B-90E9-4D99-BA3C-3172B9002005}"/>
    <hyperlink ref="B172" r:id="rId337" display="https://www.settrade.com/C13_FastQuote_Main.jsp?txtSymbol=FSS" xr:uid="{99E26A31-AEB8-48EC-BC21-DE2664382A59}"/>
    <hyperlink ref="B173" r:id="rId338" display="https://www.settrade.com/C13_FastQuote_Main.jsp?txtSymbol=GBX" xr:uid="{EA6F6BB8-6660-4F7C-8CFA-01EBB3D3CAB6}"/>
    <hyperlink ref="B174" r:id="rId339" display="https://www.settrade.com/C13_FastQuote_Main.jsp?txtSymbol=GL" xr:uid="{24B274A9-F2E2-4A4F-A585-CC64F7461CE4}"/>
    <hyperlink ref="B175" r:id="rId340" display="https://www.settrade.com/C13_FastQuote_Main.jsp?txtSymbol=HENG" xr:uid="{C51C6E55-BB30-4683-B474-4D8634A851E7}"/>
    <hyperlink ref="B176" r:id="rId341" display="https://www.settrade.com/C13_FastQuote_Main.jsp?txtSymbol=IFS" xr:uid="{8706629B-171A-4174-B862-D09A95BF9FB6}"/>
    <hyperlink ref="B177" r:id="rId342" display="https://www.settrade.com/C13_FastQuote_Main.jsp?txtSymbol=JMT" xr:uid="{D9F18F88-BD55-4AE3-B8FA-67B1B660CA06}"/>
    <hyperlink ref="B178" r:id="rId343" display="https://www.settrade.com/C13_FastQuote_Main.jsp?txtSymbol=KCAR" xr:uid="{CF52A0C6-718E-4CAF-B718-5696D5BAE7A4}"/>
    <hyperlink ref="B179" r:id="rId344" display="https://www.settrade.com/C13_FastQuote_Main.jsp?txtSymbol=KGI" xr:uid="{8D358750-1969-4EE1-A10B-1F1CA2AE6A27}"/>
    <hyperlink ref="B180" r:id="rId345" display="https://www.settrade.com/C13_FastQuote_Main.jsp?txtSymbol=KTC" xr:uid="{0254793B-3C9D-42C6-A6DF-550C77FD3EB6}"/>
    <hyperlink ref="B181" r:id="rId346" display="https://www.settrade.com/C13_FastQuote_Main.jsp?txtSymbol=MFC" xr:uid="{FC590BBD-2596-42BF-BCB3-C69761945F42}"/>
    <hyperlink ref="B182" r:id="rId347" display="https://www.settrade.com/C13_FastQuote_Main.jsp?txtSymbol=MICRO" xr:uid="{66943A9A-C38B-444C-92F9-F36E97519CEC}"/>
    <hyperlink ref="B183" r:id="rId348" display="https://www.settrade.com/C13_FastQuote_Main.jsp?txtSymbol=ML" xr:uid="{393496D2-7EDD-43F6-9C59-BD2DA7170B00}"/>
    <hyperlink ref="B184" r:id="rId349" display="https://www.settrade.com/C13_FastQuote_Main.jsp?txtSymbol=MST" xr:uid="{1D9CD1E5-3D46-4287-82C0-2A3D8CC633D0}"/>
    <hyperlink ref="B185" r:id="rId350" display="https://www.settrade.com/C13_FastQuote_Main.jsp?txtSymbol=MTC" xr:uid="{840B95FA-1D07-44FD-A08E-00E1E0D5533B}"/>
    <hyperlink ref="B186" r:id="rId351" display="https://www.settrade.com/C13_FastQuote_Main.jsp?txtSymbol=NCAP" xr:uid="{FB577F1A-7786-43AF-80AB-72421A3BEA56}"/>
    <hyperlink ref="B187" r:id="rId352" display="https://www.settrade.com/C13_FastQuote_Main.jsp?txtSymbol=PE" xr:uid="{407B03F4-A798-4F63-B277-28F23D17D7D7}"/>
    <hyperlink ref="B188" r:id="rId353" display="https://www.settrade.com/C13_FastQuote_Main.jsp?txtSymbol=PL" xr:uid="{23CEBB63-424D-456B-8355-B5241F401D2B}"/>
    <hyperlink ref="B189" r:id="rId354" display="https://www.settrade.com/C13_FastQuote_Main.jsp?txtSymbol=S11" xr:uid="{835B056A-80C0-42CB-91CA-EF63291BB960}"/>
    <hyperlink ref="B190" r:id="rId355" display="https://www.settrade.com/C13_FastQuote_Main.jsp?txtSymbol=SAK" xr:uid="{FB4A0C5E-3F17-493D-959E-DF9BD7501204}"/>
    <hyperlink ref="B191" r:id="rId356" display="https://www.settrade.com/C13_FastQuote_Main.jsp?txtSymbol=SAWAD" xr:uid="{000C261F-C021-4C75-B1B4-4C40A760FA09}"/>
    <hyperlink ref="B192" r:id="rId357" display="https://www.settrade.com/C13_FastQuote_Main.jsp?txtSymbol=THANI" xr:uid="{775D73F1-B7B1-446C-8813-E248CE5581A9}"/>
    <hyperlink ref="B193" r:id="rId358" display="https://www.settrade.com/C13_FastQuote_Main.jsp?txtSymbol=TIDLOR" xr:uid="{47A35F21-C910-4DAE-BA2E-C8EE995E4082}"/>
    <hyperlink ref="B194" r:id="rId359" display="https://www.settrade.com/C13_FastQuote_Main.jsp?txtSymbol=TK" xr:uid="{4AED9C6B-48F4-4867-8FA3-1EF2FB191D48}"/>
    <hyperlink ref="B195" r:id="rId360" display="https://www.settrade.com/C13_FastQuote_Main.jsp?txtSymbol=TNITY" xr:uid="{928960FB-270B-41F7-BFB0-62F2BDFD5B88}"/>
    <hyperlink ref="B196" r:id="rId361" display="https://www.settrade.com/C13_FastQuote_Main.jsp?txtSymbol=UOBKH" xr:uid="{D23C4E0E-5D27-4205-A290-1CC46AC6B5A4}"/>
    <hyperlink ref="B197" r:id="rId362" display="https://www.settrade.com/C13_FastQuote_Main.jsp?txtSymbol=XPG" xr:uid="{5CACC545-1353-4E43-8F7B-C6B54A34355D}"/>
    <hyperlink ref="B201" r:id="rId363" display="https://www.settrade.com/C13_FastQuote_Main.jsp?txtSymbol=AYUD" xr:uid="{5FC78D74-210D-4285-A053-766CEAA0A420}"/>
    <hyperlink ref="B202" r:id="rId364" display="https://www.settrade.com/C13_FastQuote_Main.jsp?txtSymbol=BKI" xr:uid="{B4106918-ACED-43A1-83B8-5ABBCCBA3D35}"/>
    <hyperlink ref="B203" r:id="rId365" display="https://www.settrade.com/C13_FastQuote_Main.jsp?txtSymbol=BLA" xr:uid="{EF285034-2E20-4E7B-B6FE-4427D4C12143}"/>
    <hyperlink ref="B204" r:id="rId366" display="https://www.settrade.com/C13_FastQuote_Main.jsp?txtSymbol=BUI" xr:uid="{66D5DD67-69DE-4645-A46F-C83CFCBECED3}"/>
    <hyperlink ref="B205" r:id="rId367" display="https://www.settrade.com/C13_FastQuote_Main.jsp?txtSymbol=CHARAN" xr:uid="{E77E930F-22CA-41A7-B5BF-C906D38B5CED}"/>
    <hyperlink ref="B206" r:id="rId368" display="https://www.settrade.com/C13_FastQuote_Main.jsp?txtSymbol=INSURE" xr:uid="{02557B98-DC37-41FE-9574-20EDDFD62F6D}"/>
    <hyperlink ref="B207" r:id="rId369" display="https://www.settrade.com/C13_FastQuote_Main.jsp?txtSymbol=KWI" xr:uid="{0E868494-A2A1-4729-822C-8C0FC0C921B1}"/>
    <hyperlink ref="B208" r:id="rId370" display="https://www.settrade.com/C13_FastQuote_Main.jsp?txtSymbol=MTI" xr:uid="{1EDDCC16-20D4-4D86-BEDA-48C01C0EC92D}"/>
    <hyperlink ref="B209" r:id="rId371" display="https://www.settrade.com/C13_FastQuote_Main.jsp?txtSymbol=NKI" xr:uid="{ED973B46-5623-46BD-80DF-95C21E47DD3E}"/>
    <hyperlink ref="B210" r:id="rId372" display="https://www.settrade.com/C13_FastQuote_Main.jsp?txtSymbol=NSI" xr:uid="{25324D51-D6AB-4B20-9866-C87D7BC9CFC6}"/>
    <hyperlink ref="B211" r:id="rId373" display="https://www.settrade.com/C13_FastQuote_Main.jsp?txtSymbol=SMK" xr:uid="{5F6C2987-6CDC-42D0-8F71-511AB102F879}"/>
    <hyperlink ref="B212" r:id="rId374" display="https://www.settrade.com/C13_FastQuote_Main.jsp?txtSymbol=TGH" xr:uid="{9BB1897F-874C-4D14-9991-1647D856DFE4}"/>
    <hyperlink ref="B213" r:id="rId375" display="https://www.settrade.com/C13_FastQuote_Main.jsp?txtSymbol=THRE" xr:uid="{164A8B91-2377-412D-BDCA-46AD45FDC881}"/>
    <hyperlink ref="B214" r:id="rId376" display="https://www.settrade.com/C13_FastQuote_Main.jsp?txtSymbol=THREL" xr:uid="{56EDCB3C-CF53-4DD6-A79B-AABD4AF57DDB}"/>
    <hyperlink ref="B215" r:id="rId377" display="https://www.settrade.com/C13_FastQuote_Main.jsp?txtSymbol=TIPH" xr:uid="{6DB59E7E-14AC-458B-A4FD-7DFBFD700CC4}"/>
    <hyperlink ref="B216" r:id="rId378" display="https://www.settrade.com/C13_FastQuote_Main.jsp?txtSymbol=TQM" xr:uid="{A64DA20E-2959-4B3C-AC91-E889E0AA7FA1}"/>
    <hyperlink ref="B217" r:id="rId379" display="https://www.settrade.com/C13_FastQuote_Main.jsp?txtSymbol=TSI" xr:uid="{C49C4EA0-FA0D-43AA-A73C-C1BC0D3A8296}"/>
    <hyperlink ref="B218" r:id="rId380" display="https://www.settrade.com/C13_FastQuote_Main.jsp?txtSymbol=TVI" xr:uid="{935BE71A-1E9C-4D0E-B92C-07495DD6580D}"/>
    <hyperlink ref="B222" r:id="rId381" display="https://www.settrade.com/C13_FastQuote_Main.jsp?txtSymbol=3K-BAT" xr:uid="{0EB886F2-0BB9-499F-BCCC-2D1C84B57063}"/>
    <hyperlink ref="B223" r:id="rId382" display="https://www.settrade.com/C13_FastQuote_Main.jsp?txtSymbol=ACG" xr:uid="{270742AA-7741-4AEA-8185-E01615178690}"/>
    <hyperlink ref="B224" r:id="rId383" display="https://www.settrade.com/C13_FastQuote_Main.jsp?txtSymbol=AH" xr:uid="{37BF69CE-EB72-4C8F-BB68-487470DC4392}"/>
    <hyperlink ref="B225" r:id="rId384" display="https://www.settrade.com/C13_FastQuote_Main.jsp?txtSymbol=CWT" xr:uid="{E4685014-E544-4901-A878-43AF18589108}"/>
    <hyperlink ref="B226" r:id="rId385" display="https://www.settrade.com/C13_FastQuote_Main.jsp?txtSymbol=EASON" xr:uid="{3D76E402-FCC2-40BD-AB5D-457B53BEFC5D}"/>
    <hyperlink ref="B227" r:id="rId386" display="https://www.settrade.com/C13_FastQuote_Main.jsp?txtSymbol=GYT" xr:uid="{57A8D347-F6BC-4F9E-BDEF-237A2882271F}"/>
    <hyperlink ref="B228" r:id="rId387" display="https://www.settrade.com/C13_FastQuote_Main.jsp?txtSymbol=HFT" xr:uid="{EFB7AB31-F9EF-4567-B4DC-8C9971A9A4B8}"/>
    <hyperlink ref="B229" r:id="rId388" display="https://www.settrade.com/C13_FastQuote_Main.jsp?txtSymbol=IHL" xr:uid="{D5C3F221-EDA6-4B90-B978-9332BF52B363}"/>
    <hyperlink ref="B230" r:id="rId389" display="https://www.settrade.com/C13_FastQuote_Main.jsp?txtSymbol=INGRS" xr:uid="{282D67DF-E26A-462C-B221-01324349E10A}"/>
    <hyperlink ref="B231" r:id="rId390" display="https://www.settrade.com/C13_FastQuote_Main.jsp?txtSymbol=IRC" xr:uid="{C3F651F2-3E3A-4F06-8706-ABEDCC77BCD6}"/>
    <hyperlink ref="B232" r:id="rId391" display="https://www.settrade.com/C13_FastQuote_Main.jsp?txtSymbol=PCSGH" xr:uid="{F4C1BDA0-FC7C-4CB0-995C-EBDBB5EE3F09}"/>
    <hyperlink ref="B233" r:id="rId392" display="https://www.settrade.com/C13_FastQuote_Main.jsp?txtSymbol=SAT" xr:uid="{D706F74C-0431-4623-AA8F-F01B08698188}"/>
    <hyperlink ref="B234" r:id="rId393" display="https://www.settrade.com/C13_FastQuote_Main.jsp?txtSymbol=SPG" xr:uid="{B08A4185-7E76-4E31-80F8-CDF8F9E7E322}"/>
    <hyperlink ref="B235" r:id="rId394" display="https://www.settrade.com/C13_FastQuote_Main.jsp?txtSymbol=STANLY" xr:uid="{9FF7F125-18BF-4220-A6D0-F77A9D9BD10F}"/>
    <hyperlink ref="B236" r:id="rId395" display="https://www.settrade.com/C13_FastQuote_Main.jsp?txtSymbol=TKT" xr:uid="{F2AC6A63-F9C8-4800-96FC-2DB77005ECCC}"/>
    <hyperlink ref="B237" r:id="rId396" display="https://www.settrade.com/C13_FastQuote_Main.jsp?txtSymbol=TNPC" xr:uid="{36DA8717-75F1-4506-88CC-08929FFABFD8}"/>
    <hyperlink ref="B238" r:id="rId397" display="https://www.settrade.com/C13_FastQuote_Main.jsp?txtSymbol=TRU" xr:uid="{2D9F41C9-8054-4F29-888C-73552B41EC9B}"/>
    <hyperlink ref="B239" r:id="rId398" display="https://www.settrade.com/C13_FastQuote_Main.jsp?txtSymbol=TSC" xr:uid="{B3B01854-0BD0-44BD-B07C-4461A5726023}"/>
    <hyperlink ref="B243" r:id="rId399" display="https://www.settrade.com/C13_FastQuote_Main.jsp?txtSymbol=ALLA" xr:uid="{D80479F8-127B-4B5A-AE45-874C421EB3E0}"/>
    <hyperlink ref="B244" r:id="rId400" display="https://www.settrade.com/C13_FastQuote_Main.jsp?txtSymbol=ASEFA" xr:uid="{2D1FC274-E14B-48F8-8C8B-D27E1701696A}"/>
    <hyperlink ref="B245" r:id="rId401" display="https://www.settrade.com/C13_FastQuote_Main.jsp?txtSymbol=CPT" xr:uid="{D20E66F5-CAAB-4AAB-A4E4-8DAD632BEC00}"/>
    <hyperlink ref="B246" r:id="rId402" display="https://www.settrade.com/C13_FastQuote_Main.jsp?txtSymbol=CRANE" xr:uid="{EFE614DA-D5AF-46DA-9D24-226770FA3019}"/>
    <hyperlink ref="B247" r:id="rId403" display="https://www.settrade.com/C13_FastQuote_Main.jsp?txtSymbol=CTW" xr:uid="{BD08B7C2-5486-4F52-A2FA-69CD7182458F}"/>
    <hyperlink ref="B248" r:id="rId404" display="https://www.settrade.com/C13_FastQuote_Main.jsp?txtSymbol=FMT" xr:uid="{CF916A3B-0BB5-43C4-BAF2-482C7E379E0D}"/>
    <hyperlink ref="B249" r:id="rId405" display="https://www.settrade.com/C13_FastQuote_Main.jsp?txtSymbol=HTECH" xr:uid="{4D5C2579-87E0-4822-8357-B7B255B5FC41}"/>
    <hyperlink ref="B250" r:id="rId406" display="https://www.settrade.com/C13_FastQuote_Main.jsp?txtSymbol=KKC" xr:uid="{9DF4F870-7329-4AA4-B6B0-98DE857922F8}"/>
    <hyperlink ref="B251" r:id="rId407" display="https://www.settrade.com/C13_FastQuote_Main.jsp?txtSymbol=PK" xr:uid="{EB6EC517-5FB3-4059-A044-365E6064B87C}"/>
    <hyperlink ref="B252" r:id="rId408" display="https://www.settrade.com/C13_FastQuote_Main.jsp?txtSymbol=SNC" xr:uid="{07D25C54-C7D0-497C-B391-3BFA2A034B3C}"/>
    <hyperlink ref="B253" r:id="rId409" display="https://www.settrade.com/C13_FastQuote_Main.jsp?txtSymbol=STARK" xr:uid="{81AA0A38-FF57-43F2-BC4D-0390FAAC22AD}"/>
    <hyperlink ref="B254" r:id="rId410" display="https://www.settrade.com/C13_FastQuote_Main.jsp?txtSymbol=TCJ" xr:uid="{6A6DDDEC-A6C8-4D1C-80B9-B8A45B3961B3}"/>
    <hyperlink ref="B255" r:id="rId411" display="https://www.settrade.com/C13_FastQuote_Main.jsp?txtSymbol=TPCS" xr:uid="{D4791EC2-56B2-4951-A511-71DEA6A1F2E0}"/>
    <hyperlink ref="B256" r:id="rId412" display="https://www.settrade.com/C13_FastQuote_Main.jsp?txtSymbol=VARO" xr:uid="{039F376B-56BA-4128-A7EE-E725A7A9D48C}"/>
    <hyperlink ref="B260" r:id="rId413" display="https://www.settrade.com/C13_FastQuote_Main.jsp?txtSymbol=UTP" xr:uid="{C32B0014-2994-4D2F-A3CA-28E1BA04522D}"/>
    <hyperlink ref="B264" r:id="rId414" display="https://www.settrade.com/C13_FastQuote_Main.jsp?txtSymbol=BCT" xr:uid="{2E8B675E-A069-437A-B448-3B2C6C9A4295}"/>
    <hyperlink ref="B265" r:id="rId415" display="https://www.settrade.com/C13_FastQuote_Main.jsp?txtSymbol=CMAN" xr:uid="{279CD3D6-36BF-431E-9D95-AD46C9505791}"/>
    <hyperlink ref="B266" r:id="rId416" display="https://www.settrade.com/C13_FastQuote_Main.jsp?txtSymbol=GC" xr:uid="{5EB07CCB-3F1C-4284-A552-97ABB7E16C0A}"/>
    <hyperlink ref="B267" r:id="rId417" display="https://www.settrade.com/C13_FastQuote_Main.jsp?txtSymbol=GGC" xr:uid="{C628A9CA-1AC6-4CF7-A1FA-3F7CE6687B3B}"/>
    <hyperlink ref="B268" r:id="rId418" display="https://www.settrade.com/C13_FastQuote_Main.jsp?txtSymbol=GIFT" xr:uid="{9FEF47E7-098D-4215-AA79-24F0420F4830}"/>
    <hyperlink ref="B269" r:id="rId419" display="https://www.settrade.com/C13_FastQuote_Main.jsp?txtSymbol=IVL" xr:uid="{D3D6C23F-EF28-4AB6-A506-22E81EDDB16B}"/>
    <hyperlink ref="B270" r:id="rId420" display="https://www.settrade.com/C13_FastQuote_Main.jsp?txtSymbol=NFC" xr:uid="{C04305F6-18BE-4976-A088-AB7B19255EBA}"/>
    <hyperlink ref="B271" r:id="rId421" display="https://www.settrade.com/C13_FastQuote_Main.jsp?txtSymbol=PATO" xr:uid="{B141DE14-CA97-4D5A-A3AC-C923BF99D4E9}"/>
    <hyperlink ref="B272" r:id="rId422" display="https://www.settrade.com/C13_FastQuote_Main.jsp?txtSymbol=PMTA" xr:uid="{B9570ACA-A075-4D32-9AAC-1DBC849D55DA}"/>
    <hyperlink ref="B273" r:id="rId423" display="https://www.settrade.com/C13_FastQuote_Main.jsp?txtSymbol=PTTGC" xr:uid="{1424E5AA-33FD-459D-91F0-34AC081B9F75}"/>
    <hyperlink ref="B274" r:id="rId424" display="https://www.settrade.com/C13_FastQuote_Main.jsp?txtSymbol=SUTHA" xr:uid="{4D44A7AD-8108-4B7F-BAEC-7F400324830B}"/>
    <hyperlink ref="B275" r:id="rId425" display="https://www.settrade.com/C13_FastQuote_Main.jsp?txtSymbol=TCCC" xr:uid="{C3AC050D-7E15-4093-9305-4B111831917D}"/>
    <hyperlink ref="B276" r:id="rId426" display="https://www.settrade.com/C13_FastQuote_Main.jsp?txtSymbol=TPA" xr:uid="{C29A029E-8A0B-466F-9311-55E575D64AD7}"/>
    <hyperlink ref="B277" r:id="rId427" display="https://www.settrade.com/C13_FastQuote_Main.jsp?txtSymbol=UAC" xr:uid="{2FA706B6-D5FB-4E3A-A1F5-B0A9D7D3D861}"/>
    <hyperlink ref="B278" r:id="rId428" display="https://www.settrade.com/C13_FastQuote_Main.jsp?txtSymbol=UP" xr:uid="{7004095E-E1C4-4E6B-A581-4B90E51B2304}"/>
    <hyperlink ref="B282" r:id="rId429" display="https://www.settrade.com/C13_FastQuote_Main.jsp?txtSymbol=AJ" xr:uid="{D956DA6A-1C90-4C96-BF29-9DEBDB93694C}"/>
    <hyperlink ref="B283" r:id="rId430" display="https://www.settrade.com/C13_FastQuote_Main.jsp?txtSymbol=ALUCON" xr:uid="{716A2B36-A438-4EC1-BA8E-1E35E2A34764}"/>
    <hyperlink ref="B284" r:id="rId431" display="https://www.settrade.com/C13_FastQuote_Main.jsp?txtSymbol=BGC" xr:uid="{3011180C-94DC-4D5F-896F-9972676F640E}"/>
    <hyperlink ref="B285" r:id="rId432" display="https://www.settrade.com/C13_FastQuote_Main.jsp?txtSymbol=CSC" xr:uid="{98DEED3F-8B1C-4653-8762-5AD7D5C80A18}"/>
    <hyperlink ref="B286" r:id="rId433" display="https://www.settrade.com/C13_FastQuote_Main.jsp?txtSymbol=NEP" xr:uid="{425EEEE4-8B60-44E8-BBBB-D07CCD0313A7}"/>
    <hyperlink ref="B287" r:id="rId434" display="https://www.settrade.com/C13_FastQuote_Main.jsp?txtSymbol=PTL" xr:uid="{3749F6C2-9C93-47F8-BF9C-2DD7C3046A61}"/>
    <hyperlink ref="B288" r:id="rId435" display="https://www.settrade.com/C13_FastQuote_Main.jsp?txtSymbol=SCGP" xr:uid="{DFE6F5CB-010C-4669-BA5D-E5A1ECAF9BAE}"/>
    <hyperlink ref="B289" r:id="rId436" display="https://www.settrade.com/C13_FastQuote_Main.jsp?txtSymbol=SFLEX" xr:uid="{EC9B260B-B984-40E9-A899-389C39244650}"/>
    <hyperlink ref="B290" r:id="rId437" display="https://www.settrade.com/C13_FastQuote_Main.jsp?txtSymbol=SITHAI" xr:uid="{F6832F2C-59F6-4582-B28B-A6BF11834CE5}"/>
    <hyperlink ref="B291" r:id="rId438" display="https://www.settrade.com/C13_FastQuote_Main.jsp?txtSymbol=SLP" xr:uid="{B49DA2C4-6373-4537-9E71-5739CB2173E1}"/>
    <hyperlink ref="B292" r:id="rId439" display="https://www.settrade.com/C13_FastQuote_Main.jsp?txtSymbol=SMPC" xr:uid="{63D5BDEC-978F-4BF6-8724-DBC5936DC958}"/>
    <hyperlink ref="B293" r:id="rId440" display="https://www.settrade.com/C13_FastQuote_Main.jsp?txtSymbol=SPACK" xr:uid="{E8AAE387-373A-45F7-AFE7-E5C83210D02E}"/>
    <hyperlink ref="B294" r:id="rId441" display="https://www.settrade.com/C13_FastQuote_Main.jsp?txtSymbol=TCOAT" xr:uid="{217A0E4E-E086-454E-8387-3E500D2571FC}"/>
    <hyperlink ref="B295" r:id="rId442" display="https://www.settrade.com/C13_FastQuote_Main.jsp?txtSymbol=TFI" xr:uid="{C07D9650-38F7-476D-978D-550966189B4F}"/>
    <hyperlink ref="B296" r:id="rId443" display="https://www.settrade.com/C13_FastQuote_Main.jsp?txtSymbol=THIP" xr:uid="{5B41EE46-C0AE-4EC0-A92C-0E89C5C168F2}"/>
    <hyperlink ref="B297" r:id="rId444" display="https://www.settrade.com/C13_FastQuote_Main.jsp?txtSymbol=TMD" xr:uid="{CC76E210-B99F-4A8F-8AF3-38583BCE8DAF}"/>
    <hyperlink ref="B298" r:id="rId445" display="https://www.settrade.com/C13_FastQuote_Main.jsp?txtSymbol=TOPP" xr:uid="{28562276-F21D-4479-AADC-F387F1634D96}"/>
    <hyperlink ref="B299" r:id="rId446" display="https://www.settrade.com/C13_FastQuote_Main.jsp?txtSymbol=TPAC" xr:uid="{E26A4317-00BD-49E0-A4DD-CD5B4F9BED8A}"/>
    <hyperlink ref="B300" r:id="rId447" display="https://www.settrade.com/C13_FastQuote_Main.jsp?txtSymbol=TPBI" xr:uid="{4F88086F-C80E-44F4-A0BE-56520DBE94FA}"/>
    <hyperlink ref="B301" r:id="rId448" display="https://www.settrade.com/C13_FastQuote_Main.jsp?txtSymbol=TPP" xr:uid="{DC064215-B91D-4E4D-A4AB-2E0331AE1EDA}"/>
    <hyperlink ref="B305" r:id="rId449" display="https://www.settrade.com/C13_FastQuote_Main.jsp?txtSymbol=2S" xr:uid="{1C12B99F-1CA0-4026-8975-11A98EAB853F}"/>
    <hyperlink ref="B306" r:id="rId450" display="https://www.settrade.com/C13_FastQuote_Main.jsp?txtSymbol=AMC" xr:uid="{9AF4EE89-2AC2-4A19-8AC6-DB3D1B3CBC04}"/>
    <hyperlink ref="B307" r:id="rId451" display="https://www.settrade.com/C13_FastQuote_Main.jsp?txtSymbol=BSBM" xr:uid="{F81CF44F-E2BD-4D1D-B23C-D098928B3043}"/>
    <hyperlink ref="B308" r:id="rId452" display="https://www.settrade.com/C13_FastQuote_Main.jsp?txtSymbol=CEN" xr:uid="{2C7D28AC-32D6-4C08-BFCF-BE6FCCA165A7}"/>
    <hyperlink ref="B309" r:id="rId453" display="https://www.settrade.com/C13_FastQuote_Main.jsp?txtSymbol=CITY" xr:uid="{6360C07E-4871-48AE-BC30-9B4A99537FB4}"/>
    <hyperlink ref="B310" r:id="rId454" display="https://www.settrade.com/C13_FastQuote_Main.jsp?txtSymbol=CSP" xr:uid="{202067FC-8488-45A0-98A6-14BF7E88F2D8}"/>
    <hyperlink ref="B311" r:id="rId455" display="https://www.settrade.com/C13_FastQuote_Main.jsp?txtSymbol=GJS" xr:uid="{D4BDD99C-25AB-4C9E-BB4D-98D4DA745476}"/>
    <hyperlink ref="B312" r:id="rId456" display="https://www.settrade.com/C13_FastQuote_Main.jsp?txtSymbol=GSTEEL" xr:uid="{0D6C49F2-4B6A-440C-96DD-5782A9689063}"/>
    <hyperlink ref="B313" r:id="rId457" display="https://www.settrade.com/C13_FastQuote_Main.jsp?txtSymbol=INOX" xr:uid="{607C3812-B434-44C1-85D3-C6AFE3637A03}"/>
    <hyperlink ref="B314" r:id="rId458" display="https://www.settrade.com/C13_FastQuote_Main.jsp?txtSymbol=LHK" xr:uid="{B1E151EA-A100-4E54-AE50-A4E59312A902}"/>
    <hyperlink ref="B315" r:id="rId459" display="https://www.settrade.com/C13_FastQuote_Main.jsp?txtSymbol=MCS" xr:uid="{D19964F3-B63E-4B26-B45B-4221AD7F6145}"/>
    <hyperlink ref="B316" r:id="rId460" display="https://www.settrade.com/C13_FastQuote_Main.jsp?txtSymbol=MILL" xr:uid="{689F143B-94AD-4674-ACA4-E9435929CF90}"/>
    <hyperlink ref="B317" r:id="rId461" display="https://www.settrade.com/C13_FastQuote_Main.jsp?txtSymbol=NOVA" xr:uid="{B9746B9C-3156-48B4-ACD0-9E5E45869427}"/>
    <hyperlink ref="B318" r:id="rId462" display="https://www.settrade.com/C13_FastQuote_Main.jsp?txtSymbol=PAP" xr:uid="{7991F9C4-F0A3-468D-8406-746258C208FA}"/>
    <hyperlink ref="B319" r:id="rId463" display="https://www.settrade.com/C13_FastQuote_Main.jsp?txtSymbol=PERM" xr:uid="{BC1F6ABD-B209-4FB7-B9F6-10642150B327}"/>
    <hyperlink ref="B320" r:id="rId464" display="https://www.settrade.com/C13_FastQuote_Main.jsp?txtSymbol=SAM" xr:uid="{007297EB-415B-43F2-9D5E-63DF6A49ED11}"/>
    <hyperlink ref="B321" r:id="rId465" display="https://www.settrade.com/C13_FastQuote_Main.jsp?txtSymbol=SMIT" xr:uid="{6E3D3943-F28B-466F-903B-FBACA0089BE8}"/>
    <hyperlink ref="B322" r:id="rId466" display="https://www.settrade.com/C13_FastQuote_Main.jsp?txtSymbol=SSSC" xr:uid="{BADDE1BA-88ED-4CE6-A23D-DDD08D000342}"/>
    <hyperlink ref="B323" r:id="rId467" display="https://www.settrade.com/C13_FastQuote_Main.jsp?txtSymbol=TGPRO" xr:uid="{AE264AF2-02A7-4B6D-BA96-D1CBF5A6D2B1}"/>
    <hyperlink ref="B324" r:id="rId468" display="https://www.settrade.com/C13_FastQuote_Main.jsp?txtSymbol=THE" xr:uid="{19074309-C2EF-4BB0-B0CF-29C27E24529F}"/>
    <hyperlink ref="B325" r:id="rId469" display="https://www.settrade.com/C13_FastQuote_Main.jsp?txtSymbol=TMT" xr:uid="{7974A4CF-DE54-4EBF-883D-EAAF86463E92}"/>
    <hyperlink ref="B326" r:id="rId470" display="https://www.settrade.com/C13_FastQuote_Main.jsp?txtSymbol=TSTH" xr:uid="{D7840188-ED84-45F6-B6C8-B71DE9969FBA}"/>
    <hyperlink ref="B327" r:id="rId471" display="https://www.settrade.com/C13_FastQuote_Main.jsp?txtSymbol=TWP" xr:uid="{3A73C87F-5821-400C-BB9B-1FF17EB70FAB}"/>
    <hyperlink ref="B328" r:id="rId472" display="https://www.settrade.com/C13_FastQuote_Main.jsp?txtSymbol=TYCN" xr:uid="{0D94F866-DC17-4EEC-95FC-341D3FDA310C}"/>
    <hyperlink ref="B332" r:id="rId473" display="https://www.settrade.com/C13_FastQuote_Main.jsp?txtSymbol=CCP" xr:uid="{884B0D92-322C-4C7F-81E5-6AAC9876F592}"/>
    <hyperlink ref="B333" r:id="rId474" display="https://www.settrade.com/C13_FastQuote_Main.jsp?txtSymbol=COTTO" xr:uid="{16B31CD9-AA98-41B8-B306-266EA7B9D85E}"/>
    <hyperlink ref="B334" r:id="rId475" display="https://www.settrade.com/C13_FastQuote_Main.jsp?txtSymbol=DCC" xr:uid="{B25318A3-34F5-4FA1-82F8-5226DC8C9A0E}"/>
    <hyperlink ref="B335" r:id="rId476" display="https://www.settrade.com/C13_FastQuote_Main.jsp?txtSymbol=DCON" xr:uid="{11577DA5-FA47-4FA4-AC2F-88D7F8C05F36}"/>
    <hyperlink ref="B336" r:id="rId477" display="https://www.settrade.com/C13_FastQuote_Main.jsp?txtSymbol=DRT" xr:uid="{404D1001-0457-4F80-BE0A-0566D3460B64}"/>
    <hyperlink ref="B337" r:id="rId478" display="https://www.settrade.com/C13_FastQuote_Main.jsp?txtSymbol=EPG" xr:uid="{4B8357F4-A70F-462C-907C-98E55E7AE18F}"/>
    <hyperlink ref="B338" r:id="rId479" display="https://www.settrade.com/C13_FastQuote_Main.jsp?txtSymbol=GEL" xr:uid="{149EC4CD-94DC-4035-9D33-F259268C5695}"/>
    <hyperlink ref="B339" r:id="rId480" display="https://www.settrade.com/C13_FastQuote_Main.jsp?txtSymbol=PPP" xr:uid="{000F34C4-85D3-4ADD-927F-72D438B66BA7}"/>
    <hyperlink ref="B340" r:id="rId481" display="https://www.settrade.com/C13_FastQuote_Main.jsp?txtSymbol=Q-CON" xr:uid="{3CC7899F-5F24-4E2D-8F91-16DF4A24616A}"/>
    <hyperlink ref="B341" r:id="rId482" display="https://www.settrade.com/C13_FastQuote_Main.jsp?txtSymbol=SCC" xr:uid="{DCBE33E4-72A6-4182-91C7-785EABDFD052}"/>
    <hyperlink ref="B342" r:id="rId483" display="https://www.settrade.com/C13_FastQuote_Main.jsp?txtSymbol=SCCC" xr:uid="{62841522-04DE-4A5D-93A1-F285518B401A}"/>
    <hyperlink ref="B343" r:id="rId484" display="https://www.settrade.com/C13_FastQuote_Main.jsp?txtSymbol=SCP" xr:uid="{BE343D1D-25AA-462B-9C51-FF9B9C3C8A40}"/>
    <hyperlink ref="B344" r:id="rId485" display="https://www.settrade.com/C13_FastQuote_Main.jsp?txtSymbol=SKN" xr:uid="{B3102B4F-DF7C-47D8-96AC-F121C1267DFC}"/>
    <hyperlink ref="B345" r:id="rId486" display="https://www.settrade.com/C13_FastQuote_Main.jsp?txtSymbol=STECH" xr:uid="{A3E6927B-727C-467E-B835-E448319AB79B}"/>
    <hyperlink ref="B346" r:id="rId487" display="https://www.settrade.com/C13_FastQuote_Main.jsp?txtSymbol=TASCO" xr:uid="{1BBB5452-1959-49D8-82F2-0DF0F3DF8942}"/>
    <hyperlink ref="B347" r:id="rId488" display="https://www.settrade.com/C13_FastQuote_Main.jsp?txtSymbol=TOA" xr:uid="{DF485414-1BC2-4DE9-A206-CC34950C48C2}"/>
    <hyperlink ref="B348" r:id="rId489" display="https://www.settrade.com/C13_FastQuote_Main.jsp?txtSymbol=TPIPL" xr:uid="{0997C758-55B6-4424-964E-5EA3A23B7BAC}"/>
    <hyperlink ref="B349" r:id="rId490" display="https://www.settrade.com/C13_FastQuote_Main.jsp?txtSymbol=UMI" xr:uid="{B0BA2008-1D28-415F-B840-F9B9D445604B}"/>
    <hyperlink ref="B350" r:id="rId491" display="https://www.settrade.com/C13_FastQuote_Main.jsp?txtSymbol=VNG" xr:uid="{DFBDB6FB-93FF-4D5B-8CF8-907E757F3818}"/>
    <hyperlink ref="B351" r:id="rId492" display="https://www.settrade.com/C13_FastQuote_Main.jsp?txtSymbol=WIIK" xr:uid="{714D2715-CF9B-4EDE-A937-881D001737C4}"/>
    <hyperlink ref="B355" r:id="rId493" display="https://www.settrade.com/C13_FastQuote_Main.jsp?txtSymbol=A" xr:uid="{5A84B778-46F0-4642-945D-B03E9C249536}"/>
    <hyperlink ref="B356" r:id="rId494" display="https://www.settrade.com/C13_FastQuote_Main.jsp?txtSymbol=AMATA" xr:uid="{A78662EB-21D5-4E74-AEEF-4514CF811CD3}"/>
    <hyperlink ref="B357" r:id="rId495" display="https://www.settrade.com/C13_FastQuote_Main.jsp?txtSymbol=AMATAV" xr:uid="{9680CB78-40D7-43AC-B462-EBD1BF8A3158}"/>
    <hyperlink ref="B358" r:id="rId496" display="https://www.settrade.com/C13_FastQuote_Main.jsp?txtSymbol=ANAN" xr:uid="{93C543ED-3623-43CB-B43B-CBC61493FAFC}"/>
    <hyperlink ref="B359" r:id="rId497" display="https://www.settrade.com/C13_FastQuote_Main.jsp?txtSymbol=AP" xr:uid="{B4AE36E9-0D31-4084-A2E8-75D427B30E2A}"/>
    <hyperlink ref="B360" r:id="rId498" display="https://www.settrade.com/C13_FastQuote_Main.jsp?txtSymbol=APEX" xr:uid="{51162E1A-EB8F-45CF-8A92-1B3D75F1EFFF}"/>
    <hyperlink ref="B361" r:id="rId499" display="https://www.settrade.com/C13_FastQuote_Main.jsp?txtSymbol=AQ" xr:uid="{A368D521-A084-41E3-A8EB-E2D06BF06440}"/>
    <hyperlink ref="B362" r:id="rId500" display="https://www.settrade.com/C13_FastQuote_Main.jsp?txtSymbol=ASW" xr:uid="{F2DF1887-617C-41D9-8CEE-3BC350D88728}"/>
    <hyperlink ref="B363" r:id="rId501" display="https://www.settrade.com/C13_FastQuote_Main.jsp?txtSymbol=AWC" xr:uid="{4F42E8A9-4E22-47BF-B99D-D57A705C505A}"/>
    <hyperlink ref="B364" r:id="rId502" display="https://www.settrade.com/C13_FastQuote_Main.jsp?txtSymbol=BLAND" xr:uid="{060381DA-3D6F-43EE-AC7F-83DB71EB5217}"/>
    <hyperlink ref="B365" r:id="rId503" display="https://www.settrade.com/C13_FastQuote_Main.jsp?txtSymbol=BRI" xr:uid="{290E2B66-BF82-45D8-9BAE-35CCDCA6EA93}"/>
    <hyperlink ref="B366" r:id="rId504" display="https://www.settrade.com/C13_FastQuote_Main.jsp?txtSymbol=BROCK" xr:uid="{4C8593C6-A661-4675-92D5-2E6B2D4ECE76}"/>
    <hyperlink ref="B367" r:id="rId505" display="https://www.settrade.com/C13_FastQuote_Main.jsp?txtSymbol=CGD" xr:uid="{9F4643A0-3395-48BF-A1A1-6D64CF5B9013}"/>
    <hyperlink ref="B368" r:id="rId506" display="https://www.settrade.com/C13_FastQuote_Main.jsp?txtSymbol=CI" xr:uid="{7BD1FA11-30CB-4493-85AA-65660A221EA6}"/>
    <hyperlink ref="B369" r:id="rId507" display="https://www.settrade.com/C13_FastQuote_Main.jsp?txtSymbol=CMC" xr:uid="{4D648DEF-24CC-4355-AF87-2D292839A612}"/>
    <hyperlink ref="B370" r:id="rId508" display="https://www.settrade.com/C13_FastQuote_Main.jsp?txtSymbol=CPN" xr:uid="{5ABABB4D-CA70-4775-A26A-B51DEC0A19DD}"/>
    <hyperlink ref="B371" r:id="rId509" display="https://www.settrade.com/C13_FastQuote_Main.jsp?txtSymbol=ESTAR" xr:uid="{D4C010BC-E36D-4C5A-BEF6-200DFAD1E6F0}"/>
    <hyperlink ref="B372" r:id="rId510" display="https://www.settrade.com/C13_FastQuote_Main.jsp?txtSymbol=EVER" xr:uid="{7DCC983E-0F99-4EF1-A287-9D44A034EE4E}"/>
    <hyperlink ref="B373" r:id="rId511" display="https://www.settrade.com/C13_FastQuote_Main.jsp?txtSymbol=FPT" xr:uid="{5139EE55-BC3E-45D0-A0BF-C43761E6D875}"/>
    <hyperlink ref="B374" r:id="rId512" display="https://www.settrade.com/C13_FastQuote_Main.jsp?txtSymbol=GLAND" xr:uid="{B9F79A3E-32B4-4C75-8196-9660297E510A}"/>
    <hyperlink ref="B375" r:id="rId513" display="https://www.settrade.com/C13_FastQuote_Main.jsp?txtSymbol=J" xr:uid="{9498D459-F7CE-406B-B44F-3115024DC8C5}"/>
    <hyperlink ref="B376" r:id="rId514" display="https://www.settrade.com/C13_FastQuote_Main.jsp?txtSymbol=JCK" xr:uid="{8F64CC47-3801-4C9D-9317-E88BDE2ADECA}"/>
    <hyperlink ref="B377" r:id="rId515" display="https://www.settrade.com/C13_FastQuote_Main.jsp?txtSymbol=KC" xr:uid="{D7C3AE0D-CABF-46CE-BB0E-65BFCAE83587}"/>
    <hyperlink ref="B378" r:id="rId516" display="https://www.settrade.com/C13_FastQuote_Main.jsp?txtSymbol=LALIN" xr:uid="{C83A72D6-CC1B-440C-83A7-16A9BDF76C3D}"/>
    <hyperlink ref="B379" r:id="rId517" display="https://www.settrade.com/C13_FastQuote_Main.jsp?txtSymbol=LH" xr:uid="{CC26C1AD-4024-43FA-81AD-5BE226F0AC99}"/>
    <hyperlink ref="B380" r:id="rId518" display="https://www.settrade.com/C13_FastQuote_Main.jsp?txtSymbol=LPN" xr:uid="{4FFDA4AE-469B-4DCC-ABBB-43E1D909C279}"/>
    <hyperlink ref="B381" r:id="rId519" display="https://www.settrade.com/C13_FastQuote_Main.jsp?txtSymbol=MBK" xr:uid="{34AF4076-377A-41FF-A338-8E29F5911FA0}"/>
    <hyperlink ref="B382" r:id="rId520" display="https://www.settrade.com/C13_FastQuote_Main.jsp?txtSymbol=MJD" xr:uid="{0216A58D-29AC-40C0-84E4-B82DFCA96043}"/>
    <hyperlink ref="B383" r:id="rId521" display="https://www.settrade.com/C13_FastQuote_Main.jsp?txtSymbol=MK" xr:uid="{8B544EC1-9282-4FD3-BB70-9C8293825139}"/>
    <hyperlink ref="B384" r:id="rId522" display="https://www.settrade.com/C13_FastQuote_Main.jsp?txtSymbol=NCH" xr:uid="{77024023-294E-4FEF-B03B-E1743E44CCA8}"/>
    <hyperlink ref="B385" r:id="rId523" display="https://www.settrade.com/C13_FastQuote_Main.jsp?txtSymbol=NNCL" xr:uid="{C9371487-683D-4747-83EA-F8E12716C781}"/>
    <hyperlink ref="B386" r:id="rId524" display="https://www.settrade.com/C13_FastQuote_Main.jsp?txtSymbol=NOBLE" xr:uid="{C3D81148-977D-4131-AA2A-BC5D33DC25FC}"/>
    <hyperlink ref="B387" r:id="rId525" display="https://www.settrade.com/C13_FastQuote_Main.jsp?txtSymbol=NUSA" xr:uid="{1920F1E7-B3E0-496D-A4ED-54157D79D53A}"/>
    <hyperlink ref="B388" r:id="rId526" display="https://www.settrade.com/C13_FastQuote_Main.jsp?txtSymbol=NVD" xr:uid="{2DDB4F92-A951-44B9-B236-121301002BE3}"/>
    <hyperlink ref="B389" r:id="rId527" display="https://www.settrade.com/C13_FastQuote_Main.jsp?txtSymbol=ORI" xr:uid="{FBF5CF76-90C3-4D1D-8997-0CDFA7F5B9B1}"/>
    <hyperlink ref="B390" r:id="rId528" display="https://www.settrade.com/C13_FastQuote_Main.jsp?txtSymbol=PACE" xr:uid="{6E2C7288-F955-44C7-A2B1-0DB506C0B01B}"/>
    <hyperlink ref="B391" r:id="rId529" display="https://www.settrade.com/C13_FastQuote_Main.jsp?txtSymbol=PEACE" xr:uid="{EE98AAB8-C286-429E-825E-EC4B90C2D93F}"/>
    <hyperlink ref="B392" r:id="rId530" display="https://www.settrade.com/C13_FastQuote_Main.jsp?txtSymbol=PF" xr:uid="{9D0FB5A3-1216-4DA5-9840-CDD45E1D9C3A}"/>
    <hyperlink ref="B393" r:id="rId531" display="https://www.settrade.com/C13_FastQuote_Main.jsp?txtSymbol=PIN" xr:uid="{74BA2CF2-D9F9-4358-AA92-611AB1502D74}"/>
    <hyperlink ref="B394" r:id="rId532" display="https://www.settrade.com/C13_FastQuote_Main.jsp?txtSymbol=PLAT" xr:uid="{0EF43E6B-8D28-4CF5-86EA-20E90475F2BB}"/>
    <hyperlink ref="B395" r:id="rId533" display="https://www.settrade.com/C13_FastQuote_Main.jsp?txtSymbol=POLAR" xr:uid="{856F30F0-A573-4119-8BD6-829DD0462182}"/>
    <hyperlink ref="B396" r:id="rId534" display="https://www.settrade.com/C13_FastQuote_Main.jsp?txtSymbol=PRECHA" xr:uid="{ED02C2E5-1CBD-4CBE-8A79-629F7C36BDF4}"/>
    <hyperlink ref="B397" r:id="rId535" display="https://www.settrade.com/C13_FastQuote_Main.jsp?txtSymbol=PRIN" xr:uid="{AADB9A22-748F-4164-992F-82337C8F457F}"/>
    <hyperlink ref="B398" r:id="rId536" display="https://www.settrade.com/C13_FastQuote_Main.jsp?txtSymbol=PSH" xr:uid="{8DA90E12-C099-4006-BCC6-6F0AFFF1224A}"/>
    <hyperlink ref="B399" r:id="rId537" display="https://www.settrade.com/C13_FastQuote_Main.jsp?txtSymbol=QH" xr:uid="{49F9BA57-5BC8-4E10-BFB3-491BDE0C1A78}"/>
    <hyperlink ref="B400" r:id="rId538" display="https://www.settrade.com/C13_FastQuote_Main.jsp?txtSymbol=RICHY" xr:uid="{2374569C-916D-424A-A632-58268D273C6E}"/>
    <hyperlink ref="B401" r:id="rId539" display="https://www.settrade.com/C13_FastQuote_Main.jsp?txtSymbol=RML" xr:uid="{8A06DFF0-BF7F-4AF6-A49C-41573085B3F4}"/>
    <hyperlink ref="B402" r:id="rId540" display="https://www.settrade.com/C13_FastQuote_Main.jsp?txtSymbol=ROJNA" xr:uid="{45AADB9B-FD95-4ECB-9785-AFA6B1905A88}"/>
    <hyperlink ref="B403" r:id="rId541" display="https://www.settrade.com/C13_FastQuote_Main.jsp?txtSymbol=S" xr:uid="{807ACE61-071F-48CE-BD8C-68D6DD4DCEBB}"/>
    <hyperlink ref="B404" r:id="rId542" display="https://www.settrade.com/C13_FastQuote_Main.jsp?txtSymbol=SA" xr:uid="{800233F7-5AC8-4E27-B4A6-EB34E1D688A2}"/>
    <hyperlink ref="B405" r:id="rId543" display="https://www.settrade.com/C13_FastQuote_Main.jsp?txtSymbol=SAMCO" xr:uid="{D2F92ABB-A0D4-4722-A4EA-63258E6CCA86}"/>
    <hyperlink ref="B406" r:id="rId544" display="https://www.settrade.com/C13_FastQuote_Main.jsp?txtSymbol=SC" xr:uid="{5750A20C-9690-4D9A-A5E4-103C9490B9EA}"/>
    <hyperlink ref="B407" r:id="rId545" display="https://www.settrade.com/C13_FastQuote_Main.jsp?txtSymbol=SENA" xr:uid="{BD9DE690-797A-4473-ABE4-E3515135C5E5}"/>
    <hyperlink ref="B408" r:id="rId546" display="https://www.settrade.com/C13_FastQuote_Main.jsp?txtSymbol=SF" xr:uid="{A6EFE591-E1CD-4ADD-9E65-33B5667753C6}"/>
    <hyperlink ref="B409" r:id="rId547" display="https://www.settrade.com/C13_FastQuote_Main.jsp?txtSymbol=SIRI" xr:uid="{C6BE7910-7829-4A7C-8F78-205DE81A41FB}"/>
    <hyperlink ref="B410" r:id="rId548" display="https://www.settrade.com/C13_FastQuote_Main.jsp?txtSymbol=SPALI" xr:uid="{37CEA2B3-951A-485E-8404-F67D4A6CCA1F}"/>
    <hyperlink ref="B411" r:id="rId549" display="https://www.settrade.com/C13_FastQuote_Main.jsp?txtSymbol=U" xr:uid="{5592479E-2CC5-49B9-80BA-16C323FA6A8D}"/>
    <hyperlink ref="B412" r:id="rId550" display="https://www.settrade.com/C13_FastQuote_Main.jsp?txtSymbol=UV" xr:uid="{7B8CFF84-D7CA-4943-BB4E-A33121324254}"/>
    <hyperlink ref="B413" r:id="rId551" display="https://www.settrade.com/C13_FastQuote_Main.jsp?txtSymbol=WHA" xr:uid="{43721CE5-CE22-4522-A832-36FAEDF36B56}"/>
    <hyperlink ref="B414" r:id="rId552" display="https://www.settrade.com/C13_FastQuote_Main.jsp?txtSymbol=WIN" xr:uid="{EB618782-17AE-4C67-B495-C2EAE822554D}"/>
    <hyperlink ref="B418" r:id="rId553" display="https://www.settrade.com/C13_FastQuote_Main.jsp?txtSymbol=AIMCG" xr:uid="{C73F1498-E745-41EA-9AC3-99465FD28AC8}"/>
    <hyperlink ref="B419" r:id="rId554" display="https://www.settrade.com/C13_FastQuote_Main.jsp?txtSymbol=AIMIRT" xr:uid="{2B6AACB6-0DDA-424D-8F37-B44937B11BE0}"/>
    <hyperlink ref="B420" r:id="rId555" display="https://www.settrade.com/C13_FastQuote_Main.jsp?txtSymbol=ALLY" xr:uid="{8486D1C2-79AB-4D31-A1EE-46CD9A407832}"/>
    <hyperlink ref="B421" r:id="rId556" display="https://www.settrade.com/C13_FastQuote_Main.jsp?txtSymbol=AMATAR" xr:uid="{B1EB2508-912A-484E-82D8-13FAC7D48C7F}"/>
    <hyperlink ref="B422" r:id="rId557" display="https://www.settrade.com/C13_FastQuote_Main.jsp?txtSymbol=B-WORK" xr:uid="{4BBD89CF-BD84-4839-B341-021C69836E42}"/>
    <hyperlink ref="B423" r:id="rId558" display="https://www.settrade.com/C13_FastQuote_Main.jsp?txtSymbol=BKKCP" xr:uid="{F131859B-4255-417A-85D3-9DD3552E9015}"/>
    <hyperlink ref="B424" r:id="rId559" display="https://www.settrade.com/C13_FastQuote_Main.jsp?txtSymbol=BOFFICE" xr:uid="{2F05C9BD-59A0-4392-8C9F-C6D04BEF9FF6}"/>
    <hyperlink ref="B425" r:id="rId560" display="https://www.settrade.com/C13_FastQuote_Main.jsp?txtSymbol=CPNCG" xr:uid="{D3BC9959-8361-4D97-9537-C993C91B3AE0}"/>
    <hyperlink ref="B426" r:id="rId561" display="https://www.settrade.com/C13_FastQuote_Main.jsp?txtSymbol=CPNREIT" xr:uid="{44EB8B2A-055B-47B2-80E8-40C1F2A109A3}"/>
    <hyperlink ref="B427" r:id="rId562" display="https://www.settrade.com/C13_FastQuote_Main.jsp?txtSymbol=CPTGF" xr:uid="{4A032651-C5B7-4D75-AC09-5BC8DC813EE3}"/>
    <hyperlink ref="B428" r:id="rId563" display="https://www.settrade.com/C13_FastQuote_Main.jsp?txtSymbol=CTARAF" xr:uid="{44F4405D-616C-48E8-8962-685DA4FF1D92}"/>
    <hyperlink ref="B429" r:id="rId564" display="https://www.settrade.com/C13_FastQuote_Main.jsp?txtSymbol=DREIT" xr:uid="{17EB69D8-B746-4A6B-BC26-F5DC036D572B}"/>
    <hyperlink ref="B430" r:id="rId565" display="https://www.settrade.com/C13_FastQuote_Main.jsp?txtSymbol=ERWPF" xr:uid="{D14293CF-3254-4F7E-834C-D2D35AFFD3D1}"/>
    <hyperlink ref="B431" r:id="rId566" display="https://www.settrade.com/C13_FastQuote_Main.jsp?txtSymbol=FTREIT" xr:uid="{6EC413BC-9887-4DC0-ADA3-AB63EF6DFC6B}"/>
    <hyperlink ref="B432" r:id="rId567" display="https://www.settrade.com/C13_FastQuote_Main.jsp?txtSymbol=FUTUREPF" xr:uid="{FBAE53EC-35E7-4F26-8586-60D15B060549}"/>
    <hyperlink ref="B433" r:id="rId568" display="https://www.settrade.com/C13_FastQuote_Main.jsp?txtSymbol=GAHREIT" xr:uid="{0BA907A2-4FD6-4A38-ACE4-161F61AA5F67}"/>
    <hyperlink ref="B434" r:id="rId569" display="https://www.settrade.com/C13_FastQuote_Main.jsp?txtSymbol=GROREIT" xr:uid="{BBD4BCB6-BA77-4DAB-B51B-367D8DC6B68E}"/>
    <hyperlink ref="B435" r:id="rId570" display="https://www.settrade.com/C13_FastQuote_Main.jsp?txtSymbol=GVREIT" xr:uid="{907CABAF-B334-4086-ADD0-4279C8895C27}"/>
    <hyperlink ref="B436" r:id="rId571" display="https://www.settrade.com/C13_FastQuote_Main.jsp?txtSymbol=HPF" xr:uid="{BF50A290-6C2E-4DF0-AF5C-3DCA6DA57A13}"/>
    <hyperlink ref="B437" r:id="rId572" display="https://www.settrade.com/C13_FastQuote_Main.jsp?txtSymbol=HREIT" xr:uid="{0062BF6E-8892-4168-B13C-70A160265A46}"/>
    <hyperlink ref="B438" r:id="rId573" display="https://www.settrade.com/C13_FastQuote_Main.jsp?txtSymbol=IMPACT" xr:uid="{11AD56F5-C14C-4202-B052-AEBE5BE24BA5}"/>
    <hyperlink ref="B439" r:id="rId574" display="https://www.settrade.com/C13_FastQuote_Main.jsp?txtSymbol=INETREIT" xr:uid="{D3406A5E-BFAE-44D4-B0EB-B257DD62ECEE}"/>
    <hyperlink ref="B440" r:id="rId575" display="https://www.settrade.com/C13_FastQuote_Main.jsp?txtSymbol=KPNPF" xr:uid="{B625567E-3A87-4952-82C4-57AC285710B3}"/>
    <hyperlink ref="B441" r:id="rId576" display="https://www.settrade.com/C13_FastQuote_Main.jsp?txtSymbol=KTBSTMR" xr:uid="{A627907D-B51D-4EF4-9EE1-1F1D315C6EB4}"/>
    <hyperlink ref="B442" r:id="rId577" display="https://www.settrade.com/C13_FastQuote_Main.jsp?txtSymbol=LHHOTEL" xr:uid="{CDB908A9-5E41-47ED-BD7F-CB253D1A4D65}"/>
    <hyperlink ref="B443" r:id="rId578" display="https://www.settrade.com/C13_FastQuote_Main.jsp?txtSymbol=LHPF" xr:uid="{531E2F63-D6B9-4B0E-9151-269F00C7F755}"/>
    <hyperlink ref="B444" r:id="rId579" display="https://www.settrade.com/C13_FastQuote_Main.jsp?txtSymbol=LHSC" xr:uid="{C6878CBB-F5DF-4824-A110-1177563DCC8A}"/>
    <hyperlink ref="B445" r:id="rId580" display="https://www.settrade.com/C13_FastQuote_Main.jsp?txtSymbol=LPF" xr:uid="{072AC605-6D85-4395-8E4E-72ADA15C9600}"/>
    <hyperlink ref="B446" r:id="rId581" display="https://www.settrade.com/C13_FastQuote_Main.jsp?txtSymbol=LUXF" xr:uid="{E02CBB62-F18E-4D76-8D5F-5C6AACA90AF4}"/>
    <hyperlink ref="B447" r:id="rId582" display="https://www.settrade.com/C13_FastQuote_Main.jsp?txtSymbol=M-II" xr:uid="{8B041805-79F6-4B01-AD24-DAE9660C30C2}"/>
    <hyperlink ref="B448" r:id="rId583" display="https://www.settrade.com/C13_FastQuote_Main.jsp?txtSymbol=M-PAT" xr:uid="{06CB5AFE-A560-43F2-8941-187E835DEF80}"/>
    <hyperlink ref="B449" r:id="rId584" display="https://www.settrade.com/C13_FastQuote_Main.jsp?txtSymbol=M-STOR" xr:uid="{73EB2A73-52CF-4247-9C06-F7D89E664765}"/>
    <hyperlink ref="B450" r:id="rId585" display="https://www.settrade.com/C13_FastQuote_Main.jsp?txtSymbol=MIPF" xr:uid="{0A44C254-7A16-487C-BA31-1BC8EFD51A5C}"/>
    <hyperlink ref="B451" r:id="rId586" display="https://www.settrade.com/C13_FastQuote_Main.jsp?txtSymbol=MIT" xr:uid="{8C131BA5-94C0-4797-B0A5-2F42D122945B}"/>
    <hyperlink ref="B452" r:id="rId587" display="https://www.settrade.com/C13_FastQuote_Main.jsp?txtSymbol=MJLF" xr:uid="{FD558257-F046-4E59-B403-C509BA96AA4C}"/>
    <hyperlink ref="B453" r:id="rId588" display="https://www.settrade.com/C13_FastQuote_Main.jsp?txtSymbol=MNIT" xr:uid="{4EEF1FBE-FEF6-4254-9398-CB57C26F58C5}"/>
    <hyperlink ref="B454" r:id="rId589" display="https://www.settrade.com/C13_FastQuote_Main.jsp?txtSymbol=MNIT2" xr:uid="{71C5C019-D535-4C0A-99F8-FBD6FE031B63}"/>
    <hyperlink ref="B455" r:id="rId590" display="https://www.settrade.com/C13_FastQuote_Main.jsp?txtSymbol=MNRF" xr:uid="{83442996-17BE-417F-BF04-A3F37A4D49FF}"/>
    <hyperlink ref="B456" r:id="rId591" display="https://www.settrade.com/C13_FastQuote_Main.jsp?txtSymbol=POPF" xr:uid="{897FFAC9-75BD-487F-9767-09F829E1074C}"/>
    <hyperlink ref="B457" r:id="rId592" display="https://www.settrade.com/C13_FastQuote_Main.jsp?txtSymbol=PPF" xr:uid="{1C7B0869-2E8C-4ADA-9C6E-F89A40ACBE42}"/>
    <hyperlink ref="B458" r:id="rId593" display="https://www.settrade.com/C13_FastQuote_Main.jsp?txtSymbol=PROSPECT" xr:uid="{0D17A47F-4AC8-4DB8-97BD-036AB27E6D90}"/>
    <hyperlink ref="B459" r:id="rId594" display="https://www.settrade.com/C13_FastQuote_Main.jsp?txtSymbol=QHHR" xr:uid="{01840CDB-8587-4A1A-80D5-1DA16123BE09}"/>
    <hyperlink ref="B460" r:id="rId595" display="https://www.settrade.com/C13_FastQuote_Main.jsp?txtSymbol=QHOP" xr:uid="{4090B44F-14E3-436D-B733-BC3EADB7C02F}"/>
    <hyperlink ref="B461" r:id="rId596" display="https://www.settrade.com/C13_FastQuote_Main.jsp?txtSymbol=QHPF" xr:uid="{28F6C969-A64C-428E-8D65-5B1426ADCDC9}"/>
    <hyperlink ref="B462" r:id="rId597" display="https://www.settrade.com/C13_FastQuote_Main.jsp?txtSymbol=SHREIT" xr:uid="{86066FCF-869D-4D0E-AEB5-ADFE7351E103}"/>
    <hyperlink ref="B463" r:id="rId598" display="https://www.settrade.com/C13_FastQuote_Main.jsp?txtSymbol=SIRIP" xr:uid="{E67F4AE0-879C-4F45-9AF3-C8AA8C79B5B5}"/>
    <hyperlink ref="B464" r:id="rId599" display="https://www.settrade.com/C13_FastQuote_Main.jsp?txtSymbol=SPRIME" xr:uid="{9108906A-220F-4DA4-8A2D-0C867B3AFAF5}"/>
    <hyperlink ref="B465" r:id="rId600" display="https://www.settrade.com/C13_FastQuote_Main.jsp?txtSymbol=SRIPANWA" xr:uid="{8B687C94-84D1-4320-AC1B-2A6C1C13FC9C}"/>
    <hyperlink ref="B466" r:id="rId601" display="https://www.settrade.com/C13_FastQuote_Main.jsp?txtSymbol=SSPF" xr:uid="{04A596E4-8463-41D3-A3A5-3603D07E430F}"/>
    <hyperlink ref="B467" r:id="rId602" display="https://www.settrade.com/C13_FastQuote_Main.jsp?txtSymbol=SSTRT" xr:uid="{2036EFA6-8CFF-4D18-86C2-42914F9EA1E9}"/>
    <hyperlink ref="B468" r:id="rId603" display="https://www.settrade.com/C13_FastQuote_Main.jsp?txtSymbol=TIF1" xr:uid="{7157DF2C-E17C-4204-B05F-5B3F0C6AF08D}"/>
    <hyperlink ref="B469" r:id="rId604" display="https://www.settrade.com/C13_FastQuote_Main.jsp?txtSymbol=TLHPF" xr:uid="{D901F8F4-D55D-429C-BB75-A4E182692C67}"/>
    <hyperlink ref="B470" r:id="rId605" display="https://www.settrade.com/C13_FastQuote_Main.jsp?txtSymbol=TNPF" xr:uid="{760891A9-B0CE-4C4C-94E1-887C819B483F}"/>
    <hyperlink ref="B471" r:id="rId606" display="https://www.settrade.com/C13_FastQuote_Main.jsp?txtSymbol=TPRIME" xr:uid="{7B86689C-C2DA-4C6E-A5EC-4CD5813E4FA3}"/>
    <hyperlink ref="B472" r:id="rId607" display="https://www.settrade.com/C13_FastQuote_Main.jsp?txtSymbol=TTLPF" xr:uid="{827816F0-322F-4C48-BEAC-ACEA074EBF5C}"/>
    <hyperlink ref="B473" r:id="rId608" display="https://www.settrade.com/C13_FastQuote_Main.jsp?txtSymbol=TU-PF" xr:uid="{A5C95B40-168F-466F-957C-A294036F5060}"/>
    <hyperlink ref="B474" r:id="rId609" display="https://www.settrade.com/C13_FastQuote_Main.jsp?txtSymbol=URBNPF" xr:uid="{DC7B475E-8CDA-4E7B-8C22-B130E952C750}"/>
    <hyperlink ref="B475" r:id="rId610" display="https://www.settrade.com/C13_FastQuote_Main.jsp?txtSymbol=WHABT" xr:uid="{8A119D2D-A4F8-4783-A1AA-46FEECB35EBC}"/>
    <hyperlink ref="B476" r:id="rId611" display="https://www.settrade.com/C13_FastQuote_Main.jsp?txtSymbol=WHART" xr:uid="{8CABC8E5-BFC4-4E1A-B355-6351DEB9EEFD}"/>
    <hyperlink ref="B480" r:id="rId612" display="https://www.settrade.com/C13_FastQuote_Main.jsp?txtSymbol=APCS" xr:uid="{B65B65F9-CF94-4256-A263-C16BFBE16EC4}"/>
    <hyperlink ref="B481" r:id="rId613" display="https://www.settrade.com/C13_FastQuote_Main.jsp?txtSymbol=BJCHI" xr:uid="{51290EC1-EB5B-4105-BA7E-E0616EE99BFB}"/>
    <hyperlink ref="B482" r:id="rId614" display="https://www.settrade.com/C13_FastQuote_Main.jsp?txtSymbol=BKD" xr:uid="{C8A66E91-037A-45A2-99BA-E17F4ABDEE2E}"/>
    <hyperlink ref="B483" r:id="rId615" display="https://www.settrade.com/C13_FastQuote_Main.jsp?txtSymbol=CIVIL" xr:uid="{F903C906-09C9-489B-A615-DDC0CE906680}"/>
    <hyperlink ref="B484" r:id="rId616" display="https://www.settrade.com/C13_FastQuote_Main.jsp?txtSymbol=CK" xr:uid="{26B0E131-17B8-419C-B75E-F71B84BF105B}"/>
    <hyperlink ref="B485" r:id="rId617" display="https://www.settrade.com/C13_FastQuote_Main.jsp?txtSymbol=CNT" xr:uid="{AC0475B5-C9EF-4B7A-91FB-E3FD5162034D}"/>
    <hyperlink ref="B486" r:id="rId618" display="https://www.settrade.com/C13_FastQuote_Main.jsp?txtSymbol=EMC" xr:uid="{E645A2C0-DED3-4D9B-BCE4-E4091FB92635}"/>
    <hyperlink ref="B487" r:id="rId619" display="https://www.settrade.com/C13_FastQuote_Main.jsp?txtSymbol=ITD" xr:uid="{7107B29C-469B-44E4-9333-A2F3627CE9E1}"/>
    <hyperlink ref="B488" r:id="rId620" display="https://www.settrade.com/C13_FastQuote_Main.jsp?txtSymbol=NWR" xr:uid="{0D2FD00A-6257-4756-8ACD-B769E3096044}"/>
    <hyperlink ref="B489" r:id="rId621" display="https://www.settrade.com/C13_FastQuote_Main.jsp?txtSymbol=PAE" xr:uid="{88506057-A48B-40BD-8F02-1999D57502CA}"/>
    <hyperlink ref="B490" r:id="rId622" display="https://www.settrade.com/C13_FastQuote_Main.jsp?txtSymbol=PLE" xr:uid="{802DA50B-DAC5-46C2-BE12-FA76CA1A6280}"/>
    <hyperlink ref="B491" r:id="rId623" display="https://www.settrade.com/C13_FastQuote_Main.jsp?txtSymbol=PREB" xr:uid="{A6C10E78-33F4-44A8-B350-F35F7FE40F33}"/>
    <hyperlink ref="B492" r:id="rId624" display="https://www.settrade.com/C13_FastQuote_Main.jsp?txtSymbol=PYLON" xr:uid="{226F56D4-7F49-44F4-A1D5-B0CA1B990DD3}"/>
    <hyperlink ref="B493" r:id="rId625" display="https://www.settrade.com/C13_FastQuote_Main.jsp?txtSymbol=RT" xr:uid="{7E73B060-CB76-4C12-8526-481054818E1F}"/>
    <hyperlink ref="B494" r:id="rId626" display="https://www.settrade.com/C13_FastQuote_Main.jsp?txtSymbol=SEAFCO" xr:uid="{15C95CB5-B6ED-4689-A2AC-34F734086A30}"/>
    <hyperlink ref="B495" r:id="rId627" display="https://www.settrade.com/C13_FastQuote_Main.jsp?txtSymbol=SQ" xr:uid="{FC151F6C-6265-45F3-989C-E37F8104C923}"/>
    <hyperlink ref="B496" r:id="rId628" display="https://www.settrade.com/C13_FastQuote_Main.jsp?txtSymbol=SRICHA" xr:uid="{54577076-C4A9-44D0-98CB-5291C5F25937}"/>
    <hyperlink ref="B497" r:id="rId629" display="https://www.settrade.com/C13_FastQuote_Main.jsp?txtSymbol=STEC" xr:uid="{DA413045-8D8E-4396-8F2C-28996F1EDC06}"/>
    <hyperlink ref="B498" r:id="rId630" display="https://www.settrade.com/C13_FastQuote_Main.jsp?txtSymbol=STPI" xr:uid="{4B433920-5CE2-4B8C-9E7E-3723EFB0F131}"/>
    <hyperlink ref="B499" r:id="rId631" display="https://www.settrade.com/C13_FastQuote_Main.jsp?txtSymbol=SYNTEC" xr:uid="{C66F3BDB-E1E8-4DF6-A3ED-2FF9C307E741}"/>
    <hyperlink ref="B500" r:id="rId632" display="https://www.settrade.com/C13_FastQuote_Main.jsp?txtSymbol=TEAMG" xr:uid="{FAE03816-3C62-459C-AD0F-7FF46B718A0B}"/>
    <hyperlink ref="B501" r:id="rId633" display="https://www.settrade.com/C13_FastQuote_Main.jsp?txtSymbol=TPOLY" xr:uid="{AB247C93-569F-4A04-A51C-FE3C6888BDDB}"/>
    <hyperlink ref="B502" r:id="rId634" display="https://www.settrade.com/C13_FastQuote_Main.jsp?txtSymbol=TRC" xr:uid="{383EFC62-EFF9-4A3E-8E46-96E026B06AF8}"/>
    <hyperlink ref="B503" r:id="rId635" display="https://www.settrade.com/C13_FastQuote_Main.jsp?txtSymbol=TRITN" xr:uid="{FB1C5530-21BC-4847-90E2-36FE84828F44}"/>
    <hyperlink ref="B504" r:id="rId636" display="https://www.settrade.com/C13_FastQuote_Main.jsp?txtSymbol=TTCL" xr:uid="{8091B8AC-29F2-4B49-9ED2-01C879C09DC7}"/>
    <hyperlink ref="B505" r:id="rId637" display="https://www.settrade.com/C13_FastQuote_Main.jsp?txtSymbol=UNIQ" xr:uid="{9566A517-130D-4E8A-9C98-95CB4F3BD4C6}"/>
    <hyperlink ref="B506" r:id="rId638" display="https://www.settrade.com/C13_FastQuote_Main.jsp?txtSymbol=WGE" xr:uid="{FB0988FA-89B6-4B3E-A029-77FF5731DEA3}"/>
    <hyperlink ref="B510" r:id="rId639" display="https://www.settrade.com/C13_FastQuote_Main.jsp?txtSymbol=7UP" xr:uid="{89E61DF1-6B93-48B3-9CAE-27A379D69BBC}"/>
    <hyperlink ref="B511" r:id="rId640" display="https://www.settrade.com/C13_FastQuote_Main.jsp?txtSymbol=ABPIF" xr:uid="{F0FF0170-88B8-412D-AFA0-014B8029CCFF}"/>
    <hyperlink ref="B512" r:id="rId641" display="https://www.settrade.com/C13_FastQuote_Main.jsp?txtSymbol=ACC" xr:uid="{B9DE7D6C-C3E4-488F-86D9-46FB1BC50A56}"/>
    <hyperlink ref="B513" r:id="rId642" display="https://www.settrade.com/C13_FastQuote_Main.jsp?txtSymbol=ACE" xr:uid="{2576176F-33B4-4A99-B1AF-5FD0E543008C}"/>
    <hyperlink ref="B514" r:id="rId643" display="https://www.settrade.com/C13_FastQuote_Main.jsp?txtSymbol=AGE" xr:uid="{5CACCDB4-854B-462F-B62C-DF3BFCF5664F}"/>
    <hyperlink ref="B515" r:id="rId644" display="https://www.settrade.com/C13_FastQuote_Main.jsp?txtSymbol=AI" xr:uid="{9DB82FEC-FDB5-437F-9D64-4567D2C9B824}"/>
    <hyperlink ref="B516" r:id="rId645" display="https://www.settrade.com/C13_FastQuote_Main.jsp?txtSymbol=AIE" xr:uid="{1DD63B11-B348-4A96-B250-F90E691D0EB8}"/>
    <hyperlink ref="B517" r:id="rId646" display="https://www.settrade.com/C13_FastQuote_Main.jsp?txtSymbol=AKR" xr:uid="{62F14CC5-368E-40D2-BAD6-62DF941B1A2A}"/>
    <hyperlink ref="B518" r:id="rId647" display="https://www.settrade.com/C13_FastQuote_Main.jsp?txtSymbol=BAFS" xr:uid="{BD131AEB-603A-49E5-833B-53540FECCF01}"/>
    <hyperlink ref="B519" r:id="rId648" display="https://www.settrade.com/C13_FastQuote_Main.jsp?txtSymbol=BANPU" xr:uid="{B1B864C3-23BC-4F7F-87C8-C63B1D5EBF6C}"/>
    <hyperlink ref="B520" r:id="rId649" display="https://www.settrade.com/C13_FastQuote_Main.jsp?txtSymbol=BBGI" xr:uid="{1C199180-32C0-4100-8D98-636E0E14C4F7}"/>
    <hyperlink ref="B521" r:id="rId650" display="https://www.settrade.com/C13_FastQuote_Main.jsp?txtSymbol=BCP" xr:uid="{5D85ADFD-CF90-47A6-8C17-D9F3C13E5A52}"/>
    <hyperlink ref="B522" r:id="rId651" display="https://www.settrade.com/C13_FastQuote_Main.jsp?txtSymbol=BCPG" xr:uid="{20FFA0D9-4DD2-47A2-9304-58E2BB97D08F}"/>
    <hyperlink ref="B523" r:id="rId652" display="https://www.settrade.com/C13_FastQuote_Main.jsp?txtSymbol=BGRIM" xr:uid="{FFC1B8E0-1546-4E02-B4DF-4B57C34E44D2}"/>
    <hyperlink ref="B524" r:id="rId653" display="https://www.settrade.com/C13_FastQuote_Main.jsp?txtSymbol=BPP" xr:uid="{E2ECC77A-A475-4895-B7CB-14747869CCF2}"/>
    <hyperlink ref="B525" r:id="rId654" display="https://www.settrade.com/C13_FastQuote_Main.jsp?txtSymbol=BRRGIF" xr:uid="{8E57636D-98EC-436B-9864-B2A079FBD758}"/>
    <hyperlink ref="B526" r:id="rId655" display="https://www.settrade.com/C13_FastQuote_Main.jsp?txtSymbol=CKP" xr:uid="{02340687-A597-4D31-839F-B37264B6B212}"/>
    <hyperlink ref="B527" r:id="rId656" display="https://www.settrade.com/C13_FastQuote_Main.jsp?txtSymbol=CV" xr:uid="{22029888-3569-4D86-9118-750FF2C8302C}"/>
    <hyperlink ref="B528" r:id="rId657" display="https://www.settrade.com/C13_FastQuote_Main.jsp?txtSymbol=DEMCO" xr:uid="{0EA1A02D-16C0-4615-8692-FD9376D48468}"/>
    <hyperlink ref="B529" r:id="rId658" display="https://www.settrade.com/C13_FastQuote_Main.jsp?txtSymbol=EA" xr:uid="{553719D3-AE74-42A9-8236-5931EE6B978C}"/>
    <hyperlink ref="B530" r:id="rId659" display="https://www.settrade.com/C13_FastQuote_Main.jsp?txtSymbol=EASTW" xr:uid="{38033F10-AEB8-42BB-BFE0-1A713773A60F}"/>
    <hyperlink ref="B531" r:id="rId660" display="https://www.settrade.com/C13_FastQuote_Main.jsp?txtSymbol=EGATIF" xr:uid="{56E7454B-5D56-40F8-A638-87E5EF13E3B7}"/>
    <hyperlink ref="B532" r:id="rId661" display="https://www.settrade.com/C13_FastQuote_Main.jsp?txtSymbol=EGCO" xr:uid="{A2D9F9FD-8308-4196-850D-EE737BC7FBDB}"/>
    <hyperlink ref="B533" r:id="rId662" display="https://www.settrade.com/C13_FastQuote_Main.jsp?txtSymbol=EP" xr:uid="{D9F6C57B-5769-41B5-9317-492EA31BE734}"/>
    <hyperlink ref="B534" r:id="rId663" display="https://www.settrade.com/C13_FastQuote_Main.jsp?txtSymbol=ESSO" xr:uid="{3949911A-AD6F-4C7E-8516-428B8FA1BC64}"/>
    <hyperlink ref="B535" r:id="rId664" display="https://www.settrade.com/C13_FastQuote_Main.jsp?txtSymbol=ETC" xr:uid="{6E9E6FD0-66F7-495F-935D-15147C4EACC1}"/>
    <hyperlink ref="B536" r:id="rId665" display="https://www.settrade.com/C13_FastQuote_Main.jsp?txtSymbol=GPSC" xr:uid="{FAFE4BDB-4209-4D63-AB8A-03FC2D7C30F0}"/>
    <hyperlink ref="B537" r:id="rId666" display="https://www.settrade.com/C13_FastQuote_Main.jsp?txtSymbol=GREEN" xr:uid="{089F0570-B7E8-44F4-905B-23798C9DAE8E}"/>
    <hyperlink ref="B538" r:id="rId667" display="https://www.settrade.com/C13_FastQuote_Main.jsp?txtSymbol=GULF" xr:uid="{264B0079-D6DF-4A0D-BC2A-F5C38F8A8168}"/>
    <hyperlink ref="B539" r:id="rId668" display="https://www.settrade.com/C13_FastQuote_Main.jsp?txtSymbol=GUNKUL" xr:uid="{68AFE70A-E331-4110-B7B0-E893F91A56C5}"/>
    <hyperlink ref="B540" r:id="rId669" display="https://www.settrade.com/C13_FastQuote_Main.jsp?txtSymbol=IFEC" xr:uid="{7EF50110-1431-477F-BB94-AAE35FAEFEAB}"/>
    <hyperlink ref="B541" r:id="rId670" display="https://www.settrade.com/C13_FastQuote_Main.jsp?txtSymbol=IRPC" xr:uid="{EA4C7673-8E3A-4778-AC27-E8A617290E9F}"/>
    <hyperlink ref="B542" r:id="rId671" display="https://www.settrade.com/C13_FastQuote_Main.jsp?txtSymbol=KBSPIF" xr:uid="{B54E0D7D-F17C-44CF-AB6D-58957EAF5911}"/>
    <hyperlink ref="B543" r:id="rId672" display="https://www.settrade.com/C13_FastQuote_Main.jsp?txtSymbol=LANNA" xr:uid="{2303614A-7C3B-46C5-8EA8-41D5EE5F8F50}"/>
    <hyperlink ref="B544" r:id="rId673" display="https://www.settrade.com/C13_FastQuote_Main.jsp?txtSymbol=MDX" xr:uid="{FA8B5E32-D526-44CB-A9EC-1521007CCF42}"/>
    <hyperlink ref="B545" r:id="rId674" display="https://www.settrade.com/C13_FastQuote_Main.jsp?txtSymbol=OR" xr:uid="{DA86FF60-568D-4AA9-9A62-1D170E5FFEA4}"/>
    <hyperlink ref="B546" r:id="rId675" display="https://www.settrade.com/C13_FastQuote_Main.jsp?txtSymbol=PRIME" xr:uid="{A3351D52-2787-446E-96E7-0FBF9CCF9417}"/>
    <hyperlink ref="B547" r:id="rId676" display="https://www.settrade.com/C13_FastQuote_Main.jsp?txtSymbol=PTG" xr:uid="{1848F7BF-A533-43E2-9B59-28A9F5396F22}"/>
    <hyperlink ref="B548" r:id="rId677" display="https://www.settrade.com/C13_FastQuote_Main.jsp?txtSymbol=PTT" xr:uid="{05140223-18A4-4BA2-A48F-549BE0226FA0}"/>
    <hyperlink ref="B549" r:id="rId678" display="https://www.settrade.com/C13_FastQuote_Main.jsp?txtSymbol=PTTEP" xr:uid="{7E84EE8C-1498-40AB-BF9E-1CBD973EC64A}"/>
    <hyperlink ref="B550" r:id="rId679" display="https://www.settrade.com/C13_FastQuote_Main.jsp?txtSymbol=QTC" xr:uid="{04823B2F-460A-44F3-B86C-EBCEB1A3AD0F}"/>
    <hyperlink ref="B551" r:id="rId680" display="https://www.settrade.com/C13_FastQuote_Main.jsp?txtSymbol=RATCH" xr:uid="{083729E7-D4B2-4D7A-92FF-1B54D88DD553}"/>
    <hyperlink ref="B552" r:id="rId681" display="https://www.settrade.com/C13_FastQuote_Main.jsp?txtSymbol=RPC" xr:uid="{365EE5A0-0E49-43DC-89B6-FC45145F0A9B}"/>
    <hyperlink ref="B553" r:id="rId682" display="https://www.settrade.com/C13_FastQuote_Main.jsp?txtSymbol=SCG" xr:uid="{228A003A-B0C5-47A3-839E-153A9F0D856F}"/>
    <hyperlink ref="B554" r:id="rId683" display="https://www.settrade.com/C13_FastQuote_Main.jsp?txtSymbol=SCI" xr:uid="{8643036C-8B31-495B-80FA-BE237504FAFE}"/>
    <hyperlink ref="B555" r:id="rId684" display="https://www.settrade.com/C13_FastQuote_Main.jsp?txtSymbol=SCN" xr:uid="{4475231D-351E-478C-BF71-571BA13737E5}"/>
    <hyperlink ref="B556" r:id="rId685" display="https://www.settrade.com/C13_FastQuote_Main.jsp?txtSymbol=SGP" xr:uid="{3B364FAB-4406-4A64-9C59-C22B51FBFEC7}"/>
    <hyperlink ref="B557" r:id="rId686" display="https://www.settrade.com/C13_FastQuote_Main.jsp?txtSymbol=SKE" xr:uid="{566F1EDD-39DE-482D-9483-551ADA805BFF}"/>
    <hyperlink ref="B558" r:id="rId687" display="https://www.settrade.com/C13_FastQuote_Main.jsp?txtSymbol=SOLAR" xr:uid="{2CB4CD9D-FF00-4D66-A447-F4325E775041}"/>
    <hyperlink ref="B559" r:id="rId688" display="https://www.settrade.com/C13_FastQuote_Main.jsp?txtSymbol=SPCG" xr:uid="{76E7D8AA-5726-4E7B-B107-2C0B5F8AE08D}"/>
    <hyperlink ref="B560" r:id="rId689" display="https://www.settrade.com/C13_FastQuote_Main.jsp?txtSymbol=SPRC" xr:uid="{5DC9F7E8-A0FA-4C84-8426-25029366AAA1}"/>
    <hyperlink ref="B561" r:id="rId690" display="https://www.settrade.com/C13_FastQuote_Main.jsp?txtSymbol=SSP" xr:uid="{3A488447-EA55-4CDB-8AFB-9E656032EA17}"/>
    <hyperlink ref="B562" r:id="rId691" display="https://www.settrade.com/C13_FastQuote_Main.jsp?txtSymbol=SUPER" xr:uid="{E313459B-4C0F-4177-8CB7-EDFAD2DCF62E}"/>
    <hyperlink ref="B563" r:id="rId692" display="https://www.settrade.com/C13_FastQuote_Main.jsp?txtSymbol=SUPEREIF" xr:uid="{0AD3873A-21B1-41F1-84DD-CD578C692A9B}"/>
    <hyperlink ref="B564" r:id="rId693" display="https://www.settrade.com/C13_FastQuote_Main.jsp?txtSymbol=SUSCO" xr:uid="{52B9B603-254F-4E19-AB78-91AB3EC63B4E}"/>
    <hyperlink ref="B565" r:id="rId694" display="https://www.settrade.com/C13_FastQuote_Main.jsp?txtSymbol=TAE" xr:uid="{CC796B00-BD4F-4C87-AD49-0B6CB9CA5303}"/>
    <hyperlink ref="B566" r:id="rId695" display="https://www.settrade.com/C13_FastQuote_Main.jsp?txtSymbol=TCC" xr:uid="{379C14C8-DCD8-4D68-887C-65D8D8B6E872}"/>
    <hyperlink ref="B567" r:id="rId696" display="https://www.settrade.com/C13_FastQuote_Main.jsp?txtSymbol=TOP" xr:uid="{620545BD-0C3A-4E0B-A8C6-0DCF0DA36BF7}"/>
    <hyperlink ref="B568" r:id="rId697" display="https://www.settrade.com/C13_FastQuote_Main.jsp?txtSymbol=TPIPP" xr:uid="{8480CC46-BFEB-418F-8E4F-E552ED0CDE2E}"/>
    <hyperlink ref="B569" r:id="rId698" display="https://www.settrade.com/C13_FastQuote_Main.jsp?txtSymbol=TSE" xr:uid="{FFE4F946-3063-46E4-91C9-A189D5D85152}"/>
    <hyperlink ref="B570" r:id="rId699" display="https://www.settrade.com/C13_FastQuote_Main.jsp?txtSymbol=TTW" xr:uid="{F53F219D-1EBF-465A-874B-9867182500C4}"/>
    <hyperlink ref="B571" r:id="rId700" display="https://www.settrade.com/C13_FastQuote_Main.jsp?txtSymbol=UBE" xr:uid="{2DD109A8-E353-40ED-9ABD-5D12F97E4A15}"/>
    <hyperlink ref="B572" r:id="rId701" display="https://www.settrade.com/C13_FastQuote_Main.jsp?txtSymbol=WHAUP" xr:uid="{BDADD903-E09D-45AF-8160-3C35D1EDE86C}"/>
    <hyperlink ref="B573" r:id="rId702" display="https://www.settrade.com/C13_FastQuote_Main.jsp?txtSymbol=WP" xr:uid="{57ADB385-4D46-4A17-A2BD-4C8E4973B0AF}"/>
    <hyperlink ref="B577" r:id="rId703" display="https://www.settrade.com/C13_FastQuote_Main.jsp?txtSymbol=THL" xr:uid="{2D0CDB14-73C3-4A21-BDCE-EB7B38DB4004}"/>
    <hyperlink ref="B581" r:id="rId704" display="https://www.settrade.com/C13_FastQuote_Main.jsp?txtSymbol=B52" xr:uid="{93546C3C-A4CA-4C1F-B40E-990D40266516}"/>
    <hyperlink ref="B582" r:id="rId705" display="https://www.settrade.com/C13_FastQuote_Main.jsp?txtSymbol=BEAUTY" xr:uid="{90546A4D-E3A1-4D0A-AAF2-9EE86295BB91}"/>
    <hyperlink ref="B583" r:id="rId706" display="https://www.settrade.com/C13_FastQuote_Main.jsp?txtSymbol=BIG" xr:uid="{291996B6-6C71-4431-BAB4-519E6B726DCB}"/>
    <hyperlink ref="B584" r:id="rId707" display="https://www.settrade.com/C13_FastQuote_Main.jsp?txtSymbol=BJC" xr:uid="{A504D422-EF80-495F-A7A4-9E334F781763}"/>
    <hyperlink ref="B585" r:id="rId708" display="https://www.settrade.com/C13_FastQuote_Main.jsp?txtSymbol=COM7" xr:uid="{ACB264BE-8211-4A19-A8D1-DA1DF30FA838}"/>
    <hyperlink ref="B586" r:id="rId709" display="https://www.settrade.com/C13_FastQuote_Main.jsp?txtSymbol=CPALL" xr:uid="{382D9217-3261-4FC6-9634-2F612E33F110}"/>
    <hyperlink ref="B587" r:id="rId710" display="https://www.settrade.com/C13_FastQuote_Main.jsp?txtSymbol=CPW" xr:uid="{084E64FD-40CD-449D-BD1E-6B185C7E1611}"/>
    <hyperlink ref="B588" r:id="rId711" display="https://www.settrade.com/C13_FastQuote_Main.jsp?txtSymbol=CRC" xr:uid="{A20478C3-D486-4B8E-B76A-E0B4CD3510BD}"/>
    <hyperlink ref="B589" r:id="rId712" display="https://www.settrade.com/C13_FastQuote_Main.jsp?txtSymbol=CSS" xr:uid="{2C32A5FE-3423-416C-8C10-D43FA0B2C90D}"/>
    <hyperlink ref="B590" r:id="rId713" display="https://www.settrade.com/C13_FastQuote_Main.jsp?txtSymbol=DOHOME" xr:uid="{806793D8-B19A-4CC5-8091-104DA70CB7B6}"/>
    <hyperlink ref="B591" r:id="rId714" display="https://www.settrade.com/C13_FastQuote_Main.jsp?txtSymbol=FN" xr:uid="{589EFACB-0D36-4C1C-AFBD-FB26749F5B5E}"/>
    <hyperlink ref="B592" r:id="rId715" display="https://www.settrade.com/C13_FastQuote_Main.jsp?txtSymbol=FTE" xr:uid="{71C5B29D-B774-46E9-8753-EAA1E8210741}"/>
    <hyperlink ref="B593" r:id="rId716" display="https://www.settrade.com/C13_FastQuote_Main.jsp?txtSymbol=GLOBAL" xr:uid="{7C3FDDB3-46FD-4B57-B6BC-D3E0F10469A1}"/>
    <hyperlink ref="B594" r:id="rId717" display="https://www.settrade.com/C13_FastQuote_Main.jsp?txtSymbol=HMPRO" xr:uid="{4852B794-3BEB-41E6-BCF7-984593C1FC08}"/>
    <hyperlink ref="B595" r:id="rId718" display="https://www.settrade.com/C13_FastQuote_Main.jsp?txtSymbol=ILM" xr:uid="{7E3BFC20-C335-4992-AB71-AAC2E463E55D}"/>
    <hyperlink ref="B596" r:id="rId719" display="https://www.settrade.com/C13_FastQuote_Main.jsp?txtSymbol=IT" xr:uid="{8B31E635-978C-4616-B7C7-0CFB6A098766}"/>
    <hyperlink ref="B597" r:id="rId720" display="https://www.settrade.com/C13_FastQuote_Main.jsp?txtSymbol=KAMART" xr:uid="{4178DBE0-401D-423C-9455-3020AE9509CA}"/>
    <hyperlink ref="B598" r:id="rId721" display="https://www.settrade.com/C13_FastQuote_Main.jsp?txtSymbol=LOXLEY" xr:uid="{0B67EAF6-6CDD-44ED-889D-49475D9FC52B}"/>
    <hyperlink ref="B599" r:id="rId722" display="https://www.settrade.com/C13_FastQuote_Main.jsp?txtSymbol=MAKRO" xr:uid="{F72CB0F4-7B23-4789-B43D-CA56A2F23C1A}"/>
    <hyperlink ref="B600" r:id="rId723" display="https://www.settrade.com/C13_FastQuote_Main.jsp?txtSymbol=MC" xr:uid="{C7D26656-EC0E-409B-BCDB-47C07EB91250}"/>
    <hyperlink ref="B601" r:id="rId724" display="https://www.settrade.com/C13_FastQuote_Main.jsp?txtSymbol=MEGA" xr:uid="{7F1AD4D0-0BB4-402A-98CF-6899D516C14F}"/>
    <hyperlink ref="B602" r:id="rId725" display="https://www.settrade.com/C13_FastQuote_Main.jsp?txtSymbol=MIDA" xr:uid="{706EEAE4-55B4-4CA8-BE66-F7189858B9BB}"/>
    <hyperlink ref="B603" r:id="rId726" display="https://www.settrade.com/C13_FastQuote_Main.jsp?txtSymbol=RS" xr:uid="{CC136636-F40B-4318-BF7F-8A539CE76E05}"/>
    <hyperlink ref="B604" r:id="rId727" display="https://www.settrade.com/C13_FastQuote_Main.jsp?txtSymbol=RSP" xr:uid="{71FACF0C-DF68-4932-B7FE-F13278ACBADF}"/>
    <hyperlink ref="B605" r:id="rId728" display="https://www.settrade.com/C13_FastQuote_Main.jsp?txtSymbol=SABUY" xr:uid="{6F29B98A-579E-45F2-B7E2-81F80E84CD9B}"/>
    <hyperlink ref="B606" r:id="rId729" display="https://www.settrade.com/C13_FastQuote_Main.jsp?txtSymbol=SCM" xr:uid="{C1821BE2-66D9-4C00-8BB4-02EB770C978C}"/>
    <hyperlink ref="B607" r:id="rId730" display="https://www.settrade.com/C13_FastQuote_Main.jsp?txtSymbol=SINGER" xr:uid="{040E2B30-5442-4376-A9AD-6945A520EF0D}"/>
    <hyperlink ref="B608" r:id="rId731" display="https://www.settrade.com/C13_FastQuote_Main.jsp?txtSymbol=SPC" xr:uid="{67A0F7D8-7699-4F84-BB5E-D69E377FB012}"/>
    <hyperlink ref="B609" r:id="rId732" display="https://www.settrade.com/C13_FastQuote_Main.jsp?txtSymbol=SPI" xr:uid="{824421EF-1FAF-4660-9C68-D7C69CCA5FCB}"/>
    <hyperlink ref="B610" r:id="rId733" display="https://www.settrade.com/C13_FastQuote_Main.jsp?txtSymbol=SVT" xr:uid="{B5813E8D-73DB-4880-9488-857E82D5BD0E}"/>
    <hyperlink ref="B614" r:id="rId734" display="https://www.settrade.com/C13_FastQuote_Main.jsp?txtSymbol=AHC" xr:uid="{0DF5DFAF-DC13-447B-837D-D1ADD10AF16F}"/>
    <hyperlink ref="B615" r:id="rId735" display="https://www.settrade.com/C13_FastQuote_Main.jsp?txtSymbol=BCH" xr:uid="{2AEE5941-E255-4B36-914B-81955E60BB75}"/>
    <hyperlink ref="B616" r:id="rId736" display="https://www.settrade.com/C13_FastQuote_Main.jsp?txtSymbol=BDMS" xr:uid="{768A9ED6-163C-4C21-BAFB-0FDD3D2770D3}"/>
    <hyperlink ref="B617" r:id="rId737" display="https://www.settrade.com/C13_FastQuote_Main.jsp?txtSymbol=BH" xr:uid="{85BEAB9E-1828-4909-B315-2C19D414B48C}"/>
    <hyperlink ref="B618" r:id="rId738" display="https://www.settrade.com/C13_FastQuote_Main.jsp?txtSymbol=CHG" xr:uid="{CA6710BF-C5C7-4C10-8DCF-2132268F8158}"/>
    <hyperlink ref="B619" r:id="rId739" display="https://www.settrade.com/C13_FastQuote_Main.jsp?txtSymbol=CMR" xr:uid="{A17544F3-C35E-4034-AF9E-00B19976807B}"/>
    <hyperlink ref="B620" r:id="rId740" display="https://www.settrade.com/C13_FastQuote_Main.jsp?txtSymbol=EKH" xr:uid="{4C0734A7-D3D1-4EAE-A080-CE2B51E1838A}"/>
    <hyperlink ref="B621" r:id="rId741" display="https://www.settrade.com/C13_FastQuote_Main.jsp?txtSymbol=KDH" xr:uid="{579E0A1E-6F12-4D7C-ACDE-D6CC31CC1FE2}"/>
    <hyperlink ref="B622" r:id="rId742" display="https://www.settrade.com/C13_FastQuote_Main.jsp?txtSymbol=LPH" xr:uid="{D2F6B040-5755-445D-8F50-74F54010EE5B}"/>
    <hyperlink ref="B623" r:id="rId743" display="https://www.settrade.com/C13_FastQuote_Main.jsp?txtSymbol=M-CHAI" xr:uid="{B9E09B1D-AADB-462F-8227-AEA36B856989}"/>
    <hyperlink ref="B624" r:id="rId744" display="https://www.settrade.com/C13_FastQuote_Main.jsp?txtSymbol=NEW" xr:uid="{A080F7A1-CA5B-4DC7-8669-E24194C7E740}"/>
    <hyperlink ref="B625" r:id="rId745" display="https://www.settrade.com/C13_FastQuote_Main.jsp?txtSymbol=NTV" xr:uid="{A9048601-2C66-48C6-A2B6-B164F6D4251C}"/>
    <hyperlink ref="B626" r:id="rId746" display="https://www.settrade.com/C13_FastQuote_Main.jsp?txtSymbol=PR9" xr:uid="{0FBF3F0F-9852-4C07-AAE0-046CA4491C32}"/>
    <hyperlink ref="B627" r:id="rId747" display="https://www.settrade.com/C13_FastQuote_Main.jsp?txtSymbol=PRINC" xr:uid="{C185CAEF-32D9-4801-A743-64895CF07EBD}"/>
    <hyperlink ref="B628" r:id="rId748" display="https://www.settrade.com/C13_FastQuote_Main.jsp?txtSymbol=RAM" xr:uid="{E959E2F5-3514-49A5-8B06-84C5C1C2F79E}"/>
    <hyperlink ref="B629" r:id="rId749" display="https://www.settrade.com/C13_FastQuote_Main.jsp?txtSymbol=RJH" xr:uid="{96A9CB69-7912-448B-9397-D5F3CE746754}"/>
    <hyperlink ref="B630" r:id="rId750" display="https://www.settrade.com/C13_FastQuote_Main.jsp?txtSymbol=RPH" xr:uid="{83DF8529-4B91-4ECF-83D6-25A4F0C3EEE2}"/>
    <hyperlink ref="B631" r:id="rId751" display="https://www.settrade.com/C13_FastQuote_Main.jsp?txtSymbol=SKR" xr:uid="{AF6A8016-160A-4F31-980D-F454E6255934}"/>
    <hyperlink ref="B632" r:id="rId752" display="https://www.settrade.com/C13_FastQuote_Main.jsp?txtSymbol=SVH" xr:uid="{979344CE-7658-464C-A981-D3342AFACF4A}"/>
    <hyperlink ref="B633" r:id="rId753" display="https://www.settrade.com/C13_FastQuote_Main.jsp?txtSymbol=THG" xr:uid="{F8336D83-ADD7-4A11-86EE-4735795F7225}"/>
    <hyperlink ref="B634" r:id="rId754" display="https://www.settrade.com/C13_FastQuote_Main.jsp?txtSymbol=VIBHA" xr:uid="{01A8F94A-65E3-4456-A044-485839E304E2}"/>
    <hyperlink ref="B635" r:id="rId755" display="https://www.settrade.com/C13_FastQuote_Main.jsp?txtSymbol=VIH" xr:uid="{8A12C51C-F00C-425D-A32A-1216963FA31F}"/>
    <hyperlink ref="B636" r:id="rId756" display="https://www.settrade.com/C13_FastQuote_Main.jsp?txtSymbol=WPH" xr:uid="{85118422-D689-4AE4-9E7F-547383EAC270}"/>
    <hyperlink ref="B640" r:id="rId757" display="https://www.settrade.com/C13_FastQuote_Main.jsp?txtSymbol=AMARIN" xr:uid="{7FA98846-E4BF-4F36-B2BA-D1512A2053CA}"/>
    <hyperlink ref="B641" r:id="rId758" display="https://www.settrade.com/C13_FastQuote_Main.jsp?txtSymbol=AQUA" xr:uid="{15F93986-0585-4B0B-B71E-B5DF882F5ACF}"/>
    <hyperlink ref="B642" r:id="rId759" display="https://www.settrade.com/C13_FastQuote_Main.jsp?txtSymbol=AS" xr:uid="{34B752F9-21CC-4707-A7CF-2429220582F1}"/>
    <hyperlink ref="B643" r:id="rId760" display="https://www.settrade.com/C13_FastQuote_Main.jsp?txtSymbol=BEC" xr:uid="{296BFA73-0016-4B8D-8DBE-F684C5B055A2}"/>
    <hyperlink ref="B644" r:id="rId761" display="https://www.settrade.com/C13_FastQuote_Main.jsp?txtSymbol=FE" xr:uid="{82854FAE-A98A-47E6-9995-12A3C5D84554}"/>
    <hyperlink ref="B645" r:id="rId762" display="https://www.settrade.com/C13_FastQuote_Main.jsp?txtSymbol=GPI" xr:uid="{1E728418-1C1F-4079-8F36-ECBAE9FAF906}"/>
    <hyperlink ref="B646" r:id="rId763" display="https://www.settrade.com/C13_FastQuote_Main.jsp?txtSymbol=GRAMMY" xr:uid="{99D3AFC5-BC4E-4624-95B6-072A868BB82C}"/>
    <hyperlink ref="B647" r:id="rId764" display="https://www.settrade.com/C13_FastQuote_Main.jsp?txtSymbol=JKN" xr:uid="{D9154527-5E79-4023-A6B3-0A34A10B61E7}"/>
    <hyperlink ref="B648" r:id="rId765" display="https://www.settrade.com/C13_FastQuote_Main.jsp?txtSymbol=MACO" xr:uid="{EA68A2CC-FA94-43CE-8DAD-462A6115C4B7}"/>
    <hyperlink ref="B649" r:id="rId766" display="https://www.settrade.com/C13_FastQuote_Main.jsp?txtSymbol=MAJOR" xr:uid="{9C2F4F66-9D3D-484D-B905-3ED685AED7F9}"/>
    <hyperlink ref="B650" r:id="rId767" display="https://www.settrade.com/C13_FastQuote_Main.jsp?txtSymbol=MATCH" xr:uid="{E6AB908E-A0A3-4C90-8E7C-EA4AE13BCE3B}"/>
    <hyperlink ref="B651" r:id="rId768" display="https://www.settrade.com/C13_FastQuote_Main.jsp?txtSymbol=MATI" xr:uid="{D55060BA-2F62-49BC-B8CD-9186BF9D48B8}"/>
    <hyperlink ref="B652" r:id="rId769" display="https://www.settrade.com/C13_FastQuote_Main.jsp?txtSymbol=MCOT" xr:uid="{9F7AD299-F83E-43AB-89B9-6383465E81D0}"/>
    <hyperlink ref="B653" r:id="rId770" display="https://www.settrade.com/C13_FastQuote_Main.jsp?txtSymbol=MONO" xr:uid="{F0BE630F-95E1-461B-90E5-D3CF755CEFF8}"/>
    <hyperlink ref="B654" r:id="rId771" display="https://www.settrade.com/C13_FastQuote_Main.jsp?txtSymbol=MPIC" xr:uid="{C2843BE2-17DE-4038-8C98-1CD0804D9F66}"/>
    <hyperlink ref="B655" r:id="rId772" display="https://www.settrade.com/C13_FastQuote_Main.jsp?txtSymbol=NATION" xr:uid="{743E04EA-E4E9-4946-AB7F-5F1E21A81A46}"/>
    <hyperlink ref="B656" r:id="rId773" display="https://www.settrade.com/C13_FastQuote_Main.jsp?txtSymbol=ONEE" xr:uid="{7D96C1E5-A580-4569-95DC-2FBBD08E82C2}"/>
    <hyperlink ref="B657" r:id="rId774" display="https://www.settrade.com/C13_FastQuote_Main.jsp?txtSymbol=PLANB" xr:uid="{EF8A93B1-D0D9-45A0-BE11-262CFDF6D31B}"/>
    <hyperlink ref="B658" r:id="rId775" display="https://www.settrade.com/C13_FastQuote_Main.jsp?txtSymbol=POST" xr:uid="{B41B98E3-7173-4DFA-91E3-C0ACA5C404A6}"/>
    <hyperlink ref="B659" r:id="rId776" display="https://www.settrade.com/C13_FastQuote_Main.jsp?txtSymbol=PRAKIT" xr:uid="{60A37AF1-1A59-4773-9AF1-CD9ECA379326}"/>
    <hyperlink ref="B660" r:id="rId777" display="https://www.settrade.com/C13_FastQuote_Main.jsp?txtSymbol=PTECH" xr:uid="{656A002B-B75E-4B9E-A10F-C9654B68A4E7}"/>
    <hyperlink ref="B661" r:id="rId778" display="https://www.settrade.com/C13_FastQuote_Main.jsp?txtSymbol=SE-ED" xr:uid="{E0C8D7DF-BA22-460E-A92A-FA65B4E33606}"/>
    <hyperlink ref="B662" r:id="rId779" display="https://www.settrade.com/C13_FastQuote_Main.jsp?txtSymbol=TH" xr:uid="{02887CA2-F0C3-4333-808D-989ED3332437}"/>
    <hyperlink ref="B663" r:id="rId780" display="https://www.settrade.com/C13_FastQuote_Main.jsp?txtSymbol=TKS" xr:uid="{6C9E312E-9DDF-4119-8A3A-B1F832B612E7}"/>
    <hyperlink ref="B664" r:id="rId781" display="https://www.settrade.com/C13_FastQuote_Main.jsp?txtSymbol=VGI" xr:uid="{B09B9EEC-329D-4B3B-BFB3-E72AA32ACC73}"/>
    <hyperlink ref="B665" r:id="rId782" display="https://www.settrade.com/C13_FastQuote_Main.jsp?txtSymbol=WAVE" xr:uid="{24E14DCE-F3B0-4503-8891-2AC79D64617E}"/>
    <hyperlink ref="B666" r:id="rId783" display="https://www.settrade.com/C13_FastQuote_Main.jsp?txtSymbol=WORK" xr:uid="{716D5E79-9638-4A40-A9B6-EC5C91DE2FDA}"/>
    <hyperlink ref="B670" r:id="rId784" display="https://www.settrade.com/C13_FastQuote_Main.jsp?txtSymbol=BWG" xr:uid="{447227D7-726A-45FA-9E9E-14E2C9193903}"/>
    <hyperlink ref="B671" r:id="rId785" display="https://www.settrade.com/C13_FastQuote_Main.jsp?txtSymbol=GENCO" xr:uid="{90027079-2AAC-44DC-AD28-DA18C15F0428}"/>
    <hyperlink ref="B672" r:id="rId786" display="https://www.settrade.com/C13_FastQuote_Main.jsp?txtSymbol=PRO" xr:uid="{233D6593-A8CF-43D9-A8D1-5FC89C824699}"/>
    <hyperlink ref="B673" r:id="rId787" display="https://www.settrade.com/C13_FastQuote_Main.jsp?txtSymbol=SISB" xr:uid="{DAF8DE2A-F1DA-4B72-A859-F86A073F481A}"/>
    <hyperlink ref="B674" r:id="rId788" display="https://www.settrade.com/C13_FastQuote_Main.jsp?txtSymbol=SO" xr:uid="{216C14B0-C1EA-4D31-9949-B858CD92C514}"/>
    <hyperlink ref="B678" r:id="rId789" display="https://www.settrade.com/C13_FastQuote_Main.jsp?txtSymbol=ASIA" xr:uid="{16BA8681-55CD-4D0A-BDE0-6BCC9FD42485}"/>
    <hyperlink ref="B679" r:id="rId790" display="https://www.settrade.com/C13_FastQuote_Main.jsp?txtSymbol=BEYOND" xr:uid="{7FB8DB70-A8AA-44B6-B1ED-09E196FAAD7F}"/>
    <hyperlink ref="B680" r:id="rId791" display="https://www.settrade.com/C13_FastQuote_Main.jsp?txtSymbol=CENTEL" xr:uid="{A6A39715-01F4-4C08-93A7-A723A01B84F9}"/>
    <hyperlink ref="B681" r:id="rId792" display="https://www.settrade.com/C13_FastQuote_Main.jsp?txtSymbol=CSR" xr:uid="{EFD8FEE4-84ED-4B89-89AF-7CFD6EB678BC}"/>
    <hyperlink ref="B682" r:id="rId793" display="https://www.settrade.com/C13_FastQuote_Main.jsp?txtSymbol=DUSIT" xr:uid="{6B5FDEEE-1CB9-4C82-947D-566B32C70272}"/>
    <hyperlink ref="B683" r:id="rId794" display="https://www.settrade.com/C13_FastQuote_Main.jsp?txtSymbol=ERW" xr:uid="{FB3BAE51-F9BB-4A93-85B1-553B8A56A929}"/>
    <hyperlink ref="B684" r:id="rId795" display="https://www.settrade.com/C13_FastQuote_Main.jsp?txtSymbol=GRAND" xr:uid="{C7D96684-FFD7-457F-B12A-0AF86B1D8511}"/>
    <hyperlink ref="B685" r:id="rId796" display="https://www.settrade.com/C13_FastQuote_Main.jsp?txtSymbol=LRH" xr:uid="{17DD7DB5-F67B-403E-89CD-558DA5AC7B2F}"/>
    <hyperlink ref="B686" r:id="rId797" display="https://www.settrade.com/C13_FastQuote_Main.jsp?txtSymbol=MANRIN" xr:uid="{C8967C73-FB17-45A6-B09C-D041B787F156}"/>
    <hyperlink ref="B687" r:id="rId798" display="https://www.settrade.com/C13_FastQuote_Main.jsp?txtSymbol=OHTL" xr:uid="{EC422878-D5B7-4D0C-AC0D-BACA604FF18B}"/>
    <hyperlink ref="B688" r:id="rId799" display="https://www.settrade.com/C13_FastQuote_Main.jsp?txtSymbol=ROH" xr:uid="{C6AACD5E-7789-4CB4-9949-BD3C761B6AAC}"/>
    <hyperlink ref="B689" r:id="rId800" display="https://www.settrade.com/C13_FastQuote_Main.jsp?txtSymbol=SHANG" xr:uid="{4E7E574A-EF05-4F54-ABED-01727C8141F5}"/>
    <hyperlink ref="B690" r:id="rId801" display="https://www.settrade.com/C13_FastQuote_Main.jsp?txtSymbol=SHR" xr:uid="{AFDC9645-0F02-4778-9241-D5621061909E}"/>
    <hyperlink ref="B691" r:id="rId802" display="https://www.settrade.com/C13_FastQuote_Main.jsp?txtSymbol=VRANDA" xr:uid="{11A6DB87-3397-4F2D-8A0D-B08AF0918543}"/>
    <hyperlink ref="B695" r:id="rId803" display="https://www.settrade.com/C13_FastQuote_Main.jsp?txtSymbol=AAV" xr:uid="{16BB286A-DA40-41B9-BB27-87B6C71E1526}"/>
    <hyperlink ref="B696" r:id="rId804" display="https://www.settrade.com/C13_FastQuote_Main.jsp?txtSymbol=AOT" xr:uid="{155609CF-13F4-4AA6-AD3C-2E3EEAEEC838}"/>
    <hyperlink ref="B697" r:id="rId805" display="https://www.settrade.com/C13_FastQuote_Main.jsp?txtSymbol=ASIMAR" xr:uid="{F2B59266-3D8E-44BE-AA35-94D77F0C8110}"/>
    <hyperlink ref="B698" r:id="rId806" display="https://www.settrade.com/C13_FastQuote_Main.jsp?txtSymbol=B" xr:uid="{DB34C53B-39D2-4BCC-9ADC-293C15A26052}"/>
    <hyperlink ref="B699" r:id="rId807" display="https://www.settrade.com/C13_FastQuote_Main.jsp?txtSymbol=BA" xr:uid="{1BE0FE50-9B02-429F-A711-6E8AF782253E}"/>
    <hyperlink ref="B700" r:id="rId808" display="https://www.settrade.com/C13_FastQuote_Main.jsp?txtSymbol=BEM" xr:uid="{F8D1C3E9-D1F4-4232-A1E7-46E1D74D4AE3}"/>
    <hyperlink ref="B701" r:id="rId809" display="https://www.settrade.com/C13_FastQuote_Main.jsp?txtSymbol=BIOTEC" xr:uid="{C91CFE46-8781-45E6-85DA-201832BC7AAA}"/>
    <hyperlink ref="B702" r:id="rId810" display="https://www.settrade.com/C13_FastQuote_Main.jsp?txtSymbol=BTS" xr:uid="{4AC47848-C559-4E28-AF26-D0A3C2505C21}"/>
    <hyperlink ref="B703" r:id="rId811" display="https://www.settrade.com/C13_FastQuote_Main.jsp?txtSymbol=BTSGIF" xr:uid="{6611C76B-7EE5-4EF4-B70F-65986097FDC1}"/>
    <hyperlink ref="B704" r:id="rId812" display="https://www.settrade.com/C13_FastQuote_Main.jsp?txtSymbol=DMT" xr:uid="{A75B049A-16A6-40B0-B7F2-3DB74F6CDDED}"/>
    <hyperlink ref="B705" r:id="rId813" display="https://www.settrade.com/C13_FastQuote_Main.jsp?txtSymbol=III" xr:uid="{F58E511D-FA62-47FD-A276-6E17E88E9182}"/>
    <hyperlink ref="B706" r:id="rId814" display="https://www.settrade.com/C13_FastQuote_Main.jsp?txtSymbol=JWD" xr:uid="{F906725F-1A48-43C2-B657-C8E56C8812C9}"/>
    <hyperlink ref="B707" r:id="rId815" display="https://www.settrade.com/C13_FastQuote_Main.jsp?txtSymbol=KEX" xr:uid="{4A664F73-6DEF-4672-BA15-0619718E6D47}"/>
    <hyperlink ref="B708" r:id="rId816" display="https://www.settrade.com/C13_FastQuote_Main.jsp?txtSymbol=KIAT" xr:uid="{558B2DE7-DCFE-4E5E-9768-6AC609F74DB4}"/>
    <hyperlink ref="B709" r:id="rId817" display="https://www.settrade.com/C13_FastQuote_Main.jsp?txtSymbol=KWC" xr:uid="{98A6FF6E-76C3-44D3-9937-FB9A593CA75B}"/>
    <hyperlink ref="B710" r:id="rId818" display="https://www.settrade.com/C13_FastQuote_Main.jsp?txtSymbol=MENA" xr:uid="{0164B80E-C0AD-464F-AEDE-39795EA67742}"/>
    <hyperlink ref="B711" r:id="rId819" display="https://www.settrade.com/C13_FastQuote_Main.jsp?txtSymbol=NOK" xr:uid="{9F0B263E-B431-4067-B1A1-5E990AB91D08}"/>
    <hyperlink ref="B712" r:id="rId820" display="https://www.settrade.com/C13_FastQuote_Main.jsp?txtSymbol=NYT" xr:uid="{A5BB34B8-FF32-4C9D-89AB-748946A13AB9}"/>
    <hyperlink ref="B713" r:id="rId821" display="https://www.settrade.com/C13_FastQuote_Main.jsp?txtSymbol=PORT" xr:uid="{474DB4BA-40B4-406C-A273-59EDD72FF6A4}"/>
    <hyperlink ref="B714" r:id="rId822" display="https://www.settrade.com/C13_FastQuote_Main.jsp?txtSymbol=PRM" xr:uid="{1E9F9570-0F57-459B-B139-BE59B6A4385B}"/>
    <hyperlink ref="B715" r:id="rId823" display="https://www.settrade.com/C13_FastQuote_Main.jsp?txtSymbol=PSL" xr:uid="{2E97F220-DDF2-4BCF-BE95-77678EDA1F26}"/>
    <hyperlink ref="B716" r:id="rId824" display="https://www.settrade.com/C13_FastQuote_Main.jsp?txtSymbol=RCL" xr:uid="{AF7975EC-7BB1-4935-8048-D605D8980AFD}"/>
    <hyperlink ref="B717" r:id="rId825" display="https://www.settrade.com/C13_FastQuote_Main.jsp?txtSymbol=TFFIF" xr:uid="{D5618704-1A9F-45A5-8F40-4B158BF8DC48}"/>
    <hyperlink ref="B718" r:id="rId826" display="https://www.settrade.com/C13_FastQuote_Main.jsp?txtSymbol=THAI" xr:uid="{F2179B1B-7B43-4AF2-9753-E8F8454F6C09}"/>
    <hyperlink ref="B719" r:id="rId827" display="https://www.settrade.com/C13_FastQuote_Main.jsp?txtSymbol=TSTE" xr:uid="{F648FD21-C46D-4694-A798-7F4B567E28E6}"/>
    <hyperlink ref="B720" r:id="rId828" display="https://www.settrade.com/C13_FastQuote_Main.jsp?txtSymbol=TTA" xr:uid="{7B3F02B1-EF1F-42ED-8A66-214795C51678}"/>
    <hyperlink ref="B721" r:id="rId829" display="https://www.settrade.com/C13_FastQuote_Main.jsp?txtSymbol=WICE" xr:uid="{11457E53-9925-4DF8-9BCA-A66391F7CEC8}"/>
    <hyperlink ref="B725" r:id="rId830" display="https://www.settrade.com/C13_FastQuote_Main.jsp?txtSymbol=CCET" xr:uid="{783C33C3-0456-4431-9849-52902D8E8E59}"/>
    <hyperlink ref="B726" r:id="rId831" display="https://www.settrade.com/C13_FastQuote_Main.jsp?txtSymbol=DELTA" xr:uid="{C3E2EA64-6CB3-4519-A94A-1A0BC07CDC48}"/>
    <hyperlink ref="B727" r:id="rId832" display="https://www.settrade.com/C13_FastQuote_Main.jsp?txtSymbol=HANA" xr:uid="{2C08B048-332B-4072-ADBB-D192AC35942E}"/>
    <hyperlink ref="B728" r:id="rId833" display="https://www.settrade.com/C13_FastQuote_Main.jsp?txtSymbol=KCE" xr:uid="{ED72C2B0-3495-49D6-B464-7378CCEC2DC1}"/>
    <hyperlink ref="B729" r:id="rId834" display="https://www.settrade.com/C13_FastQuote_Main.jsp?txtSymbol=METCO" xr:uid="{E13A110F-B148-4B9A-A8A9-E787965EC9CC}"/>
    <hyperlink ref="B730" r:id="rId835" display="https://www.settrade.com/C13_FastQuote_Main.jsp?txtSymbol=NEX" xr:uid="{3DC29082-71E6-477F-98CC-042BBD77A0F9}"/>
    <hyperlink ref="B731" r:id="rId836" display="https://www.settrade.com/C13_FastQuote_Main.jsp?txtSymbol=SMT" xr:uid="{AC982831-92CC-41AA-AF37-8AAED4CADB75}"/>
    <hyperlink ref="B732" r:id="rId837" display="https://www.settrade.com/C13_FastQuote_Main.jsp?txtSymbol=SVI" xr:uid="{BB88ADB1-6A53-4351-8D9D-EAC200E393BB}"/>
    <hyperlink ref="B733" r:id="rId838" display="https://www.settrade.com/C13_FastQuote_Main.jsp?txtSymbol=TEAM" xr:uid="{CC993B25-D6D6-4D49-A76E-3E1BB6406856}"/>
    <hyperlink ref="B737" r:id="rId839" display="https://www.settrade.com/C13_FastQuote_Main.jsp?txtSymbol=ADVANC" xr:uid="{FE7D1052-B3BC-4583-B098-E468E9530496}"/>
    <hyperlink ref="B738" r:id="rId840" display="https://www.settrade.com/C13_FastQuote_Main.jsp?txtSymbol=AIT" xr:uid="{B9492BBA-302A-4373-BDCB-9215E9B65890}"/>
    <hyperlink ref="B739" r:id="rId841" display="https://www.settrade.com/C13_FastQuote_Main.jsp?txtSymbol=ALT" xr:uid="{68D46506-C0C3-4029-AD1D-A22F7710B929}"/>
    <hyperlink ref="B740" r:id="rId842" display="https://www.settrade.com/C13_FastQuote_Main.jsp?txtSymbol=AMR" xr:uid="{ED99B277-BF10-4FA5-A2C7-933755807E3E}"/>
    <hyperlink ref="B741" r:id="rId843" display="https://www.settrade.com/C13_FastQuote_Main.jsp?txtSymbol=BLISS" xr:uid="{48CBC82D-1BB2-4910-B96A-D93F50CEC2B3}"/>
    <hyperlink ref="B742" r:id="rId844" display="https://www.settrade.com/C13_FastQuote_Main.jsp?txtSymbol=DIF" xr:uid="{CB34CBF1-94FD-4A8F-B97C-CFD6C3B9F298}"/>
    <hyperlink ref="B743" r:id="rId845" display="https://www.settrade.com/C13_FastQuote_Main.jsp?txtSymbol=DTAC" xr:uid="{A37B3AD8-45B5-4AA5-A37A-E306A41413D0}"/>
    <hyperlink ref="B744" r:id="rId846" display="https://www.settrade.com/C13_FastQuote_Main.jsp?txtSymbol=FORTH" xr:uid="{196960C1-3D89-425A-AB61-7CBEB5B24AC8}"/>
    <hyperlink ref="B745" r:id="rId847" display="https://www.settrade.com/C13_FastQuote_Main.jsp?txtSymbol=HUMAN" xr:uid="{98530001-D3E6-45C3-B4C5-A4811C1D37E5}"/>
    <hyperlink ref="B746" r:id="rId848" display="https://www.settrade.com/C13_FastQuote_Main.jsp?txtSymbol=ILINK" xr:uid="{D586DEA1-3949-4BE2-911B-C5FC1CEC2656}"/>
    <hyperlink ref="B747" r:id="rId849" display="https://www.settrade.com/C13_FastQuote_Main.jsp?txtSymbol=INET" xr:uid="{9ED5CF66-AB59-48E9-92AA-4A51014DB6CE}"/>
    <hyperlink ref="B748" r:id="rId850" display="https://www.settrade.com/C13_FastQuote_Main.jsp?txtSymbol=INSET" xr:uid="{4887761A-357C-4317-8C41-73A12315BF87}"/>
    <hyperlink ref="B749" r:id="rId851" display="https://www.settrade.com/C13_FastQuote_Main.jsp?txtSymbol=INTUCH" xr:uid="{F0075DA8-BAA6-4183-9676-FAF511E4CE7E}"/>
    <hyperlink ref="B750" r:id="rId852" display="https://www.settrade.com/C13_FastQuote_Main.jsp?txtSymbol=ITEL" xr:uid="{355A65FB-4373-4036-B116-C3EF6E1DE60B}"/>
    <hyperlink ref="B751" r:id="rId853" display="https://www.settrade.com/C13_FastQuote_Main.jsp?txtSymbol=JAS" xr:uid="{6E1DE649-62A2-4C0B-8917-73DC9E9F21A9}"/>
    <hyperlink ref="B752" r:id="rId854" display="https://www.settrade.com/C13_FastQuote_Main.jsp?txtSymbol=JASIF" xr:uid="{6A4B10BC-34CF-4A56-9672-8991AF574753}"/>
    <hyperlink ref="B753" r:id="rId855" display="https://www.settrade.com/C13_FastQuote_Main.jsp?txtSymbol=JMART" xr:uid="{A2D5CDAB-3D13-4807-A5C3-3BB1CF77B898}"/>
    <hyperlink ref="B754" r:id="rId856" display="https://www.settrade.com/C13_FastQuote_Main.jsp?txtSymbol=JR" xr:uid="{2A1F349D-FE53-4183-8DC8-4C8093C96417}"/>
    <hyperlink ref="B755" r:id="rId857" display="https://www.settrade.com/C13_FastQuote_Main.jsp?txtSymbol=JTS" xr:uid="{1BEAB6AB-AE97-4560-BFBC-F27676E49C8F}"/>
    <hyperlink ref="B756" r:id="rId858" display="https://www.settrade.com/C13_FastQuote_Main.jsp?txtSymbol=MFEC" xr:uid="{ADDAA948-14E5-4985-A83D-D0066FD9494B}"/>
    <hyperlink ref="B757" r:id="rId859" display="https://www.settrade.com/C13_FastQuote_Main.jsp?txtSymbol=MSC" xr:uid="{F56F39A1-6B6B-4657-B0E6-FD501816C6FE}"/>
    <hyperlink ref="B758" r:id="rId860" display="https://www.settrade.com/C13_FastQuote_Main.jsp?txtSymbol=PT" xr:uid="{BBDE763F-A264-42FC-A34D-96C3ECD149BD}"/>
    <hyperlink ref="B759" r:id="rId861" display="https://www.settrade.com/C13_FastQuote_Main.jsp?txtSymbol=SAMART" xr:uid="{E20E8768-1A69-401C-A07F-0C6F3BED7E9D}"/>
    <hyperlink ref="B760" r:id="rId862" display="https://www.settrade.com/C13_FastQuote_Main.jsp?txtSymbol=SAMTEL" xr:uid="{9579DB52-7068-40C1-AA5E-7F5F06404BD2}"/>
    <hyperlink ref="B761" r:id="rId863" display="https://www.settrade.com/C13_FastQuote_Main.jsp?txtSymbol=SDC" xr:uid="{1EE775D8-C7B4-4F09-9738-D3C84BDFC40F}"/>
    <hyperlink ref="B762" r:id="rId864" display="https://www.settrade.com/C13_FastQuote_Main.jsp?txtSymbol=SIS" xr:uid="{D41B9EBB-9041-498D-956B-167B7EBF3E76}"/>
    <hyperlink ref="B763" r:id="rId865" display="https://www.settrade.com/C13_FastQuote_Main.jsp?txtSymbol=SKY" xr:uid="{EC35DA96-16F9-420B-BDED-5DE7E3D5AD94}"/>
    <hyperlink ref="B764" r:id="rId866" display="https://www.settrade.com/C13_FastQuote_Main.jsp?txtSymbol=SVOA" xr:uid="{9299A061-AB64-4ABA-8865-3A529A2906F6}"/>
    <hyperlink ref="B765" r:id="rId867" display="https://www.settrade.com/C13_FastQuote_Main.jsp?txtSymbol=SYMC" xr:uid="{23FF5C80-4243-4DF7-8BBE-0809BD2DCF5E}"/>
    <hyperlink ref="B766" r:id="rId868" display="https://www.settrade.com/C13_FastQuote_Main.jsp?txtSymbol=SYNEX" xr:uid="{D5F15795-758E-402F-B0EC-C299495C7F58}"/>
    <hyperlink ref="B767" r:id="rId869" display="https://www.settrade.com/C13_FastQuote_Main.jsp?txtSymbol=THCOM" xr:uid="{1C07955B-D1CA-4915-863F-0BE030991AC6}"/>
    <hyperlink ref="B768" r:id="rId870" display="https://www.settrade.com/C13_FastQuote_Main.jsp?txtSymbol=TKC" xr:uid="{76B420EC-7CAE-449D-AFD2-247450879A00}"/>
    <hyperlink ref="B769" r:id="rId871" display="https://www.settrade.com/C13_FastQuote_Main.jsp?txtSymbol=TRUE" xr:uid="{8222B728-2CEF-4EB4-B735-5C70DE0D08E3}"/>
    <hyperlink ref="B770" r:id="rId872" display="https://www.settrade.com/C13_FastQuote_Main.jsp?txtSymbol=TWZ" xr:uid="{47B463E5-8501-424B-AC26-03E6CFDF955E}"/>
    <hyperlink ref="B777" r:id="rId873" display="http://www.facebook.com/settradeclub/" xr:uid="{2D9D7C2F-A46B-43CC-9D9A-AB0BA39061AA}"/>
    <hyperlink ref="C777" r:id="rId874" display="https://classic.set.or.th/th/LINE.html" xr:uid="{433D6F92-CA08-4718-BB2F-E8820BAC416C}"/>
    <hyperlink ref="D777" r:id="rId875" display="http://www.youtube.com/user/setgroupofficial" xr:uid="{9D2D7756-4DA5-4E91-AEF8-4DB75A5146B5}"/>
    <hyperlink ref="E777" r:id="rId876" display="https://www.settrade.com/C00_Redirect.jsp?txtPage=other/th/rss.html" xr:uid="{1002A6DA-4301-45FD-81DD-7BADA635EB0F}"/>
  </hyperlinks>
  <pageMargins left="0.7" right="0.7" top="0.75" bottom="0.75" header="0.3" footer="0.3"/>
  <pageSetup orientation="portrait" r:id="rId87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CEA9-E46A-4F7F-B4DF-7D9BD14944C3}">
  <sheetPr>
    <tabColor rgb="FF92D050"/>
  </sheetPr>
  <dimension ref="A1:AV364"/>
  <sheetViews>
    <sheetView workbookViewId="0">
      <selection activeCell="K28" sqref="K28"/>
    </sheetView>
  </sheetViews>
  <sheetFormatPr defaultColWidth="9" defaultRowHeight="13.5"/>
  <cols>
    <col min="1" max="1" width="62.25" style="132" bestFit="1" customWidth="1"/>
    <col min="2" max="2" width="36.33203125" style="132" hidden="1" customWidth="1"/>
    <col min="3" max="3" width="46.83203125" style="132" bestFit="1" customWidth="1"/>
    <col min="4" max="4" width="46.75" style="132" bestFit="1" customWidth="1"/>
    <col min="5" max="5" width="46.83203125" style="132" bestFit="1" customWidth="1"/>
    <col min="6" max="6" width="49" style="132" bestFit="1" customWidth="1"/>
    <col min="7" max="7" width="46.83203125" style="132" bestFit="1" customWidth="1"/>
    <col min="8" max="8" width="46.75" style="132" bestFit="1" customWidth="1"/>
    <col min="9" max="9" width="46.83203125" style="132" bestFit="1" customWidth="1"/>
    <col min="10" max="10" width="49" style="132" bestFit="1" customWidth="1"/>
    <col min="11" max="11" width="28.5" style="132" bestFit="1" customWidth="1"/>
    <col min="12" max="12" width="30" style="132" bestFit="1" customWidth="1"/>
    <col min="13" max="13" width="26.08203125" style="132" bestFit="1" customWidth="1"/>
    <col min="14" max="14" width="31.83203125" style="132" bestFit="1" customWidth="1"/>
    <col min="15" max="15" width="26.08203125" style="132" bestFit="1" customWidth="1"/>
    <col min="16" max="16" width="31.83203125" style="132" bestFit="1" customWidth="1"/>
    <col min="17" max="17" width="28.5" style="132" bestFit="1" customWidth="1"/>
    <col min="18" max="18" width="30" style="132" bestFit="1" customWidth="1"/>
    <col min="19" max="19" width="26.08203125" style="132" bestFit="1" customWidth="1"/>
    <col min="20" max="20" width="31.83203125" style="132" bestFit="1" customWidth="1"/>
    <col min="21" max="21" width="26.08203125" style="132" bestFit="1" customWidth="1"/>
    <col min="22" max="22" width="31.83203125" style="132" bestFit="1" customWidth="1"/>
    <col min="23" max="23" width="46.83203125" style="132" hidden="1" customWidth="1"/>
    <col min="24" max="24" width="46.75" style="132" hidden="1" customWidth="1"/>
    <col min="25" max="25" width="46.83203125" style="132" hidden="1" customWidth="1"/>
    <col min="26" max="26" width="48.75" style="132" hidden="1" customWidth="1"/>
    <col min="27" max="27" width="46.83203125" style="132" hidden="1" customWidth="1"/>
    <col min="28" max="28" width="46.75" style="132" hidden="1" customWidth="1"/>
    <col min="29" max="29" width="46.83203125" style="132" hidden="1" customWidth="1"/>
    <col min="30" max="30" width="48.75" style="132" hidden="1" customWidth="1"/>
    <col min="31" max="31" width="28.5" style="132" bestFit="1" customWidth="1"/>
    <col min="32" max="32" width="30" style="132" bestFit="1" customWidth="1"/>
    <col min="33" max="33" width="26.08203125" style="132" bestFit="1" customWidth="1"/>
    <col min="34" max="34" width="31.83203125" style="132" bestFit="1" customWidth="1"/>
    <col min="35" max="35" width="28.5" style="132" bestFit="1" customWidth="1"/>
    <col min="36" max="36" width="30" style="132" bestFit="1" customWidth="1"/>
    <col min="37" max="37" width="26.08203125" style="132" bestFit="1" customWidth="1"/>
    <col min="38" max="38" width="31.83203125" style="132" bestFit="1" customWidth="1"/>
    <col min="39" max="39" width="26.08203125" style="132" bestFit="1" customWidth="1"/>
    <col min="40" max="40" width="31.83203125" style="132" bestFit="1" customWidth="1"/>
    <col min="41" max="41" width="26.08203125" style="132" bestFit="1" customWidth="1"/>
    <col min="42" max="42" width="31.83203125" style="132" bestFit="1" customWidth="1"/>
    <col min="43" max="43" width="28.5" style="132" hidden="1" customWidth="1"/>
    <col min="44" max="44" width="30" style="132" hidden="1" customWidth="1"/>
    <col min="45" max="45" width="26.08203125" style="132" hidden="1" customWidth="1"/>
    <col min="46" max="46" width="31.83203125" style="132" bestFit="1" customWidth="1"/>
    <col min="47" max="47" width="27.58203125" style="132" customWidth="1"/>
    <col min="48" max="48" width="8.6640625"/>
    <col min="49" max="49" width="54.75" style="132" bestFit="1" customWidth="1"/>
    <col min="50" max="50" width="55.33203125" style="132" bestFit="1" customWidth="1"/>
    <col min="51" max="51" width="56.25" style="132" bestFit="1" customWidth="1"/>
    <col min="52" max="52" width="28.5" style="132" bestFit="1" customWidth="1"/>
    <col min="53" max="53" width="30" style="132" bestFit="1" customWidth="1"/>
    <col min="54" max="54" width="26.08203125" style="132" bestFit="1" customWidth="1"/>
    <col min="55" max="55" width="31.83203125" style="132" bestFit="1" customWidth="1"/>
    <col min="56" max="16384" width="9" style="132"/>
  </cols>
  <sheetData>
    <row r="1" spans="1:48">
      <c r="A1" s="132" t="s">
        <v>380</v>
      </c>
      <c r="B1" t="s">
        <v>1611</v>
      </c>
      <c r="C1" t="s">
        <v>1612</v>
      </c>
      <c r="D1" t="s">
        <v>1613</v>
      </c>
      <c r="E1" t="s">
        <v>1853</v>
      </c>
      <c r="F1" t="s">
        <v>2888</v>
      </c>
      <c r="G1" t="s">
        <v>1614</v>
      </c>
      <c r="H1" t="s">
        <v>1615</v>
      </c>
      <c r="I1" t="s">
        <v>1854</v>
      </c>
      <c r="J1" t="s">
        <v>2889</v>
      </c>
      <c r="K1" t="s">
        <v>1616</v>
      </c>
      <c r="L1" t="s">
        <v>1617</v>
      </c>
      <c r="M1" t="s">
        <v>1618</v>
      </c>
      <c r="N1" s="132" t="s">
        <v>381</v>
      </c>
      <c r="P1"/>
      <c r="AV1" s="132"/>
    </row>
    <row r="2" spans="1:48">
      <c r="A2" s="132" t="s">
        <v>314</v>
      </c>
      <c r="B2" s="132" t="s">
        <v>377</v>
      </c>
      <c r="C2" s="132" t="s">
        <v>1574</v>
      </c>
      <c r="D2" s="132" t="s">
        <v>1575</v>
      </c>
      <c r="E2" s="132" t="s">
        <v>1802</v>
      </c>
      <c r="F2" s="132" t="s">
        <v>3388</v>
      </c>
      <c r="G2" s="132" t="s">
        <v>1576</v>
      </c>
      <c r="H2" s="132" t="s">
        <v>1661</v>
      </c>
      <c r="I2" s="132" t="s">
        <v>1803</v>
      </c>
      <c r="J2" s="132" t="s">
        <v>3389</v>
      </c>
      <c r="K2" s="132" t="s">
        <v>3390</v>
      </c>
      <c r="L2" s="132" t="s">
        <v>454</v>
      </c>
      <c r="M2" s="132" t="s">
        <v>377</v>
      </c>
      <c r="N2" s="132" t="s">
        <v>3391</v>
      </c>
      <c r="P2"/>
      <c r="AV2" s="132"/>
    </row>
    <row r="3" spans="1:48">
      <c r="A3" s="132" t="s">
        <v>313</v>
      </c>
      <c r="B3" s="132" t="s">
        <v>377</v>
      </c>
      <c r="C3" s="132" t="s">
        <v>1291</v>
      </c>
      <c r="D3" s="132" t="s">
        <v>1176</v>
      </c>
      <c r="E3" s="132" t="s">
        <v>1899</v>
      </c>
      <c r="F3" s="132" t="s">
        <v>3004</v>
      </c>
      <c r="G3" s="132" t="s">
        <v>1292</v>
      </c>
      <c r="H3" s="132" t="s">
        <v>1274</v>
      </c>
      <c r="I3" s="132" t="s">
        <v>377</v>
      </c>
      <c r="J3" s="132" t="s">
        <v>3005</v>
      </c>
      <c r="K3" s="132" t="s">
        <v>3158</v>
      </c>
      <c r="L3" s="132" t="s">
        <v>458</v>
      </c>
      <c r="M3" s="132" t="s">
        <v>422</v>
      </c>
      <c r="N3" s="132" t="s">
        <v>1056</v>
      </c>
      <c r="O3" s="132">
        <v>5.0999999999999996</v>
      </c>
      <c r="P3"/>
      <c r="AV3" s="132"/>
    </row>
    <row r="4" spans="1:48">
      <c r="A4" s="132" t="s">
        <v>312</v>
      </c>
      <c r="B4" s="132" t="s">
        <v>377</v>
      </c>
      <c r="C4" s="132" t="s">
        <v>1097</v>
      </c>
      <c r="D4" s="132" t="s">
        <v>1457</v>
      </c>
      <c r="E4" s="132" t="s">
        <v>1763</v>
      </c>
      <c r="F4" s="132" t="s">
        <v>1974</v>
      </c>
      <c r="G4" s="132" t="s">
        <v>1098</v>
      </c>
      <c r="H4" s="132" t="s">
        <v>1458</v>
      </c>
      <c r="I4" s="132" t="s">
        <v>1764</v>
      </c>
      <c r="J4" s="132" t="s">
        <v>1764</v>
      </c>
      <c r="K4" s="132" t="s">
        <v>3310</v>
      </c>
      <c r="L4" s="132" t="s">
        <v>1667</v>
      </c>
      <c r="M4" s="132" t="s">
        <v>393</v>
      </c>
      <c r="N4" s="132" t="s">
        <v>3046</v>
      </c>
      <c r="P4"/>
      <c r="AV4" s="132"/>
    </row>
    <row r="5" spans="1:48">
      <c r="A5" s="132" t="s">
        <v>311</v>
      </c>
      <c r="B5" s="132" t="s">
        <v>377</v>
      </c>
      <c r="C5" s="132" t="s">
        <v>1157</v>
      </c>
      <c r="D5" s="132" t="s">
        <v>1638</v>
      </c>
      <c r="E5" s="132" t="s">
        <v>1932</v>
      </c>
      <c r="F5" s="132" t="s">
        <v>1932</v>
      </c>
      <c r="G5" s="132" t="s">
        <v>1375</v>
      </c>
      <c r="H5" s="132" t="s">
        <v>1639</v>
      </c>
      <c r="I5" s="132" t="s">
        <v>1933</v>
      </c>
      <c r="J5" s="132" t="s">
        <v>1934</v>
      </c>
      <c r="K5" s="132" t="s">
        <v>3174</v>
      </c>
      <c r="L5" s="132" t="s">
        <v>422</v>
      </c>
      <c r="M5" s="132" t="s">
        <v>387</v>
      </c>
      <c r="N5" s="132" t="s">
        <v>658</v>
      </c>
      <c r="P5"/>
      <c r="AV5" s="132"/>
    </row>
    <row r="6" spans="1:48">
      <c r="A6" s="132" t="s">
        <v>310</v>
      </c>
      <c r="B6" s="132" t="s">
        <v>377</v>
      </c>
      <c r="C6" s="132" t="s">
        <v>1057</v>
      </c>
      <c r="D6" s="132" t="s">
        <v>1208</v>
      </c>
      <c r="E6" s="132" t="s">
        <v>1860</v>
      </c>
      <c r="F6" s="132" t="s">
        <v>3129</v>
      </c>
      <c r="G6" s="132" t="s">
        <v>1058</v>
      </c>
      <c r="H6" s="132" t="s">
        <v>403</v>
      </c>
      <c r="I6" s="132" t="s">
        <v>1861</v>
      </c>
      <c r="J6" s="132" t="s">
        <v>3130</v>
      </c>
      <c r="K6" s="132" t="s">
        <v>1864</v>
      </c>
      <c r="L6" s="132" t="s">
        <v>385</v>
      </c>
      <c r="M6" s="132" t="s">
        <v>1076</v>
      </c>
      <c r="N6" s="132" t="s">
        <v>2971</v>
      </c>
      <c r="P6"/>
      <c r="AV6" s="132"/>
    </row>
    <row r="7" spans="1:48">
      <c r="A7" s="132" t="s">
        <v>309</v>
      </c>
      <c r="B7" s="132" t="s">
        <v>377</v>
      </c>
      <c r="C7" s="132" t="s">
        <v>478</v>
      </c>
      <c r="D7" s="132" t="s">
        <v>1653</v>
      </c>
      <c r="E7" s="132" t="s">
        <v>1262</v>
      </c>
      <c r="F7" s="132" t="s">
        <v>1488</v>
      </c>
      <c r="G7" s="132" t="s">
        <v>1494</v>
      </c>
      <c r="H7" s="132" t="s">
        <v>483</v>
      </c>
      <c r="I7" s="132" t="s">
        <v>377</v>
      </c>
      <c r="J7" s="132" t="s">
        <v>377</v>
      </c>
      <c r="K7" s="132" t="s">
        <v>377</v>
      </c>
      <c r="L7" s="132" t="s">
        <v>377</v>
      </c>
      <c r="M7" s="132" t="s">
        <v>377</v>
      </c>
      <c r="N7" s="132" t="s">
        <v>377</v>
      </c>
      <c r="P7"/>
      <c r="AV7" s="132"/>
    </row>
    <row r="8" spans="1:48">
      <c r="A8" s="132" t="s">
        <v>1045</v>
      </c>
      <c r="B8" s="132" t="s">
        <v>377</v>
      </c>
      <c r="C8" s="132" t="s">
        <v>1046</v>
      </c>
      <c r="D8" s="132" t="s">
        <v>377</v>
      </c>
      <c r="E8" s="132" t="s">
        <v>377</v>
      </c>
      <c r="F8" s="132" t="s">
        <v>377</v>
      </c>
      <c r="G8" s="132" t="s">
        <v>1047</v>
      </c>
      <c r="H8" s="132" t="s">
        <v>377</v>
      </c>
      <c r="I8" s="132" t="s">
        <v>377</v>
      </c>
      <c r="J8" s="132" t="s">
        <v>377</v>
      </c>
      <c r="K8" s="132" t="s">
        <v>377</v>
      </c>
      <c r="L8" s="132" t="s">
        <v>377</v>
      </c>
      <c r="M8" s="132" t="s">
        <v>377</v>
      </c>
      <c r="N8" s="132" t="s">
        <v>377</v>
      </c>
      <c r="P8"/>
      <c r="AV8" s="132"/>
    </row>
    <row r="9" spans="1:48">
      <c r="A9" s="132" t="s">
        <v>308</v>
      </c>
      <c r="B9" s="132" t="s">
        <v>377</v>
      </c>
      <c r="C9" s="132" t="s">
        <v>1158</v>
      </c>
      <c r="D9" s="132" t="s">
        <v>1071</v>
      </c>
      <c r="E9" s="132" t="s">
        <v>1935</v>
      </c>
      <c r="F9" s="132" t="s">
        <v>3022</v>
      </c>
      <c r="G9" s="132" t="s">
        <v>525</v>
      </c>
      <c r="H9" s="132" t="s">
        <v>1376</v>
      </c>
      <c r="I9" s="132" t="s">
        <v>1130</v>
      </c>
      <c r="J9" s="132" t="s">
        <v>1130</v>
      </c>
      <c r="K9" s="132" t="s">
        <v>377</v>
      </c>
      <c r="L9" s="132" t="s">
        <v>377</v>
      </c>
      <c r="M9" s="132" t="s">
        <v>377</v>
      </c>
      <c r="N9" s="132" t="s">
        <v>377</v>
      </c>
      <c r="O9" s="132">
        <v>7.2</v>
      </c>
      <c r="P9"/>
      <c r="AV9" s="132"/>
    </row>
    <row r="10" spans="1:48">
      <c r="A10" s="132" t="s">
        <v>307</v>
      </c>
      <c r="B10" s="132" t="s">
        <v>377</v>
      </c>
      <c r="C10" s="132" t="s">
        <v>1170</v>
      </c>
      <c r="D10" s="132" t="s">
        <v>1523</v>
      </c>
      <c r="E10" s="132" t="s">
        <v>2005</v>
      </c>
      <c r="F10" s="132" t="s">
        <v>3074</v>
      </c>
      <c r="G10" s="132" t="s">
        <v>1524</v>
      </c>
      <c r="H10" s="132" t="s">
        <v>1525</v>
      </c>
      <c r="I10" s="132" t="s">
        <v>1788</v>
      </c>
      <c r="J10" s="132" t="s">
        <v>1117</v>
      </c>
      <c r="K10" s="132" t="s">
        <v>2948</v>
      </c>
      <c r="L10" s="132" t="s">
        <v>395</v>
      </c>
      <c r="M10" s="132" t="s">
        <v>422</v>
      </c>
      <c r="N10" s="132" t="s">
        <v>3364</v>
      </c>
      <c r="P10"/>
      <c r="AV10" s="132"/>
    </row>
    <row r="11" spans="1:48">
      <c r="A11" s="132" t="s">
        <v>306</v>
      </c>
      <c r="B11" s="132" t="s">
        <v>377</v>
      </c>
      <c r="C11" s="132" t="s">
        <v>583</v>
      </c>
      <c r="D11" s="132" t="s">
        <v>1526</v>
      </c>
      <c r="E11" s="132" t="s">
        <v>1789</v>
      </c>
      <c r="F11" s="132" t="s">
        <v>1895</v>
      </c>
      <c r="G11" s="132" t="s">
        <v>1527</v>
      </c>
      <c r="H11" s="132" t="s">
        <v>1108</v>
      </c>
      <c r="I11" s="132" t="s">
        <v>1514</v>
      </c>
      <c r="J11" s="132" t="s">
        <v>3066</v>
      </c>
      <c r="K11" s="132" t="s">
        <v>3365</v>
      </c>
      <c r="L11" s="132" t="s">
        <v>3190</v>
      </c>
      <c r="M11" s="132" t="s">
        <v>430</v>
      </c>
      <c r="N11" s="132" t="s">
        <v>3366</v>
      </c>
      <c r="P11"/>
      <c r="AV11" s="132"/>
    </row>
    <row r="12" spans="1:48">
      <c r="A12" s="132" t="s">
        <v>305</v>
      </c>
      <c r="B12" s="132" t="s">
        <v>377</v>
      </c>
      <c r="C12" s="132" t="s">
        <v>1577</v>
      </c>
      <c r="D12" s="132" t="s">
        <v>1578</v>
      </c>
      <c r="E12" s="132" t="s">
        <v>2035</v>
      </c>
      <c r="F12" s="132" t="s">
        <v>3392</v>
      </c>
      <c r="G12" s="132" t="s">
        <v>1579</v>
      </c>
      <c r="H12" s="132" t="s">
        <v>1580</v>
      </c>
      <c r="I12" s="132" t="s">
        <v>1804</v>
      </c>
      <c r="J12" s="132" t="s">
        <v>2036</v>
      </c>
      <c r="K12" s="132" t="s">
        <v>3393</v>
      </c>
      <c r="L12" s="132" t="s">
        <v>3016</v>
      </c>
      <c r="M12" s="132" t="s">
        <v>377</v>
      </c>
      <c r="N12" s="132" t="s">
        <v>2037</v>
      </c>
      <c r="P12"/>
      <c r="AV12" s="132"/>
    </row>
    <row r="13" spans="1:48">
      <c r="A13" s="132" t="s">
        <v>304</v>
      </c>
      <c r="B13" s="132" t="s">
        <v>377</v>
      </c>
      <c r="C13" s="132" t="s">
        <v>1528</v>
      </c>
      <c r="D13" s="132" t="s">
        <v>1529</v>
      </c>
      <c r="E13" s="132" t="s">
        <v>1790</v>
      </c>
      <c r="F13" s="132" t="s">
        <v>3075</v>
      </c>
      <c r="G13" s="132" t="s">
        <v>1113</v>
      </c>
      <c r="H13" s="132" t="s">
        <v>1530</v>
      </c>
      <c r="I13" s="132" t="s">
        <v>1791</v>
      </c>
      <c r="J13" s="132" t="s">
        <v>3076</v>
      </c>
      <c r="K13" s="132" t="s">
        <v>2987</v>
      </c>
      <c r="L13" s="132" t="s">
        <v>392</v>
      </c>
      <c r="M13" s="132" t="s">
        <v>2981</v>
      </c>
      <c r="N13" s="132" t="s">
        <v>3077</v>
      </c>
      <c r="P13"/>
      <c r="AV13" s="132"/>
    </row>
    <row r="14" spans="1:48">
      <c r="A14" s="132" t="s">
        <v>303</v>
      </c>
      <c r="B14" s="132" t="s">
        <v>377</v>
      </c>
      <c r="C14" s="132" t="s">
        <v>1281</v>
      </c>
      <c r="D14" s="132" t="s">
        <v>377</v>
      </c>
      <c r="E14" s="132" t="s">
        <v>377</v>
      </c>
      <c r="F14" s="132" t="s">
        <v>377</v>
      </c>
      <c r="G14" s="132" t="s">
        <v>377</v>
      </c>
      <c r="H14" s="132" t="s">
        <v>377</v>
      </c>
      <c r="I14" s="132" t="s">
        <v>377</v>
      </c>
      <c r="J14" s="132" t="s">
        <v>377</v>
      </c>
      <c r="K14" s="132" t="s">
        <v>377</v>
      </c>
      <c r="L14" s="132" t="s">
        <v>377</v>
      </c>
      <c r="M14" s="132" t="s">
        <v>377</v>
      </c>
      <c r="N14" s="132" t="s">
        <v>377</v>
      </c>
      <c r="P14"/>
      <c r="AV14" s="132"/>
    </row>
    <row r="15" spans="1:48">
      <c r="A15" s="132" t="s">
        <v>302</v>
      </c>
      <c r="B15" s="132" t="s">
        <v>377</v>
      </c>
      <c r="C15" s="132" t="s">
        <v>512</v>
      </c>
      <c r="D15" s="132" t="s">
        <v>1371</v>
      </c>
      <c r="E15" s="132" t="s">
        <v>1789</v>
      </c>
      <c r="F15" s="132" t="s">
        <v>1789</v>
      </c>
      <c r="G15" s="132" t="s">
        <v>1402</v>
      </c>
      <c r="H15" s="132" t="s">
        <v>1403</v>
      </c>
      <c r="I15" s="132" t="s">
        <v>377</v>
      </c>
      <c r="J15" s="132" t="s">
        <v>377</v>
      </c>
      <c r="K15" s="132" t="s">
        <v>377</v>
      </c>
      <c r="L15" s="132" t="s">
        <v>377</v>
      </c>
      <c r="M15" s="132" t="s">
        <v>377</v>
      </c>
      <c r="N15" s="132" t="s">
        <v>377</v>
      </c>
      <c r="P15"/>
      <c r="AV15" s="132"/>
    </row>
    <row r="16" spans="1:48">
      <c r="A16" s="132" t="s">
        <v>301</v>
      </c>
      <c r="B16" s="132" t="s">
        <v>377</v>
      </c>
      <c r="C16" s="132" t="s">
        <v>1404</v>
      </c>
      <c r="D16" s="132" t="s">
        <v>1405</v>
      </c>
      <c r="E16" s="132" t="s">
        <v>1744</v>
      </c>
      <c r="F16" s="132" t="s">
        <v>1744</v>
      </c>
      <c r="G16" s="132" t="s">
        <v>1406</v>
      </c>
      <c r="H16" s="132" t="s">
        <v>574</v>
      </c>
      <c r="I16" s="132" t="s">
        <v>1745</v>
      </c>
      <c r="J16" s="132" t="s">
        <v>1745</v>
      </c>
      <c r="K16" s="132" t="s">
        <v>3260</v>
      </c>
      <c r="L16" s="132" t="s">
        <v>652</v>
      </c>
      <c r="M16" s="132" t="s">
        <v>1022</v>
      </c>
      <c r="N16" s="132" t="s">
        <v>3030</v>
      </c>
      <c r="P16"/>
      <c r="AV16" s="132"/>
    </row>
    <row r="17" spans="1:48">
      <c r="A17" s="132" t="s">
        <v>300</v>
      </c>
      <c r="B17" s="132" t="s">
        <v>377</v>
      </c>
      <c r="C17" s="132" t="s">
        <v>383</v>
      </c>
      <c r="D17" s="132" t="s">
        <v>1640</v>
      </c>
      <c r="E17" s="132" t="s">
        <v>1733</v>
      </c>
      <c r="F17" s="132" t="s">
        <v>3023</v>
      </c>
      <c r="G17" s="132" t="s">
        <v>598</v>
      </c>
      <c r="H17" s="132" t="s">
        <v>1641</v>
      </c>
      <c r="I17" s="132" t="s">
        <v>1734</v>
      </c>
      <c r="J17" s="132" t="s">
        <v>1734</v>
      </c>
      <c r="K17" s="132" t="s">
        <v>377</v>
      </c>
      <c r="L17" s="132" t="s">
        <v>377</v>
      </c>
      <c r="M17" s="132" t="s">
        <v>377</v>
      </c>
      <c r="N17" s="132" t="s">
        <v>377</v>
      </c>
      <c r="P17"/>
      <c r="AV17" s="132"/>
    </row>
    <row r="18" spans="1:48">
      <c r="A18" s="132" t="s">
        <v>299</v>
      </c>
      <c r="B18" s="132" t="s">
        <v>377</v>
      </c>
      <c r="C18" s="132" t="s">
        <v>1159</v>
      </c>
      <c r="D18" s="132" t="s">
        <v>1159</v>
      </c>
      <c r="E18" s="132" t="s">
        <v>414</v>
      </c>
      <c r="F18" s="132" t="s">
        <v>3242</v>
      </c>
      <c r="G18" s="132" t="s">
        <v>1377</v>
      </c>
      <c r="H18" s="132" t="s">
        <v>1377</v>
      </c>
      <c r="I18" s="132" t="s">
        <v>1936</v>
      </c>
      <c r="J18" s="132" t="s">
        <v>3024</v>
      </c>
      <c r="K18" s="132" t="s">
        <v>377</v>
      </c>
      <c r="L18" s="132" t="s">
        <v>377</v>
      </c>
      <c r="M18" s="132" t="s">
        <v>377</v>
      </c>
      <c r="N18" s="132" t="s">
        <v>377</v>
      </c>
      <c r="P18"/>
      <c r="AV18" s="132"/>
    </row>
    <row r="19" spans="1:48">
      <c r="A19" s="132" t="s">
        <v>298</v>
      </c>
      <c r="B19" s="132" t="s">
        <v>377</v>
      </c>
      <c r="C19" s="132" t="s">
        <v>1114</v>
      </c>
      <c r="D19" s="132" t="s">
        <v>1471</v>
      </c>
      <c r="E19" s="132" t="s">
        <v>2006</v>
      </c>
      <c r="F19" s="132" t="s">
        <v>1548</v>
      </c>
      <c r="G19" s="132" t="s">
        <v>1115</v>
      </c>
      <c r="H19" s="132" t="s">
        <v>1531</v>
      </c>
      <c r="I19" s="132" t="s">
        <v>473</v>
      </c>
      <c r="J19" s="132" t="s">
        <v>2007</v>
      </c>
      <c r="K19" s="132" t="s">
        <v>377</v>
      </c>
      <c r="L19" s="132" t="s">
        <v>430</v>
      </c>
      <c r="M19" s="132" t="s">
        <v>377</v>
      </c>
      <c r="N19" s="132" t="s">
        <v>3001</v>
      </c>
      <c r="O19" s="132">
        <v>34.21</v>
      </c>
      <c r="P19"/>
      <c r="AV19" s="132"/>
    </row>
    <row r="20" spans="1:48">
      <c r="A20" s="132" t="s">
        <v>297</v>
      </c>
      <c r="B20" s="132" t="s">
        <v>377</v>
      </c>
      <c r="C20" s="132" t="s">
        <v>1581</v>
      </c>
      <c r="D20" s="132" t="s">
        <v>1582</v>
      </c>
      <c r="E20" s="132" t="s">
        <v>2038</v>
      </c>
      <c r="F20" s="132" t="s">
        <v>3394</v>
      </c>
      <c r="G20" s="132" t="s">
        <v>1583</v>
      </c>
      <c r="H20" s="132" t="s">
        <v>608</v>
      </c>
      <c r="I20" s="132" t="s">
        <v>1371</v>
      </c>
      <c r="J20" s="132" t="s">
        <v>1371</v>
      </c>
      <c r="K20" s="132" t="s">
        <v>3395</v>
      </c>
      <c r="L20" s="132" t="s">
        <v>411</v>
      </c>
      <c r="M20" s="132" t="s">
        <v>377</v>
      </c>
      <c r="N20" s="132" t="s">
        <v>3396</v>
      </c>
      <c r="P20"/>
      <c r="AV20" s="132"/>
    </row>
    <row r="21" spans="1:48">
      <c r="A21" s="132" t="s">
        <v>296</v>
      </c>
      <c r="B21" s="132" t="s">
        <v>377</v>
      </c>
      <c r="C21" s="132" t="s">
        <v>1085</v>
      </c>
      <c r="D21" s="132" t="s">
        <v>1378</v>
      </c>
      <c r="E21" s="132" t="s">
        <v>1735</v>
      </c>
      <c r="F21" s="132" t="s">
        <v>1892</v>
      </c>
      <c r="G21" s="132" t="s">
        <v>1379</v>
      </c>
      <c r="H21" s="132" t="s">
        <v>1380</v>
      </c>
      <c r="I21" s="132" t="s">
        <v>1736</v>
      </c>
      <c r="J21" s="132" t="s">
        <v>1736</v>
      </c>
      <c r="K21" s="132" t="s">
        <v>3015</v>
      </c>
      <c r="L21" s="132" t="s">
        <v>471</v>
      </c>
      <c r="M21" s="132" t="s">
        <v>450</v>
      </c>
      <c r="N21" s="132" t="s">
        <v>1637</v>
      </c>
      <c r="P21"/>
      <c r="AV21" s="132"/>
    </row>
    <row r="22" spans="1:48">
      <c r="A22" s="132" t="s">
        <v>295</v>
      </c>
      <c r="B22" s="132" t="s">
        <v>377</v>
      </c>
      <c r="C22" s="132" t="s">
        <v>1293</v>
      </c>
      <c r="D22" s="132" t="s">
        <v>1294</v>
      </c>
      <c r="E22" s="132" t="s">
        <v>1705</v>
      </c>
      <c r="F22" s="132" t="s">
        <v>3195</v>
      </c>
      <c r="G22" s="132" t="s">
        <v>1295</v>
      </c>
      <c r="H22" s="132" t="s">
        <v>1296</v>
      </c>
      <c r="I22" s="132" t="s">
        <v>1900</v>
      </c>
      <c r="J22" s="132" t="s">
        <v>3196</v>
      </c>
      <c r="K22" s="132" t="s">
        <v>450</v>
      </c>
      <c r="L22" s="132" t="s">
        <v>392</v>
      </c>
      <c r="M22" s="132" t="s">
        <v>2004</v>
      </c>
      <c r="N22" s="132" t="s">
        <v>3077</v>
      </c>
      <c r="P22"/>
      <c r="AV22" s="132"/>
    </row>
    <row r="23" spans="1:48">
      <c r="A23" s="132" t="s">
        <v>294</v>
      </c>
      <c r="B23" s="132" t="s">
        <v>377</v>
      </c>
      <c r="C23" s="132" t="s">
        <v>1212</v>
      </c>
      <c r="D23" s="132" t="s">
        <v>1620</v>
      </c>
      <c r="E23" s="132" t="s">
        <v>1671</v>
      </c>
      <c r="F23" s="132" t="s">
        <v>1865</v>
      </c>
      <c r="G23" s="132" t="s">
        <v>653</v>
      </c>
      <c r="H23" s="132" t="s">
        <v>1621</v>
      </c>
      <c r="I23" s="132" t="s">
        <v>1672</v>
      </c>
      <c r="J23" s="132" t="s">
        <v>1672</v>
      </c>
      <c r="K23" s="132" t="s">
        <v>377</v>
      </c>
      <c r="L23" s="132" t="s">
        <v>377</v>
      </c>
      <c r="M23" s="132" t="s">
        <v>377</v>
      </c>
      <c r="N23" s="132" t="s">
        <v>377</v>
      </c>
      <c r="P23"/>
      <c r="AV23" s="132"/>
    </row>
    <row r="24" spans="1:48">
      <c r="A24" s="132" t="s">
        <v>293</v>
      </c>
      <c r="B24" s="132" t="s">
        <v>377</v>
      </c>
      <c r="C24" s="132" t="s">
        <v>1131</v>
      </c>
      <c r="D24" s="132" t="s">
        <v>1213</v>
      </c>
      <c r="E24" s="132" t="s">
        <v>1673</v>
      </c>
      <c r="F24" s="132" t="s">
        <v>2976</v>
      </c>
      <c r="G24" s="132" t="s">
        <v>1132</v>
      </c>
      <c r="H24" s="132" t="s">
        <v>1214</v>
      </c>
      <c r="I24" s="132" t="s">
        <v>1674</v>
      </c>
      <c r="J24" s="132" t="s">
        <v>2977</v>
      </c>
      <c r="K24" s="132" t="s">
        <v>2891</v>
      </c>
      <c r="L24" s="132" t="s">
        <v>405</v>
      </c>
      <c r="M24" s="132" t="s">
        <v>450</v>
      </c>
      <c r="N24" s="132" t="s">
        <v>2894</v>
      </c>
      <c r="P24"/>
      <c r="AV24" s="132"/>
    </row>
    <row r="25" spans="1:48">
      <c r="A25" s="132" t="s">
        <v>292</v>
      </c>
      <c r="B25" s="132" t="s">
        <v>377</v>
      </c>
      <c r="C25" s="132" t="s">
        <v>1166</v>
      </c>
      <c r="D25" s="132" t="s">
        <v>1645</v>
      </c>
      <c r="E25" s="132" t="s">
        <v>1963</v>
      </c>
      <c r="F25" s="132" t="s">
        <v>3287</v>
      </c>
      <c r="G25" s="132" t="s">
        <v>1129</v>
      </c>
      <c r="H25" s="132" t="s">
        <v>1440</v>
      </c>
      <c r="I25" s="132" t="s">
        <v>1965</v>
      </c>
      <c r="J25" s="132" t="s">
        <v>3288</v>
      </c>
      <c r="K25" s="132" t="s">
        <v>3289</v>
      </c>
      <c r="L25" s="132" t="s">
        <v>602</v>
      </c>
      <c r="M25" s="132" t="s">
        <v>393</v>
      </c>
      <c r="N25" s="132" t="s">
        <v>3290</v>
      </c>
      <c r="P25"/>
      <c r="AV25" s="132"/>
    </row>
    <row r="26" spans="1:48">
      <c r="A26" s="132" t="s">
        <v>291</v>
      </c>
      <c r="B26" s="132" t="s">
        <v>377</v>
      </c>
      <c r="C26" s="132" t="s">
        <v>1297</v>
      </c>
      <c r="D26" s="132" t="s">
        <v>1298</v>
      </c>
      <c r="E26" s="132" t="s">
        <v>1902</v>
      </c>
      <c r="F26" s="132" t="s">
        <v>3006</v>
      </c>
      <c r="G26" s="132" t="s">
        <v>1299</v>
      </c>
      <c r="H26" s="132" t="s">
        <v>1300</v>
      </c>
      <c r="I26" s="132" t="s">
        <v>1903</v>
      </c>
      <c r="J26" s="132" t="s">
        <v>3007</v>
      </c>
      <c r="K26" s="132" t="s">
        <v>651</v>
      </c>
      <c r="L26" s="132" t="s">
        <v>396</v>
      </c>
      <c r="M26" s="132" t="s">
        <v>416</v>
      </c>
      <c r="N26" s="132" t="s">
        <v>2924</v>
      </c>
      <c r="P26"/>
      <c r="AV26" s="132"/>
    </row>
    <row r="27" spans="1:48">
      <c r="A27" s="132" t="s">
        <v>290</v>
      </c>
      <c r="B27" s="132" t="s">
        <v>377</v>
      </c>
      <c r="C27" s="132" t="s">
        <v>1301</v>
      </c>
      <c r="D27" s="132" t="s">
        <v>1302</v>
      </c>
      <c r="E27" s="132" t="s">
        <v>1706</v>
      </c>
      <c r="F27" s="132" t="s">
        <v>2923</v>
      </c>
      <c r="G27" s="132" t="s">
        <v>1303</v>
      </c>
      <c r="H27" s="132" t="s">
        <v>1304</v>
      </c>
      <c r="I27" s="132" t="s">
        <v>1707</v>
      </c>
      <c r="J27" s="132" t="s">
        <v>1707</v>
      </c>
      <c r="K27" s="132" t="s">
        <v>3197</v>
      </c>
      <c r="L27" s="132" t="s">
        <v>395</v>
      </c>
      <c r="M27" s="132" t="s">
        <v>652</v>
      </c>
      <c r="N27" s="132" t="s">
        <v>2922</v>
      </c>
      <c r="P27"/>
      <c r="AV27" s="132"/>
    </row>
    <row r="28" spans="1:48">
      <c r="A28" s="132" t="s">
        <v>289</v>
      </c>
      <c r="B28" s="132" t="s">
        <v>377</v>
      </c>
      <c r="C28" s="132" t="s">
        <v>1441</v>
      </c>
      <c r="D28" s="132" t="s">
        <v>1442</v>
      </c>
      <c r="E28" s="132" t="s">
        <v>1966</v>
      </c>
      <c r="F28" s="132" t="s">
        <v>3291</v>
      </c>
      <c r="G28" s="132" t="s">
        <v>1443</v>
      </c>
      <c r="H28" s="132" t="s">
        <v>1444</v>
      </c>
      <c r="I28" s="132" t="s">
        <v>1759</v>
      </c>
      <c r="J28" s="132" t="s">
        <v>3292</v>
      </c>
      <c r="K28" s="132" t="s">
        <v>3293</v>
      </c>
      <c r="L28" s="132" t="s">
        <v>1035</v>
      </c>
      <c r="M28" s="132" t="s">
        <v>1700</v>
      </c>
      <c r="N28" s="132" t="s">
        <v>3294</v>
      </c>
      <c r="P28"/>
      <c r="AV28" s="132"/>
    </row>
    <row r="29" spans="1:48">
      <c r="A29" s="132" t="s">
        <v>288</v>
      </c>
      <c r="B29" s="132" t="s">
        <v>377</v>
      </c>
      <c r="C29" s="132" t="s">
        <v>1135</v>
      </c>
      <c r="D29" s="132" t="s">
        <v>377</v>
      </c>
      <c r="E29" s="132" t="s">
        <v>377</v>
      </c>
      <c r="F29" s="132" t="s">
        <v>377</v>
      </c>
      <c r="G29" s="132" t="s">
        <v>377</v>
      </c>
      <c r="H29" s="132" t="s">
        <v>377</v>
      </c>
      <c r="I29" s="132" t="s">
        <v>377</v>
      </c>
      <c r="J29" s="132" t="s">
        <v>377</v>
      </c>
      <c r="K29" s="132" t="s">
        <v>377</v>
      </c>
      <c r="L29" s="132" t="s">
        <v>377</v>
      </c>
      <c r="M29" s="132" t="s">
        <v>377</v>
      </c>
      <c r="N29" s="132" t="s">
        <v>377</v>
      </c>
      <c r="P29"/>
      <c r="AV29" s="132"/>
    </row>
    <row r="30" spans="1:48">
      <c r="A30" s="132" t="s">
        <v>287</v>
      </c>
      <c r="B30" s="132" t="s">
        <v>377</v>
      </c>
      <c r="C30" s="132" t="s">
        <v>1487</v>
      </c>
      <c r="D30" s="132" t="s">
        <v>1488</v>
      </c>
      <c r="E30" s="132" t="s">
        <v>600</v>
      </c>
      <c r="F30" s="132" t="s">
        <v>3332</v>
      </c>
      <c r="G30" s="132" t="s">
        <v>1489</v>
      </c>
      <c r="H30" s="132" t="s">
        <v>1490</v>
      </c>
      <c r="I30" s="132" t="s">
        <v>1987</v>
      </c>
      <c r="J30" s="132" t="s">
        <v>457</v>
      </c>
      <c r="K30" s="132" t="s">
        <v>3144</v>
      </c>
      <c r="L30" s="132" t="s">
        <v>1030</v>
      </c>
      <c r="M30" s="132" t="s">
        <v>438</v>
      </c>
      <c r="N30" s="132" t="s">
        <v>3333</v>
      </c>
      <c r="P30"/>
      <c r="AV30" s="132"/>
    </row>
    <row r="31" spans="1:48">
      <c r="A31" s="132" t="s">
        <v>286</v>
      </c>
      <c r="B31" s="132" t="s">
        <v>377</v>
      </c>
      <c r="C31" s="132" t="s">
        <v>1584</v>
      </c>
      <c r="D31" s="132" t="s">
        <v>1585</v>
      </c>
      <c r="E31" s="132" t="s">
        <v>2039</v>
      </c>
      <c r="F31" s="132" t="s">
        <v>3397</v>
      </c>
      <c r="G31" s="132" t="s">
        <v>435</v>
      </c>
      <c r="H31" s="132" t="s">
        <v>1586</v>
      </c>
      <c r="I31" s="132" t="s">
        <v>2040</v>
      </c>
      <c r="J31" s="132" t="s">
        <v>3398</v>
      </c>
      <c r="K31" s="132" t="s">
        <v>3088</v>
      </c>
      <c r="L31" s="132" t="s">
        <v>1049</v>
      </c>
      <c r="M31" s="132" t="s">
        <v>399</v>
      </c>
      <c r="N31" s="132" t="s">
        <v>3399</v>
      </c>
      <c r="P31"/>
      <c r="AV31" s="132"/>
    </row>
    <row r="32" spans="1:48">
      <c r="A32" s="132" t="s">
        <v>285</v>
      </c>
      <c r="B32" s="132" t="s">
        <v>377</v>
      </c>
      <c r="C32" s="132" t="s">
        <v>464</v>
      </c>
      <c r="D32" s="132" t="s">
        <v>1413</v>
      </c>
      <c r="E32" s="132" t="s">
        <v>2001</v>
      </c>
      <c r="F32" s="132" t="s">
        <v>2001</v>
      </c>
      <c r="G32" s="132" t="s">
        <v>1175</v>
      </c>
      <c r="H32" s="132" t="s">
        <v>1516</v>
      </c>
      <c r="I32" s="132" t="s">
        <v>477</v>
      </c>
      <c r="J32" s="132" t="s">
        <v>563</v>
      </c>
      <c r="K32" s="132" t="s">
        <v>3265</v>
      </c>
      <c r="L32" s="132" t="s">
        <v>433</v>
      </c>
      <c r="M32" s="132" t="s">
        <v>474</v>
      </c>
      <c r="N32" s="132" t="s">
        <v>3358</v>
      </c>
      <c r="P32"/>
      <c r="AV32" s="132"/>
    </row>
    <row r="33" spans="1:48">
      <c r="A33" s="132" t="s">
        <v>284</v>
      </c>
      <c r="B33" s="132" t="s">
        <v>377</v>
      </c>
      <c r="C33" s="132" t="s">
        <v>1144</v>
      </c>
      <c r="D33" s="132" t="s">
        <v>1305</v>
      </c>
      <c r="E33" s="132" t="s">
        <v>1904</v>
      </c>
      <c r="F33" s="132" t="s">
        <v>3198</v>
      </c>
      <c r="G33" s="132" t="s">
        <v>1145</v>
      </c>
      <c r="H33" s="132" t="s">
        <v>1306</v>
      </c>
      <c r="I33" s="132" t="s">
        <v>1905</v>
      </c>
      <c r="J33" s="132" t="s">
        <v>3199</v>
      </c>
      <c r="K33" s="132" t="s">
        <v>3200</v>
      </c>
      <c r="L33" s="132" t="s">
        <v>400</v>
      </c>
      <c r="M33" s="132" t="s">
        <v>406</v>
      </c>
      <c r="N33" s="132" t="s">
        <v>2913</v>
      </c>
      <c r="P33"/>
      <c r="AV33" s="132"/>
    </row>
    <row r="34" spans="1:48">
      <c r="A34" s="132" t="s">
        <v>283</v>
      </c>
      <c r="B34" s="132" t="s">
        <v>377</v>
      </c>
      <c r="C34" s="132" t="s">
        <v>1415</v>
      </c>
      <c r="D34" s="132" t="s">
        <v>1445</v>
      </c>
      <c r="E34" s="132" t="s">
        <v>1967</v>
      </c>
      <c r="F34" s="132" t="s">
        <v>3038</v>
      </c>
      <c r="G34" s="132" t="s">
        <v>1302</v>
      </c>
      <c r="H34" s="132" t="s">
        <v>1446</v>
      </c>
      <c r="I34" s="132" t="s">
        <v>1968</v>
      </c>
      <c r="J34" s="132" t="s">
        <v>3039</v>
      </c>
      <c r="K34" s="132" t="s">
        <v>3295</v>
      </c>
      <c r="L34" s="132" t="s">
        <v>585</v>
      </c>
      <c r="M34" s="132" t="s">
        <v>413</v>
      </c>
      <c r="N34" s="132" t="s">
        <v>2997</v>
      </c>
      <c r="P34"/>
      <c r="AV34" s="132"/>
    </row>
    <row r="35" spans="1:48">
      <c r="A35" s="132" t="s">
        <v>282</v>
      </c>
      <c r="B35" s="132" t="s">
        <v>377</v>
      </c>
      <c r="C35" s="132" t="s">
        <v>1228</v>
      </c>
      <c r="D35" s="132" t="s">
        <v>1229</v>
      </c>
      <c r="E35" s="132" t="s">
        <v>1685</v>
      </c>
      <c r="F35" s="132" t="s">
        <v>3138</v>
      </c>
      <c r="G35" s="132" t="s">
        <v>1230</v>
      </c>
      <c r="H35" s="132" t="s">
        <v>1231</v>
      </c>
      <c r="I35" s="132" t="s">
        <v>1873</v>
      </c>
      <c r="J35" s="132" t="s">
        <v>3139</v>
      </c>
      <c r="K35" s="132" t="s">
        <v>3140</v>
      </c>
      <c r="L35" s="132" t="s">
        <v>1700</v>
      </c>
      <c r="M35" s="132" t="s">
        <v>430</v>
      </c>
      <c r="N35" s="132" t="s">
        <v>3141</v>
      </c>
      <c r="P35"/>
      <c r="AV35" s="132"/>
    </row>
    <row r="36" spans="1:48">
      <c r="A36" s="132" t="s">
        <v>281</v>
      </c>
      <c r="B36" s="132" t="s">
        <v>377</v>
      </c>
      <c r="C36" s="132" t="s">
        <v>460</v>
      </c>
      <c r="D36" s="132" t="s">
        <v>443</v>
      </c>
      <c r="E36" s="132" t="s">
        <v>444</v>
      </c>
      <c r="F36" s="132" t="s">
        <v>444</v>
      </c>
      <c r="G36" s="132" t="s">
        <v>1032</v>
      </c>
      <c r="H36" s="132" t="s">
        <v>377</v>
      </c>
      <c r="I36" s="132" t="s">
        <v>377</v>
      </c>
      <c r="J36" s="132" t="s">
        <v>377</v>
      </c>
      <c r="K36" s="132" t="s">
        <v>377</v>
      </c>
      <c r="L36" s="132" t="s">
        <v>377</v>
      </c>
      <c r="M36" s="132" t="s">
        <v>377</v>
      </c>
      <c r="N36" s="132" t="s">
        <v>377</v>
      </c>
      <c r="P36"/>
      <c r="AV36" s="132"/>
    </row>
    <row r="37" spans="1:48">
      <c r="A37" s="132" t="s">
        <v>280</v>
      </c>
      <c r="B37" s="132" t="s">
        <v>377</v>
      </c>
      <c r="C37" s="132" t="s">
        <v>1103</v>
      </c>
      <c r="D37" s="132" t="s">
        <v>1485</v>
      </c>
      <c r="E37" s="132" t="s">
        <v>1776</v>
      </c>
      <c r="F37" s="132" t="s">
        <v>2942</v>
      </c>
      <c r="G37" s="132" t="s">
        <v>1104</v>
      </c>
      <c r="H37" s="132" t="s">
        <v>1486</v>
      </c>
      <c r="I37" s="132" t="s">
        <v>1777</v>
      </c>
      <c r="J37" s="132" t="s">
        <v>1246</v>
      </c>
      <c r="K37" s="132" t="s">
        <v>3328</v>
      </c>
      <c r="L37" s="132" t="s">
        <v>1700</v>
      </c>
      <c r="M37" s="132" t="s">
        <v>420</v>
      </c>
      <c r="N37" s="132" t="s">
        <v>2912</v>
      </c>
      <c r="P37"/>
      <c r="AV37" s="132"/>
    </row>
    <row r="38" spans="1:48">
      <c r="A38" s="132" t="s">
        <v>279</v>
      </c>
      <c r="B38" s="132" t="s">
        <v>377</v>
      </c>
      <c r="C38" s="132" t="s">
        <v>1307</v>
      </c>
      <c r="D38" s="132" t="s">
        <v>1308</v>
      </c>
      <c r="E38" s="132" t="s">
        <v>1709</v>
      </c>
      <c r="F38" s="132" t="s">
        <v>3201</v>
      </c>
      <c r="G38" s="132" t="s">
        <v>1309</v>
      </c>
      <c r="H38" s="132" t="s">
        <v>1310</v>
      </c>
      <c r="I38" s="132" t="s">
        <v>1710</v>
      </c>
      <c r="J38" s="132" t="s">
        <v>3202</v>
      </c>
      <c r="K38" s="132" t="s">
        <v>3203</v>
      </c>
      <c r="L38" s="132" t="s">
        <v>392</v>
      </c>
      <c r="M38" s="132" t="s">
        <v>1022</v>
      </c>
      <c r="N38" s="132" t="s">
        <v>3204</v>
      </c>
      <c r="P38"/>
      <c r="AV38" s="132"/>
    </row>
    <row r="39" spans="1:48">
      <c r="A39" s="132" t="s">
        <v>1532</v>
      </c>
      <c r="B39" s="132" t="s">
        <v>377</v>
      </c>
      <c r="C39" s="132" t="s">
        <v>377</v>
      </c>
      <c r="D39" s="132" t="s">
        <v>570</v>
      </c>
      <c r="E39" s="132" t="s">
        <v>1533</v>
      </c>
      <c r="F39" s="132" t="s">
        <v>2974</v>
      </c>
      <c r="G39" s="132" t="s">
        <v>377</v>
      </c>
      <c r="H39" s="132" t="s">
        <v>1533</v>
      </c>
      <c r="I39" s="132" t="s">
        <v>1792</v>
      </c>
      <c r="J39" s="132" t="s">
        <v>3367</v>
      </c>
      <c r="K39" s="132" t="s">
        <v>2916</v>
      </c>
      <c r="L39" s="132" t="s">
        <v>422</v>
      </c>
      <c r="M39" s="132" t="s">
        <v>2981</v>
      </c>
      <c r="N39" s="132" t="s">
        <v>2008</v>
      </c>
      <c r="P39"/>
      <c r="AV39" s="132"/>
    </row>
    <row r="40" spans="1:48">
      <c r="A40" s="132" t="s">
        <v>278</v>
      </c>
      <c r="B40" s="132" t="s">
        <v>377</v>
      </c>
      <c r="C40" s="132" t="s">
        <v>1181</v>
      </c>
      <c r="D40" s="132" t="s">
        <v>1587</v>
      </c>
      <c r="E40" s="132" t="s">
        <v>2041</v>
      </c>
      <c r="F40" s="132" t="s">
        <v>2041</v>
      </c>
      <c r="G40" s="132" t="s">
        <v>1182</v>
      </c>
      <c r="H40" s="132" t="s">
        <v>1588</v>
      </c>
      <c r="I40" s="132" t="s">
        <v>1805</v>
      </c>
      <c r="J40" s="132" t="s">
        <v>1805</v>
      </c>
      <c r="K40" s="132" t="s">
        <v>377</v>
      </c>
      <c r="L40" s="132" t="s">
        <v>377</v>
      </c>
      <c r="M40" s="132" t="s">
        <v>377</v>
      </c>
      <c r="N40" s="132" t="s">
        <v>377</v>
      </c>
      <c r="P40"/>
      <c r="AV40" s="132"/>
    </row>
    <row r="41" spans="1:48">
      <c r="A41" s="132" t="s">
        <v>593</v>
      </c>
      <c r="B41" s="132" t="s">
        <v>377</v>
      </c>
      <c r="C41" s="132" t="s">
        <v>1025</v>
      </c>
      <c r="D41" s="132" t="s">
        <v>1025</v>
      </c>
      <c r="E41" s="132" t="s">
        <v>1964</v>
      </c>
      <c r="F41" s="132" t="s">
        <v>1964</v>
      </c>
      <c r="G41" s="132" t="s">
        <v>1589</v>
      </c>
      <c r="H41" s="132" t="s">
        <v>1590</v>
      </c>
      <c r="I41" s="132" t="s">
        <v>1806</v>
      </c>
      <c r="J41" s="132" t="s">
        <v>1806</v>
      </c>
      <c r="K41" s="132" t="s">
        <v>377</v>
      </c>
      <c r="L41" s="132" t="s">
        <v>377</v>
      </c>
      <c r="M41" s="132" t="s">
        <v>377</v>
      </c>
      <c r="N41" s="132" t="s">
        <v>377</v>
      </c>
      <c r="P41"/>
      <c r="AV41" s="132"/>
    </row>
    <row r="42" spans="1:48">
      <c r="A42" s="132" t="s">
        <v>277</v>
      </c>
      <c r="B42" s="132" t="s">
        <v>377</v>
      </c>
      <c r="C42" s="132" t="s">
        <v>424</v>
      </c>
      <c r="D42" s="132" t="s">
        <v>1407</v>
      </c>
      <c r="E42" s="132" t="s">
        <v>1949</v>
      </c>
      <c r="F42" s="132" t="s">
        <v>3031</v>
      </c>
      <c r="G42" s="132" t="s">
        <v>1091</v>
      </c>
      <c r="H42" s="132" t="s">
        <v>1408</v>
      </c>
      <c r="I42" s="132" t="s">
        <v>1746</v>
      </c>
      <c r="J42" s="132" t="s">
        <v>1306</v>
      </c>
      <c r="K42" s="132" t="s">
        <v>3261</v>
      </c>
      <c r="L42" s="132" t="s">
        <v>3018</v>
      </c>
      <c r="M42" s="132" t="s">
        <v>458</v>
      </c>
      <c r="N42" s="132" t="s">
        <v>3262</v>
      </c>
      <c r="P42"/>
      <c r="AV42" s="132"/>
    </row>
    <row r="43" spans="1:48">
      <c r="A43" s="132" t="s">
        <v>276</v>
      </c>
      <c r="B43" s="132" t="s">
        <v>377</v>
      </c>
      <c r="C43" s="132" t="s">
        <v>1564</v>
      </c>
      <c r="D43" s="132" t="s">
        <v>1565</v>
      </c>
      <c r="E43" s="132" t="s">
        <v>2030</v>
      </c>
      <c r="F43" s="132" t="s">
        <v>2955</v>
      </c>
      <c r="G43" s="132" t="s">
        <v>1180</v>
      </c>
      <c r="H43" s="132" t="s">
        <v>1566</v>
      </c>
      <c r="I43" s="132" t="s">
        <v>1563</v>
      </c>
      <c r="J43" s="132" t="s">
        <v>2956</v>
      </c>
      <c r="K43" s="132" t="s">
        <v>3383</v>
      </c>
      <c r="L43" s="132" t="s">
        <v>652</v>
      </c>
      <c r="M43" s="132" t="s">
        <v>377</v>
      </c>
      <c r="N43" s="132" t="s">
        <v>3384</v>
      </c>
      <c r="P43"/>
      <c r="AV43" s="132"/>
    </row>
    <row r="44" spans="1:48">
      <c r="A44" s="132" t="s">
        <v>275</v>
      </c>
      <c r="B44" s="132" t="s">
        <v>377</v>
      </c>
      <c r="C44" s="132" t="s">
        <v>659</v>
      </c>
      <c r="D44" s="132" t="s">
        <v>507</v>
      </c>
      <c r="E44" s="132" t="s">
        <v>1937</v>
      </c>
      <c r="F44" s="132" t="s">
        <v>3243</v>
      </c>
      <c r="G44" s="132" t="s">
        <v>1086</v>
      </c>
      <c r="H44" s="132" t="s">
        <v>1381</v>
      </c>
      <c r="I44" s="132" t="s">
        <v>1894</v>
      </c>
      <c r="J44" s="132" t="s">
        <v>3244</v>
      </c>
      <c r="K44" s="132" t="s">
        <v>2934</v>
      </c>
      <c r="L44" s="132" t="s">
        <v>402</v>
      </c>
      <c r="M44" s="132" t="s">
        <v>406</v>
      </c>
      <c r="N44" s="132" t="s">
        <v>3245</v>
      </c>
      <c r="P44"/>
      <c r="AV44" s="132"/>
    </row>
    <row r="45" spans="1:48">
      <c r="A45" s="132" t="s">
        <v>274</v>
      </c>
      <c r="B45" s="132" t="s">
        <v>377</v>
      </c>
      <c r="C45" s="132" t="s">
        <v>1167</v>
      </c>
      <c r="D45" s="132" t="s">
        <v>1646</v>
      </c>
      <c r="E45" s="132" t="s">
        <v>1888</v>
      </c>
      <c r="F45" s="132" t="s">
        <v>3296</v>
      </c>
      <c r="G45" s="132" t="s">
        <v>1168</v>
      </c>
      <c r="H45" s="132" t="s">
        <v>1447</v>
      </c>
      <c r="I45" s="132" t="s">
        <v>1969</v>
      </c>
      <c r="J45" s="132" t="s">
        <v>3297</v>
      </c>
      <c r="K45" s="132" t="s">
        <v>3164</v>
      </c>
      <c r="L45" s="132" t="s">
        <v>401</v>
      </c>
      <c r="M45" s="132" t="s">
        <v>3019</v>
      </c>
      <c r="N45" s="132" t="s">
        <v>3298</v>
      </c>
      <c r="P45"/>
      <c r="AV45" s="132"/>
    </row>
    <row r="46" spans="1:48">
      <c r="A46" s="132" t="s">
        <v>273</v>
      </c>
      <c r="B46" s="132" t="s">
        <v>377</v>
      </c>
      <c r="C46" s="132" t="s">
        <v>657</v>
      </c>
      <c r="D46" s="132" t="s">
        <v>1282</v>
      </c>
      <c r="E46" s="132" t="s">
        <v>1699</v>
      </c>
      <c r="F46" s="132" t="s">
        <v>1170</v>
      </c>
      <c r="G46" s="132" t="s">
        <v>1037</v>
      </c>
      <c r="H46" s="132" t="s">
        <v>1283</v>
      </c>
      <c r="I46" s="132" t="s">
        <v>1670</v>
      </c>
      <c r="J46" s="132" t="s">
        <v>2999</v>
      </c>
      <c r="K46" s="132" t="s">
        <v>3185</v>
      </c>
      <c r="L46" s="132" t="s">
        <v>1700</v>
      </c>
      <c r="M46" s="132" t="s">
        <v>433</v>
      </c>
      <c r="N46" s="132" t="s">
        <v>3000</v>
      </c>
      <c r="P46"/>
      <c r="AV46" s="132"/>
    </row>
    <row r="47" spans="1:48">
      <c r="A47" s="132" t="s">
        <v>272</v>
      </c>
      <c r="B47" s="132" t="s">
        <v>377</v>
      </c>
      <c r="C47" s="132" t="s">
        <v>1146</v>
      </c>
      <c r="D47" s="132" t="s">
        <v>439</v>
      </c>
      <c r="E47" s="132" t="s">
        <v>1711</v>
      </c>
      <c r="F47" s="132" t="s">
        <v>3008</v>
      </c>
      <c r="G47" s="132" t="s">
        <v>1147</v>
      </c>
      <c r="H47" s="132" t="s">
        <v>1311</v>
      </c>
      <c r="I47" s="132" t="s">
        <v>1712</v>
      </c>
      <c r="J47" s="132" t="s">
        <v>3009</v>
      </c>
      <c r="K47" s="132" t="s">
        <v>3205</v>
      </c>
      <c r="L47" s="132" t="s">
        <v>411</v>
      </c>
      <c r="M47" s="132" t="s">
        <v>413</v>
      </c>
      <c r="N47" s="132" t="s">
        <v>3206</v>
      </c>
      <c r="P47"/>
      <c r="AV47" s="132"/>
    </row>
    <row r="48" spans="1:48">
      <c r="A48" s="132" t="s">
        <v>271</v>
      </c>
      <c r="B48" s="132" t="s">
        <v>377</v>
      </c>
      <c r="C48" s="132" t="s">
        <v>1232</v>
      </c>
      <c r="D48" s="132" t="s">
        <v>1233</v>
      </c>
      <c r="E48" s="132" t="s">
        <v>1362</v>
      </c>
      <c r="F48" s="132" t="s">
        <v>3142</v>
      </c>
      <c r="G48" s="132" t="s">
        <v>1070</v>
      </c>
      <c r="H48" s="132" t="s">
        <v>1234</v>
      </c>
      <c r="I48" s="132" t="s">
        <v>1686</v>
      </c>
      <c r="J48" s="132" t="s">
        <v>3143</v>
      </c>
      <c r="K48" s="132" t="s">
        <v>3144</v>
      </c>
      <c r="L48" s="132" t="s">
        <v>2930</v>
      </c>
      <c r="M48" s="132" t="s">
        <v>425</v>
      </c>
      <c r="N48" s="132" t="s">
        <v>3145</v>
      </c>
      <c r="P48"/>
      <c r="AV48" s="132"/>
    </row>
    <row r="49" spans="1:48">
      <c r="A49" s="132" t="s">
        <v>270</v>
      </c>
      <c r="B49" s="132" t="s">
        <v>377</v>
      </c>
      <c r="C49" s="132" t="s">
        <v>1235</v>
      </c>
      <c r="D49" s="132" t="s">
        <v>1236</v>
      </c>
      <c r="E49" s="132" t="s">
        <v>1874</v>
      </c>
      <c r="F49" s="132" t="s">
        <v>3146</v>
      </c>
      <c r="G49" s="132" t="s">
        <v>1237</v>
      </c>
      <c r="H49" s="132" t="s">
        <v>1238</v>
      </c>
      <c r="I49" s="132" t="s">
        <v>1875</v>
      </c>
      <c r="J49" s="132" t="s">
        <v>3147</v>
      </c>
      <c r="K49" s="132" t="s">
        <v>3148</v>
      </c>
      <c r="L49" s="132" t="s">
        <v>416</v>
      </c>
      <c r="M49" s="132" t="s">
        <v>433</v>
      </c>
      <c r="N49" s="132" t="s">
        <v>3149</v>
      </c>
      <c r="P49"/>
      <c r="AV49" s="132"/>
    </row>
    <row r="50" spans="1:48">
      <c r="A50" s="132" t="s">
        <v>269</v>
      </c>
      <c r="B50" s="132" t="s">
        <v>377</v>
      </c>
      <c r="C50" s="132" t="s">
        <v>1409</v>
      </c>
      <c r="D50" s="132" t="s">
        <v>1410</v>
      </c>
      <c r="E50" s="132" t="s">
        <v>1950</v>
      </c>
      <c r="F50" s="132" t="s">
        <v>3263</v>
      </c>
      <c r="G50" s="132" t="s">
        <v>1411</v>
      </c>
      <c r="H50" s="132" t="s">
        <v>1412</v>
      </c>
      <c r="I50" s="132" t="s">
        <v>1951</v>
      </c>
      <c r="J50" s="132" t="s">
        <v>3264</v>
      </c>
      <c r="K50" s="132" t="s">
        <v>3265</v>
      </c>
      <c r="L50" s="132" t="s">
        <v>392</v>
      </c>
      <c r="M50" s="132" t="s">
        <v>417</v>
      </c>
      <c r="N50" s="132" t="s">
        <v>3266</v>
      </c>
      <c r="P50"/>
      <c r="AV50" s="132"/>
    </row>
    <row r="51" spans="1:48">
      <c r="A51" s="132" t="s">
        <v>268</v>
      </c>
      <c r="B51" s="132" t="s">
        <v>377</v>
      </c>
      <c r="C51" s="132" t="s">
        <v>1177</v>
      </c>
      <c r="D51" s="132" t="s">
        <v>1152</v>
      </c>
      <c r="E51" s="132" t="s">
        <v>1793</v>
      </c>
      <c r="F51" s="132" t="s">
        <v>3368</v>
      </c>
      <c r="G51" s="132" t="s">
        <v>1534</v>
      </c>
      <c r="H51" s="132" t="s">
        <v>1357</v>
      </c>
      <c r="I51" s="132" t="s">
        <v>2009</v>
      </c>
      <c r="J51" s="132" t="s">
        <v>3078</v>
      </c>
      <c r="K51" s="132" t="s">
        <v>3369</v>
      </c>
      <c r="L51" s="132" t="s">
        <v>526</v>
      </c>
      <c r="M51" s="132" t="s">
        <v>1700</v>
      </c>
      <c r="N51" s="132" t="s">
        <v>3370</v>
      </c>
      <c r="P51"/>
      <c r="AV51" s="132"/>
    </row>
    <row r="52" spans="1:48">
      <c r="A52" s="132" t="s">
        <v>559</v>
      </c>
      <c r="B52" s="132" t="s">
        <v>377</v>
      </c>
      <c r="C52" s="132" t="s">
        <v>1199</v>
      </c>
      <c r="D52" s="132" t="s">
        <v>469</v>
      </c>
      <c r="E52" s="132" t="s">
        <v>2000</v>
      </c>
      <c r="F52" s="132" t="s">
        <v>3351</v>
      </c>
      <c r="G52" s="132" t="s">
        <v>1107</v>
      </c>
      <c r="H52" s="132" t="s">
        <v>1513</v>
      </c>
      <c r="I52" s="132" t="s">
        <v>1786</v>
      </c>
      <c r="J52" s="132" t="s">
        <v>3352</v>
      </c>
      <c r="K52" s="132" t="s">
        <v>3353</v>
      </c>
      <c r="L52" s="132" t="s">
        <v>471</v>
      </c>
      <c r="M52" s="132" t="s">
        <v>3178</v>
      </c>
      <c r="N52" s="132" t="s">
        <v>1817</v>
      </c>
      <c r="P52"/>
      <c r="AV52" s="132"/>
    </row>
    <row r="53" spans="1:48">
      <c r="A53" s="132" t="s">
        <v>267</v>
      </c>
      <c r="B53" s="132" t="s">
        <v>377</v>
      </c>
      <c r="C53" s="132" t="s">
        <v>515</v>
      </c>
      <c r="D53" s="132" t="s">
        <v>506</v>
      </c>
      <c r="E53" s="132" t="s">
        <v>377</v>
      </c>
      <c r="F53" s="132" t="s">
        <v>377</v>
      </c>
      <c r="G53" s="132" t="s">
        <v>442</v>
      </c>
      <c r="H53" s="132" t="s">
        <v>1164</v>
      </c>
      <c r="I53" s="132" t="s">
        <v>377</v>
      </c>
      <c r="J53" s="132" t="s">
        <v>377</v>
      </c>
      <c r="K53" s="132" t="s">
        <v>377</v>
      </c>
      <c r="L53" s="132" t="s">
        <v>377</v>
      </c>
      <c r="M53" s="132" t="s">
        <v>377</v>
      </c>
      <c r="N53" s="132" t="s">
        <v>377</v>
      </c>
      <c r="P53"/>
      <c r="AV53" s="132"/>
    </row>
    <row r="54" spans="1:48">
      <c r="A54" s="132" t="s">
        <v>266</v>
      </c>
      <c r="B54" s="132" t="s">
        <v>377</v>
      </c>
      <c r="C54" s="132" t="s">
        <v>1071</v>
      </c>
      <c r="D54" s="132" t="s">
        <v>1239</v>
      </c>
      <c r="E54" s="132" t="s">
        <v>1876</v>
      </c>
      <c r="F54" s="132" t="s">
        <v>3150</v>
      </c>
      <c r="G54" s="132" t="s">
        <v>1072</v>
      </c>
      <c r="H54" s="132" t="s">
        <v>1240</v>
      </c>
      <c r="I54" s="132" t="s">
        <v>1877</v>
      </c>
      <c r="J54" s="132" t="s">
        <v>3151</v>
      </c>
      <c r="K54" s="132" t="s">
        <v>3152</v>
      </c>
      <c r="L54" s="132" t="s">
        <v>450</v>
      </c>
      <c r="M54" s="132" t="s">
        <v>392</v>
      </c>
      <c r="N54" s="132" t="s">
        <v>3153</v>
      </c>
      <c r="O54" s="132">
        <v>4.53</v>
      </c>
      <c r="P54"/>
      <c r="AV54" s="132"/>
    </row>
    <row r="55" spans="1:48">
      <c r="A55" s="132" t="s">
        <v>265</v>
      </c>
      <c r="B55" s="132" t="s">
        <v>377</v>
      </c>
      <c r="C55" s="132" t="s">
        <v>597</v>
      </c>
      <c r="D55" s="132" t="s">
        <v>1264</v>
      </c>
      <c r="E55" s="132" t="s">
        <v>1887</v>
      </c>
      <c r="F55" s="132" t="s">
        <v>2989</v>
      </c>
      <c r="G55" s="132" t="s">
        <v>432</v>
      </c>
      <c r="H55" s="132" t="s">
        <v>1265</v>
      </c>
      <c r="I55" s="132" t="s">
        <v>1888</v>
      </c>
      <c r="J55" s="132" t="s">
        <v>2990</v>
      </c>
      <c r="K55" s="132" t="s">
        <v>3172</v>
      </c>
      <c r="L55" s="132" t="s">
        <v>1030</v>
      </c>
      <c r="M55" s="132" t="s">
        <v>1223</v>
      </c>
      <c r="N55" s="132" t="s">
        <v>3173</v>
      </c>
      <c r="P55"/>
      <c r="AV55" s="132"/>
    </row>
    <row r="56" spans="1:48">
      <c r="A56" s="132" t="s">
        <v>264</v>
      </c>
      <c r="B56" s="132" t="s">
        <v>377</v>
      </c>
      <c r="C56" s="132" t="s">
        <v>1038</v>
      </c>
      <c r="D56" s="132" t="s">
        <v>1365</v>
      </c>
      <c r="E56" s="132" t="s">
        <v>1926</v>
      </c>
      <c r="F56" s="132" t="s">
        <v>2927</v>
      </c>
      <c r="G56" s="132" t="s">
        <v>1039</v>
      </c>
      <c r="H56" s="132" t="s">
        <v>1366</v>
      </c>
      <c r="I56" s="132" t="s">
        <v>1927</v>
      </c>
      <c r="J56" s="132" t="s">
        <v>2928</v>
      </c>
      <c r="K56" s="132" t="s">
        <v>3232</v>
      </c>
      <c r="L56" s="132" t="s">
        <v>3056</v>
      </c>
      <c r="M56" s="132" t="s">
        <v>396</v>
      </c>
      <c r="N56" s="132" t="s">
        <v>2929</v>
      </c>
      <c r="P56"/>
      <c r="AV56" s="132"/>
    </row>
    <row r="57" spans="1:48">
      <c r="A57" s="132" t="s">
        <v>532</v>
      </c>
      <c r="B57" s="132" t="s">
        <v>377</v>
      </c>
      <c r="C57" s="132" t="s">
        <v>1099</v>
      </c>
      <c r="D57" s="132" t="s">
        <v>1459</v>
      </c>
      <c r="E57" s="132" t="s">
        <v>1765</v>
      </c>
      <c r="F57" s="132" t="s">
        <v>3047</v>
      </c>
      <c r="G57" s="132" t="s">
        <v>1100</v>
      </c>
      <c r="H57" s="132" t="s">
        <v>1460</v>
      </c>
      <c r="I57" s="132" t="s">
        <v>1766</v>
      </c>
      <c r="J57" s="132" t="s">
        <v>3048</v>
      </c>
      <c r="K57" s="132" t="s">
        <v>3311</v>
      </c>
      <c r="L57" s="132" t="s">
        <v>396</v>
      </c>
      <c r="M57" s="132" t="s">
        <v>1864</v>
      </c>
      <c r="N57" s="132" t="s">
        <v>3312</v>
      </c>
      <c r="O57" s="132">
        <v>20.9</v>
      </c>
      <c r="P57"/>
      <c r="AV57" s="132"/>
    </row>
    <row r="58" spans="1:48">
      <c r="A58" s="132" t="s">
        <v>336</v>
      </c>
      <c r="B58" s="132" t="s">
        <v>377</v>
      </c>
      <c r="C58" s="132" t="s">
        <v>665</v>
      </c>
      <c r="D58" s="132" t="s">
        <v>377</v>
      </c>
      <c r="E58" s="132" t="s">
        <v>377</v>
      </c>
      <c r="F58" s="132" t="s">
        <v>377</v>
      </c>
      <c r="G58" s="132" t="s">
        <v>1128</v>
      </c>
      <c r="H58" s="132" t="s">
        <v>377</v>
      </c>
      <c r="I58" s="132" t="s">
        <v>377</v>
      </c>
      <c r="J58" s="132" t="s">
        <v>377</v>
      </c>
      <c r="K58" s="132" t="s">
        <v>377</v>
      </c>
      <c r="L58" s="132" t="s">
        <v>377</v>
      </c>
      <c r="M58" s="132" t="s">
        <v>377</v>
      </c>
      <c r="N58" s="132" t="s">
        <v>377</v>
      </c>
      <c r="P58"/>
      <c r="AV58" s="132"/>
    </row>
    <row r="59" spans="1:48">
      <c r="A59" s="132" t="s">
        <v>263</v>
      </c>
      <c r="B59" s="132" t="s">
        <v>377</v>
      </c>
      <c r="C59" s="132" t="s">
        <v>1073</v>
      </c>
      <c r="D59" s="132" t="s">
        <v>1241</v>
      </c>
      <c r="E59" s="132" t="s">
        <v>1687</v>
      </c>
      <c r="F59" s="132" t="s">
        <v>2982</v>
      </c>
      <c r="G59" s="132" t="s">
        <v>1074</v>
      </c>
      <c r="H59" s="132" t="s">
        <v>1242</v>
      </c>
      <c r="I59" s="132" t="s">
        <v>1878</v>
      </c>
      <c r="J59" s="132" t="s">
        <v>2914</v>
      </c>
      <c r="K59" s="132" t="s">
        <v>3154</v>
      </c>
      <c r="L59" s="132" t="s">
        <v>408</v>
      </c>
      <c r="M59" s="132" t="s">
        <v>392</v>
      </c>
      <c r="N59" s="132" t="s">
        <v>2915</v>
      </c>
      <c r="P59"/>
      <c r="AV59" s="132"/>
    </row>
    <row r="60" spans="1:48">
      <c r="A60" s="132" t="s">
        <v>262</v>
      </c>
      <c r="B60" s="132" t="s">
        <v>377</v>
      </c>
      <c r="C60" s="132" t="s">
        <v>569</v>
      </c>
      <c r="D60" s="132" t="s">
        <v>1266</v>
      </c>
      <c r="E60" s="132" t="s">
        <v>1266</v>
      </c>
      <c r="F60" s="132" t="s">
        <v>1075</v>
      </c>
      <c r="G60" s="132" t="s">
        <v>1140</v>
      </c>
      <c r="H60" s="132" t="s">
        <v>1047</v>
      </c>
      <c r="I60" s="132" t="s">
        <v>1359</v>
      </c>
      <c r="J60" s="132" t="s">
        <v>2918</v>
      </c>
      <c r="K60" s="132" t="s">
        <v>3174</v>
      </c>
      <c r="L60" s="132" t="s">
        <v>400</v>
      </c>
      <c r="M60" s="132" t="s">
        <v>3175</v>
      </c>
      <c r="N60" s="132" t="s">
        <v>2919</v>
      </c>
      <c r="P60"/>
      <c r="AV60" s="132"/>
    </row>
    <row r="61" spans="1:48">
      <c r="A61" s="132" t="s">
        <v>261</v>
      </c>
      <c r="B61" s="132" t="s">
        <v>377</v>
      </c>
      <c r="C61" s="132" t="s">
        <v>577</v>
      </c>
      <c r="D61" s="132" t="s">
        <v>1461</v>
      </c>
      <c r="E61" s="132" t="s">
        <v>1975</v>
      </c>
      <c r="F61" s="132" t="s">
        <v>2936</v>
      </c>
      <c r="G61" s="132" t="s">
        <v>1462</v>
      </c>
      <c r="H61" s="132" t="s">
        <v>1463</v>
      </c>
      <c r="I61" s="132" t="s">
        <v>1715</v>
      </c>
      <c r="J61" s="132" t="s">
        <v>2937</v>
      </c>
      <c r="K61" s="132" t="s">
        <v>3313</v>
      </c>
      <c r="L61" s="132" t="s">
        <v>3133</v>
      </c>
      <c r="M61" s="132" t="s">
        <v>1049</v>
      </c>
      <c r="N61" s="132" t="s">
        <v>2939</v>
      </c>
      <c r="P61"/>
      <c r="AV61" s="132"/>
    </row>
    <row r="62" spans="1:48">
      <c r="A62" s="132" t="s">
        <v>260</v>
      </c>
      <c r="B62" s="132" t="s">
        <v>377</v>
      </c>
      <c r="C62" s="132" t="s">
        <v>1148</v>
      </c>
      <c r="D62" s="132" t="s">
        <v>1312</v>
      </c>
      <c r="E62" s="132" t="s">
        <v>1906</v>
      </c>
      <c r="F62" s="132" t="s">
        <v>1906</v>
      </c>
      <c r="G62" s="132" t="s">
        <v>1149</v>
      </c>
      <c r="H62" s="132" t="s">
        <v>1313</v>
      </c>
      <c r="I62" s="132" t="s">
        <v>1907</v>
      </c>
      <c r="J62" s="132" t="s">
        <v>1907</v>
      </c>
      <c r="K62" s="132" t="s">
        <v>3207</v>
      </c>
      <c r="L62" s="132" t="s">
        <v>2891</v>
      </c>
      <c r="M62" s="132" t="s">
        <v>405</v>
      </c>
      <c r="N62" s="132" t="s">
        <v>3208</v>
      </c>
      <c r="P62"/>
      <c r="AV62" s="132"/>
    </row>
    <row r="63" spans="1:48">
      <c r="A63" s="132" t="s">
        <v>259</v>
      </c>
      <c r="B63" s="132" t="s">
        <v>377</v>
      </c>
      <c r="C63" s="132" t="s">
        <v>1034</v>
      </c>
      <c r="D63" s="132" t="s">
        <v>1314</v>
      </c>
      <c r="E63" s="132" t="s">
        <v>1209</v>
      </c>
      <c r="F63" s="132" t="s">
        <v>1767</v>
      </c>
      <c r="G63" s="132" t="s">
        <v>661</v>
      </c>
      <c r="H63" s="132" t="s">
        <v>1315</v>
      </c>
      <c r="I63" s="132" t="s">
        <v>1603</v>
      </c>
      <c r="J63" s="132" t="s">
        <v>1404</v>
      </c>
      <c r="K63" s="132" t="s">
        <v>377</v>
      </c>
      <c r="L63" s="132" t="s">
        <v>377</v>
      </c>
      <c r="M63" s="132" t="s">
        <v>377</v>
      </c>
      <c r="N63" s="132" t="s">
        <v>377</v>
      </c>
      <c r="P63"/>
      <c r="AV63" s="132"/>
    </row>
    <row r="64" spans="1:48">
      <c r="A64" s="132" t="s">
        <v>258</v>
      </c>
      <c r="B64" s="132" t="s">
        <v>377</v>
      </c>
      <c r="C64" s="132" t="s">
        <v>377</v>
      </c>
      <c r="D64" s="132" t="s">
        <v>377</v>
      </c>
      <c r="E64" s="132" t="s">
        <v>1370</v>
      </c>
      <c r="F64" s="132" t="s">
        <v>1370</v>
      </c>
      <c r="G64" s="132" t="s">
        <v>377</v>
      </c>
      <c r="H64" s="132" t="s">
        <v>377</v>
      </c>
      <c r="I64" s="132" t="s">
        <v>377</v>
      </c>
      <c r="J64" s="132" t="s">
        <v>678</v>
      </c>
      <c r="K64" s="132" t="s">
        <v>377</v>
      </c>
      <c r="L64" s="132" t="s">
        <v>377</v>
      </c>
      <c r="M64" s="132" t="s">
        <v>377</v>
      </c>
      <c r="N64" s="132" t="s">
        <v>377</v>
      </c>
      <c r="P64"/>
      <c r="AV64" s="132"/>
    </row>
    <row r="65" spans="1:48">
      <c r="A65" s="132" t="s">
        <v>257</v>
      </c>
      <c r="B65" s="132" t="s">
        <v>377</v>
      </c>
      <c r="C65" s="132" t="s">
        <v>1316</v>
      </c>
      <c r="D65" s="132" t="s">
        <v>1317</v>
      </c>
      <c r="E65" s="132" t="s">
        <v>1908</v>
      </c>
      <c r="F65" s="132" t="s">
        <v>1908</v>
      </c>
      <c r="G65" s="132" t="s">
        <v>1318</v>
      </c>
      <c r="H65" s="132" t="s">
        <v>1319</v>
      </c>
      <c r="I65" s="132" t="s">
        <v>1714</v>
      </c>
      <c r="J65" s="132" t="s">
        <v>1714</v>
      </c>
      <c r="K65" s="132" t="s">
        <v>651</v>
      </c>
      <c r="L65" s="132" t="s">
        <v>396</v>
      </c>
      <c r="M65" s="132" t="s">
        <v>397</v>
      </c>
      <c r="N65" s="132" t="s">
        <v>426</v>
      </c>
      <c r="P65"/>
      <c r="AV65" s="132"/>
    </row>
    <row r="66" spans="1:48">
      <c r="A66" s="132" t="s">
        <v>256</v>
      </c>
      <c r="B66" s="132" t="s">
        <v>377</v>
      </c>
      <c r="C66" s="132" t="s">
        <v>1096</v>
      </c>
      <c r="D66" s="132" t="s">
        <v>578</v>
      </c>
      <c r="E66" s="132" t="s">
        <v>1970</v>
      </c>
      <c r="F66" s="132" t="s">
        <v>3299</v>
      </c>
      <c r="G66" s="132" t="s">
        <v>601</v>
      </c>
      <c r="H66" s="132" t="s">
        <v>547</v>
      </c>
      <c r="I66" s="132" t="s">
        <v>1971</v>
      </c>
      <c r="J66" s="132" t="s">
        <v>533</v>
      </c>
      <c r="K66" s="132" t="s">
        <v>3300</v>
      </c>
      <c r="L66" s="132" t="s">
        <v>1049</v>
      </c>
      <c r="M66" s="132" t="s">
        <v>652</v>
      </c>
      <c r="N66" s="132" t="s">
        <v>3301</v>
      </c>
      <c r="P66"/>
      <c r="AV66" s="132"/>
    </row>
    <row r="67" spans="1:48">
      <c r="A67" s="132" t="s">
        <v>255</v>
      </c>
      <c r="B67" s="132" t="s">
        <v>377</v>
      </c>
      <c r="C67" s="132" t="s">
        <v>1267</v>
      </c>
      <c r="D67" s="132" t="s">
        <v>1268</v>
      </c>
      <c r="E67" s="132" t="s">
        <v>1693</v>
      </c>
      <c r="F67" s="132" t="s">
        <v>1269</v>
      </c>
      <c r="G67" s="132" t="s">
        <v>1269</v>
      </c>
      <c r="H67" s="132" t="s">
        <v>575</v>
      </c>
      <c r="I67" s="132" t="s">
        <v>1889</v>
      </c>
      <c r="J67" s="132" t="s">
        <v>1889</v>
      </c>
      <c r="K67" s="132" t="s">
        <v>3176</v>
      </c>
      <c r="L67" s="132" t="s">
        <v>425</v>
      </c>
      <c r="M67" s="132" t="s">
        <v>450</v>
      </c>
      <c r="N67" s="132" t="s">
        <v>2992</v>
      </c>
      <c r="P67"/>
      <c r="AV67" s="132"/>
    </row>
    <row r="68" spans="1:48">
      <c r="A68" s="132" t="s">
        <v>254</v>
      </c>
      <c r="B68" s="132" t="s">
        <v>377</v>
      </c>
      <c r="C68" s="132" t="s">
        <v>1567</v>
      </c>
      <c r="D68" s="132" t="s">
        <v>1568</v>
      </c>
      <c r="E68" s="132" t="s">
        <v>2031</v>
      </c>
      <c r="F68" s="132" t="s">
        <v>2032</v>
      </c>
      <c r="G68" s="132" t="s">
        <v>1569</v>
      </c>
      <c r="H68" s="132" t="s">
        <v>1570</v>
      </c>
      <c r="I68" s="132" t="s">
        <v>1449</v>
      </c>
      <c r="J68" s="132" t="s">
        <v>660</v>
      </c>
      <c r="K68" s="132" t="s">
        <v>3385</v>
      </c>
      <c r="L68" s="132" t="s">
        <v>602</v>
      </c>
      <c r="M68" s="132" t="s">
        <v>377</v>
      </c>
      <c r="N68" s="132" t="s">
        <v>378</v>
      </c>
      <c r="P68"/>
      <c r="AV68" s="132"/>
    </row>
    <row r="69" spans="1:48">
      <c r="A69" s="132" t="s">
        <v>253</v>
      </c>
      <c r="B69" s="132" t="s">
        <v>377</v>
      </c>
      <c r="C69" s="132" t="s">
        <v>604</v>
      </c>
      <c r="D69" s="132" t="s">
        <v>1320</v>
      </c>
      <c r="E69" s="132" t="s">
        <v>1909</v>
      </c>
      <c r="F69" s="132" t="s">
        <v>1540</v>
      </c>
      <c r="G69" s="132" t="s">
        <v>1077</v>
      </c>
      <c r="H69" s="132" t="s">
        <v>1321</v>
      </c>
      <c r="I69" s="132" t="s">
        <v>1715</v>
      </c>
      <c r="J69" s="132" t="s">
        <v>1715</v>
      </c>
      <c r="K69" s="132" t="s">
        <v>401</v>
      </c>
      <c r="L69" s="132" t="s">
        <v>471</v>
      </c>
      <c r="M69" s="132" t="s">
        <v>2987</v>
      </c>
      <c r="N69" s="132" t="s">
        <v>3209</v>
      </c>
      <c r="P69"/>
      <c r="AV69" s="132"/>
    </row>
    <row r="70" spans="1:48">
      <c r="A70" s="132" t="s">
        <v>252</v>
      </c>
      <c r="B70" s="132" t="s">
        <v>377</v>
      </c>
      <c r="C70" s="132" t="s">
        <v>1464</v>
      </c>
      <c r="D70" s="132" t="s">
        <v>607</v>
      </c>
      <c r="E70" s="132" t="s">
        <v>1767</v>
      </c>
      <c r="F70" s="132" t="s">
        <v>1767</v>
      </c>
      <c r="G70" s="132" t="s">
        <v>377</v>
      </c>
      <c r="H70" s="132" t="s">
        <v>468</v>
      </c>
      <c r="I70" s="132" t="s">
        <v>377</v>
      </c>
      <c r="J70" s="132" t="s">
        <v>377</v>
      </c>
      <c r="K70" s="132" t="s">
        <v>377</v>
      </c>
      <c r="L70" s="132" t="s">
        <v>377</v>
      </c>
      <c r="M70" s="132" t="s">
        <v>377</v>
      </c>
      <c r="N70" s="132" t="s">
        <v>377</v>
      </c>
      <c r="P70"/>
      <c r="AV70" s="132"/>
    </row>
    <row r="71" spans="1:48">
      <c r="A71" s="132" t="s">
        <v>251</v>
      </c>
      <c r="B71" s="132" t="s">
        <v>377</v>
      </c>
      <c r="C71" s="132" t="s">
        <v>1160</v>
      </c>
      <c r="D71" s="132" t="s">
        <v>1535</v>
      </c>
      <c r="E71" s="132" t="s">
        <v>2010</v>
      </c>
      <c r="F71" s="132" t="s">
        <v>3371</v>
      </c>
      <c r="G71" s="132" t="s">
        <v>1536</v>
      </c>
      <c r="H71" s="132" t="s">
        <v>1537</v>
      </c>
      <c r="I71" s="132" t="s">
        <v>2011</v>
      </c>
      <c r="J71" s="132" t="s">
        <v>1660</v>
      </c>
      <c r="K71" s="132" t="s">
        <v>2967</v>
      </c>
      <c r="L71" s="132" t="s">
        <v>392</v>
      </c>
      <c r="M71" s="132" t="s">
        <v>500</v>
      </c>
      <c r="N71" s="132" t="s">
        <v>3040</v>
      </c>
      <c r="P71"/>
      <c r="AV71" s="132"/>
    </row>
    <row r="72" spans="1:48">
      <c r="A72" s="132" t="s">
        <v>561</v>
      </c>
      <c r="B72" s="132" t="s">
        <v>377</v>
      </c>
      <c r="C72" s="132" t="s">
        <v>667</v>
      </c>
      <c r="D72" s="132" t="s">
        <v>377</v>
      </c>
      <c r="E72" s="132" t="s">
        <v>377</v>
      </c>
      <c r="F72" s="132" t="s">
        <v>3354</v>
      </c>
      <c r="G72" s="132" t="s">
        <v>668</v>
      </c>
      <c r="H72" s="132" t="s">
        <v>377</v>
      </c>
      <c r="I72" s="132" t="s">
        <v>377</v>
      </c>
      <c r="J72" s="132" t="s">
        <v>3355</v>
      </c>
      <c r="K72" s="132" t="s">
        <v>377</v>
      </c>
      <c r="L72" s="132" t="s">
        <v>377</v>
      </c>
      <c r="M72" s="132" t="s">
        <v>377</v>
      </c>
      <c r="N72" s="132" t="s">
        <v>377</v>
      </c>
      <c r="P72"/>
      <c r="AV72" s="132"/>
    </row>
    <row r="73" spans="1:48">
      <c r="A73" s="132" t="s">
        <v>250</v>
      </c>
      <c r="B73" s="132" t="s">
        <v>377</v>
      </c>
      <c r="C73" s="132" t="s">
        <v>1196</v>
      </c>
      <c r="D73" s="132" t="s">
        <v>1197</v>
      </c>
      <c r="E73" s="132" t="s">
        <v>1503</v>
      </c>
      <c r="F73" s="132" t="s">
        <v>3124</v>
      </c>
      <c r="G73" s="132" t="s">
        <v>1198</v>
      </c>
      <c r="H73" s="132" t="s">
        <v>1199</v>
      </c>
      <c r="I73" s="132" t="s">
        <v>1663</v>
      </c>
      <c r="J73" s="132" t="s">
        <v>3125</v>
      </c>
      <c r="K73" s="132" t="s">
        <v>3041</v>
      </c>
      <c r="L73" s="132" t="s">
        <v>1700</v>
      </c>
      <c r="M73" s="132" t="s">
        <v>433</v>
      </c>
      <c r="N73" s="132" t="s">
        <v>3072</v>
      </c>
      <c r="P73"/>
      <c r="AV73" s="132"/>
    </row>
    <row r="74" spans="1:48">
      <c r="A74" s="132" t="s">
        <v>249</v>
      </c>
      <c r="B74" s="132" t="s">
        <v>377</v>
      </c>
      <c r="C74" s="132" t="s">
        <v>1248</v>
      </c>
      <c r="D74" s="132" t="s">
        <v>1481</v>
      </c>
      <c r="E74" s="132" t="s">
        <v>1506</v>
      </c>
      <c r="F74" s="132" t="s">
        <v>3067</v>
      </c>
      <c r="G74" s="132" t="s">
        <v>1506</v>
      </c>
      <c r="H74" s="132" t="s">
        <v>1173</v>
      </c>
      <c r="I74" s="132" t="s">
        <v>1785</v>
      </c>
      <c r="J74" s="132" t="s">
        <v>3068</v>
      </c>
      <c r="K74" s="132" t="s">
        <v>3314</v>
      </c>
      <c r="L74" s="132" t="s">
        <v>471</v>
      </c>
      <c r="M74" s="132" t="s">
        <v>400</v>
      </c>
      <c r="N74" s="132" t="s">
        <v>3069</v>
      </c>
      <c r="P74"/>
      <c r="AV74" s="132"/>
    </row>
    <row r="75" spans="1:48">
      <c r="A75" s="132" t="s">
        <v>248</v>
      </c>
      <c r="B75" s="132" t="s">
        <v>377</v>
      </c>
      <c r="C75" s="132" t="s">
        <v>1243</v>
      </c>
      <c r="D75" s="132" t="s">
        <v>1244</v>
      </c>
      <c r="E75" s="132" t="s">
        <v>1879</v>
      </c>
      <c r="F75" s="132" t="s">
        <v>1351</v>
      </c>
      <c r="G75" s="132" t="s">
        <v>1136</v>
      </c>
      <c r="H75" s="132" t="s">
        <v>1245</v>
      </c>
      <c r="I75" s="132" t="s">
        <v>1688</v>
      </c>
      <c r="J75" s="132" t="s">
        <v>1688</v>
      </c>
      <c r="K75" s="132" t="s">
        <v>3155</v>
      </c>
      <c r="L75" s="132" t="s">
        <v>401</v>
      </c>
      <c r="M75" s="132" t="s">
        <v>471</v>
      </c>
      <c r="N75" s="132" t="s">
        <v>2983</v>
      </c>
      <c r="P75"/>
      <c r="AV75" s="132"/>
    </row>
    <row r="76" spans="1:48">
      <c r="A76" s="132" t="s">
        <v>247</v>
      </c>
      <c r="B76" s="132" t="s">
        <v>377</v>
      </c>
      <c r="C76" s="132" t="s">
        <v>1322</v>
      </c>
      <c r="D76" s="132" t="s">
        <v>1323</v>
      </c>
      <c r="E76" s="132" t="s">
        <v>1910</v>
      </c>
      <c r="F76" s="132" t="s">
        <v>3210</v>
      </c>
      <c r="G76" s="132" t="s">
        <v>1324</v>
      </c>
      <c r="H76" s="132" t="s">
        <v>1325</v>
      </c>
      <c r="I76" s="132" t="s">
        <v>1911</v>
      </c>
      <c r="J76" s="132" t="s">
        <v>3011</v>
      </c>
      <c r="K76" s="132" t="s">
        <v>3211</v>
      </c>
      <c r="L76" s="132" t="s">
        <v>420</v>
      </c>
      <c r="M76" s="132" t="s">
        <v>411</v>
      </c>
      <c r="N76" s="132" t="s">
        <v>2037</v>
      </c>
      <c r="P76"/>
      <c r="AV76" s="132"/>
    </row>
    <row r="77" spans="1:48">
      <c r="A77" s="132" t="s">
        <v>246</v>
      </c>
      <c r="B77" s="132" t="s">
        <v>377</v>
      </c>
      <c r="C77" s="132" t="s">
        <v>1326</v>
      </c>
      <c r="D77" s="132" t="s">
        <v>1631</v>
      </c>
      <c r="E77" s="132" t="s">
        <v>1912</v>
      </c>
      <c r="F77" s="132" t="s">
        <v>1716</v>
      </c>
      <c r="G77" s="132" t="s">
        <v>1327</v>
      </c>
      <c r="H77" s="132" t="s">
        <v>1632</v>
      </c>
      <c r="I77" s="132" t="s">
        <v>1913</v>
      </c>
      <c r="J77" s="132" t="s">
        <v>3212</v>
      </c>
      <c r="K77" s="132" t="s">
        <v>3213</v>
      </c>
      <c r="L77" s="132" t="s">
        <v>2981</v>
      </c>
      <c r="M77" s="132" t="s">
        <v>1700</v>
      </c>
      <c r="N77" s="132" t="s">
        <v>3214</v>
      </c>
      <c r="P77"/>
      <c r="AV77" s="132"/>
    </row>
    <row r="78" spans="1:48">
      <c r="A78" s="132" t="s">
        <v>245</v>
      </c>
      <c r="B78" s="132" t="s">
        <v>377</v>
      </c>
      <c r="C78" s="132" t="s">
        <v>1328</v>
      </c>
      <c r="D78" s="132" t="s">
        <v>1329</v>
      </c>
      <c r="E78" s="132" t="s">
        <v>1717</v>
      </c>
      <c r="F78" s="132" t="s">
        <v>3215</v>
      </c>
      <c r="G78" s="132" t="s">
        <v>1330</v>
      </c>
      <c r="H78" s="132" t="s">
        <v>1331</v>
      </c>
      <c r="I78" s="132" t="s">
        <v>675</v>
      </c>
      <c r="J78" s="132" t="s">
        <v>1280</v>
      </c>
      <c r="K78" s="132" t="s">
        <v>3176</v>
      </c>
      <c r="L78" s="132" t="s">
        <v>602</v>
      </c>
      <c r="M78" s="132" t="s">
        <v>387</v>
      </c>
      <c r="N78" s="132" t="s">
        <v>3216</v>
      </c>
      <c r="P78"/>
      <c r="AV78" s="132"/>
    </row>
    <row r="79" spans="1:48">
      <c r="A79" s="132" t="s">
        <v>244</v>
      </c>
      <c r="B79" s="132" t="s">
        <v>377</v>
      </c>
      <c r="C79" s="132" t="s">
        <v>1154</v>
      </c>
      <c r="D79" s="132" t="s">
        <v>1635</v>
      </c>
      <c r="E79" s="132" t="s">
        <v>1328</v>
      </c>
      <c r="F79" s="132" t="s">
        <v>3233</v>
      </c>
      <c r="G79" s="132" t="s">
        <v>1155</v>
      </c>
      <c r="H79" s="132" t="s">
        <v>1636</v>
      </c>
      <c r="I79" s="132" t="s">
        <v>1928</v>
      </c>
      <c r="J79" s="132" t="s">
        <v>3234</v>
      </c>
      <c r="K79" s="132" t="s">
        <v>3044</v>
      </c>
      <c r="L79" s="132" t="s">
        <v>420</v>
      </c>
      <c r="M79" s="132" t="s">
        <v>1022</v>
      </c>
      <c r="N79" s="132" t="s">
        <v>3235</v>
      </c>
      <c r="P79"/>
      <c r="AV79" s="132"/>
    </row>
    <row r="80" spans="1:48">
      <c r="A80" s="132" t="s">
        <v>243</v>
      </c>
      <c r="B80" s="132" t="s">
        <v>377</v>
      </c>
      <c r="C80" s="132" t="s">
        <v>1246</v>
      </c>
      <c r="D80" s="132" t="s">
        <v>1625</v>
      </c>
      <c r="E80" s="132" t="s">
        <v>1880</v>
      </c>
      <c r="F80" s="132" t="s">
        <v>3156</v>
      </c>
      <c r="G80" s="132" t="s">
        <v>1247</v>
      </c>
      <c r="H80" s="132" t="s">
        <v>1626</v>
      </c>
      <c r="I80" s="132" t="s">
        <v>1689</v>
      </c>
      <c r="J80" s="132" t="s">
        <v>3157</v>
      </c>
      <c r="K80" s="132" t="s">
        <v>3079</v>
      </c>
      <c r="L80" s="132" t="s">
        <v>585</v>
      </c>
      <c r="M80" s="132" t="s">
        <v>423</v>
      </c>
      <c r="N80" s="132" t="s">
        <v>1708</v>
      </c>
      <c r="P80"/>
      <c r="AV80" s="132"/>
    </row>
    <row r="81" spans="1:48">
      <c r="A81" s="132" t="s">
        <v>562</v>
      </c>
      <c r="B81" s="132" t="s">
        <v>377</v>
      </c>
      <c r="C81" s="132" t="s">
        <v>377</v>
      </c>
      <c r="D81" s="132" t="s">
        <v>564</v>
      </c>
      <c r="E81" s="132" t="s">
        <v>569</v>
      </c>
      <c r="F81" s="132" t="s">
        <v>569</v>
      </c>
      <c r="G81" s="132" t="s">
        <v>377</v>
      </c>
      <c r="H81" s="132" t="s">
        <v>377</v>
      </c>
      <c r="I81" s="132" t="s">
        <v>418</v>
      </c>
      <c r="J81" s="132" t="s">
        <v>418</v>
      </c>
      <c r="K81" s="132" t="s">
        <v>377</v>
      </c>
      <c r="L81" s="132" t="s">
        <v>377</v>
      </c>
      <c r="M81" s="132" t="s">
        <v>377</v>
      </c>
      <c r="N81" s="132" t="s">
        <v>377</v>
      </c>
      <c r="P81"/>
      <c r="AV81" s="132"/>
    </row>
    <row r="82" spans="1:48">
      <c r="A82" s="132" t="s">
        <v>242</v>
      </c>
      <c r="B82" s="132" t="s">
        <v>377</v>
      </c>
      <c r="C82" s="132" t="s">
        <v>478</v>
      </c>
      <c r="D82" s="132" t="s">
        <v>1266</v>
      </c>
      <c r="E82" s="132" t="s">
        <v>1754</v>
      </c>
      <c r="F82" s="132" t="s">
        <v>464</v>
      </c>
      <c r="G82" s="132" t="s">
        <v>1092</v>
      </c>
      <c r="H82" s="132" t="s">
        <v>502</v>
      </c>
      <c r="I82" s="132" t="s">
        <v>1952</v>
      </c>
      <c r="J82" s="132" t="s">
        <v>478</v>
      </c>
      <c r="K82" s="132" t="s">
        <v>377</v>
      </c>
      <c r="L82" s="132" t="s">
        <v>377</v>
      </c>
      <c r="M82" s="132" t="s">
        <v>377</v>
      </c>
      <c r="N82" s="132" t="s">
        <v>377</v>
      </c>
      <c r="P82"/>
      <c r="AV82" s="132"/>
    </row>
    <row r="83" spans="1:48">
      <c r="A83" s="132" t="s">
        <v>241</v>
      </c>
      <c r="B83" s="132" t="s">
        <v>377</v>
      </c>
      <c r="C83" s="132" t="s">
        <v>1041</v>
      </c>
      <c r="D83" s="132" t="s">
        <v>1465</v>
      </c>
      <c r="E83" s="132" t="s">
        <v>678</v>
      </c>
      <c r="F83" s="132" t="s">
        <v>523</v>
      </c>
      <c r="G83" s="132" t="s">
        <v>1042</v>
      </c>
      <c r="H83" s="132" t="s">
        <v>1449</v>
      </c>
      <c r="I83" s="132" t="s">
        <v>1491</v>
      </c>
      <c r="J83" s="132" t="s">
        <v>1491</v>
      </c>
      <c r="K83" s="132" t="s">
        <v>377</v>
      </c>
      <c r="L83" s="132" t="s">
        <v>377</v>
      </c>
      <c r="M83" s="132" t="s">
        <v>377</v>
      </c>
      <c r="N83" s="132" t="s">
        <v>377</v>
      </c>
      <c r="O83" s="132">
        <v>45</v>
      </c>
      <c r="P83"/>
      <c r="AV83" s="132"/>
    </row>
    <row r="84" spans="1:48">
      <c r="A84" s="132" t="s">
        <v>240</v>
      </c>
      <c r="B84" s="132" t="s">
        <v>377</v>
      </c>
      <c r="C84" s="132" t="s">
        <v>419</v>
      </c>
      <c r="D84" s="132" t="s">
        <v>1413</v>
      </c>
      <c r="E84" s="132" t="s">
        <v>1747</v>
      </c>
      <c r="F84" s="132" t="s">
        <v>2918</v>
      </c>
      <c r="G84" s="132" t="s">
        <v>1163</v>
      </c>
      <c r="H84" s="132" t="s">
        <v>557</v>
      </c>
      <c r="I84" s="132" t="s">
        <v>1748</v>
      </c>
      <c r="J84" s="132" t="s">
        <v>3032</v>
      </c>
      <c r="K84" s="132" t="s">
        <v>3010</v>
      </c>
      <c r="L84" s="132" t="s">
        <v>458</v>
      </c>
      <c r="M84" s="132" t="s">
        <v>429</v>
      </c>
      <c r="N84" s="132" t="s">
        <v>3229</v>
      </c>
      <c r="O84" s="132">
        <v>11.4</v>
      </c>
      <c r="P84"/>
      <c r="AV84" s="132"/>
    </row>
    <row r="85" spans="1:48">
      <c r="A85" s="132" t="s">
        <v>239</v>
      </c>
      <c r="B85" s="132" t="s">
        <v>377</v>
      </c>
      <c r="C85" s="132" t="s">
        <v>1591</v>
      </c>
      <c r="D85" s="132" t="s">
        <v>581</v>
      </c>
      <c r="E85" s="132" t="s">
        <v>1807</v>
      </c>
      <c r="F85" s="132" t="s">
        <v>3400</v>
      </c>
      <c r="G85" s="132" t="s">
        <v>490</v>
      </c>
      <c r="H85" s="132" t="s">
        <v>1662</v>
      </c>
      <c r="I85" s="132" t="s">
        <v>1808</v>
      </c>
      <c r="J85" s="132" t="s">
        <v>3401</v>
      </c>
      <c r="K85" s="132" t="s">
        <v>3402</v>
      </c>
      <c r="L85" s="132" t="s">
        <v>1026</v>
      </c>
      <c r="M85" s="132" t="s">
        <v>425</v>
      </c>
      <c r="N85" s="132" t="s">
        <v>3192</v>
      </c>
      <c r="P85"/>
      <c r="AV85" s="132"/>
    </row>
    <row r="86" spans="1:48">
      <c r="A86" s="132" t="s">
        <v>238</v>
      </c>
      <c r="B86" s="132" t="s">
        <v>377</v>
      </c>
      <c r="C86" s="132" t="s">
        <v>656</v>
      </c>
      <c r="D86" s="132" t="s">
        <v>1248</v>
      </c>
      <c r="E86" s="132" t="s">
        <v>538</v>
      </c>
      <c r="F86" s="132" t="s">
        <v>1881</v>
      </c>
      <c r="G86" s="132" t="s">
        <v>556</v>
      </c>
      <c r="H86" s="132" t="s">
        <v>1249</v>
      </c>
      <c r="I86" s="132" t="s">
        <v>377</v>
      </c>
      <c r="J86" s="132" t="s">
        <v>2917</v>
      </c>
      <c r="K86" s="132" t="s">
        <v>3158</v>
      </c>
      <c r="L86" s="132" t="s">
        <v>411</v>
      </c>
      <c r="M86" s="132" t="s">
        <v>526</v>
      </c>
      <c r="N86" s="132" t="s">
        <v>3159</v>
      </c>
      <c r="P86"/>
      <c r="AV86" s="132"/>
    </row>
    <row r="87" spans="1:48">
      <c r="A87" s="132" t="s">
        <v>669</v>
      </c>
      <c r="B87" s="132" t="s">
        <v>377</v>
      </c>
      <c r="C87" s="132" t="s">
        <v>1514</v>
      </c>
      <c r="D87" s="132" t="s">
        <v>1514</v>
      </c>
      <c r="E87" s="132" t="s">
        <v>377</v>
      </c>
      <c r="F87" s="132" t="s">
        <v>451</v>
      </c>
      <c r="G87" s="132" t="s">
        <v>1108</v>
      </c>
      <c r="H87" s="132" t="s">
        <v>1515</v>
      </c>
      <c r="I87" s="132" t="s">
        <v>377</v>
      </c>
      <c r="J87" s="132" t="s">
        <v>1476</v>
      </c>
      <c r="K87" s="132" t="s">
        <v>377</v>
      </c>
      <c r="L87" s="132" t="s">
        <v>377</v>
      </c>
      <c r="M87" s="132" t="s">
        <v>377</v>
      </c>
      <c r="N87" s="132" t="s">
        <v>377</v>
      </c>
      <c r="P87"/>
      <c r="AV87" s="132"/>
    </row>
    <row r="88" spans="1:48">
      <c r="A88" s="132" t="s">
        <v>237</v>
      </c>
      <c r="B88" s="132" t="s">
        <v>377</v>
      </c>
      <c r="C88" s="132" t="s">
        <v>491</v>
      </c>
      <c r="D88" s="132" t="s">
        <v>522</v>
      </c>
      <c r="E88" s="132" t="s">
        <v>1768</v>
      </c>
      <c r="F88" s="132" t="s">
        <v>1768</v>
      </c>
      <c r="G88" s="132" t="s">
        <v>1769</v>
      </c>
      <c r="H88" s="132" t="s">
        <v>1769</v>
      </c>
      <c r="I88" s="132" t="s">
        <v>377</v>
      </c>
      <c r="J88" s="132" t="s">
        <v>377</v>
      </c>
      <c r="K88" s="132" t="s">
        <v>377</v>
      </c>
      <c r="L88" s="132" t="s">
        <v>377</v>
      </c>
      <c r="M88" s="132" t="s">
        <v>377</v>
      </c>
      <c r="N88" s="132" t="s">
        <v>377</v>
      </c>
      <c r="P88"/>
      <c r="AV88" s="132"/>
    </row>
    <row r="89" spans="1:48">
      <c r="A89" s="132" t="s">
        <v>236</v>
      </c>
      <c r="B89" s="132" t="s">
        <v>377</v>
      </c>
      <c r="C89" s="132" t="s">
        <v>1466</v>
      </c>
      <c r="D89" s="132" t="s">
        <v>1467</v>
      </c>
      <c r="E89" s="132" t="s">
        <v>1976</v>
      </c>
      <c r="F89" s="132" t="s">
        <v>3049</v>
      </c>
      <c r="G89" s="132" t="s">
        <v>1468</v>
      </c>
      <c r="H89" s="132" t="s">
        <v>1469</v>
      </c>
      <c r="I89" s="132" t="s">
        <v>1770</v>
      </c>
      <c r="J89" s="132" t="s">
        <v>3050</v>
      </c>
      <c r="K89" s="132" t="s">
        <v>3314</v>
      </c>
      <c r="L89" s="132" t="s">
        <v>415</v>
      </c>
      <c r="M89" s="132" t="s">
        <v>3019</v>
      </c>
      <c r="N89" s="132" t="s">
        <v>1630</v>
      </c>
      <c r="P89"/>
      <c r="AV89" s="132"/>
    </row>
    <row r="90" spans="1:48">
      <c r="A90" s="132" t="s">
        <v>235</v>
      </c>
      <c r="B90" s="132" t="s">
        <v>377</v>
      </c>
      <c r="C90" s="132" t="s">
        <v>1059</v>
      </c>
      <c r="D90" s="132" t="s">
        <v>466</v>
      </c>
      <c r="E90" s="132" t="s">
        <v>1668</v>
      </c>
      <c r="F90" s="132" t="s">
        <v>1668</v>
      </c>
      <c r="G90" s="132" t="s">
        <v>1060</v>
      </c>
      <c r="H90" s="132" t="s">
        <v>493</v>
      </c>
      <c r="I90" s="132" t="s">
        <v>1669</v>
      </c>
      <c r="J90" s="132" t="s">
        <v>1669</v>
      </c>
      <c r="K90" s="132" t="s">
        <v>377</v>
      </c>
      <c r="L90" s="132" t="s">
        <v>377</v>
      </c>
      <c r="M90" s="132" t="s">
        <v>377</v>
      </c>
      <c r="N90" s="132" t="s">
        <v>377</v>
      </c>
      <c r="P90"/>
      <c r="AV90" s="132"/>
    </row>
    <row r="91" spans="1:48">
      <c r="A91" s="132" t="s">
        <v>234</v>
      </c>
      <c r="B91" s="132" t="s">
        <v>377</v>
      </c>
      <c r="C91" s="132" t="s">
        <v>1332</v>
      </c>
      <c r="D91" s="132" t="s">
        <v>1633</v>
      </c>
      <c r="E91" s="132" t="s">
        <v>1914</v>
      </c>
      <c r="F91" s="132" t="s">
        <v>3012</v>
      </c>
      <c r="G91" s="132" t="s">
        <v>1333</v>
      </c>
      <c r="H91" s="132" t="s">
        <v>1634</v>
      </c>
      <c r="I91" s="132" t="s">
        <v>1915</v>
      </c>
      <c r="J91" s="132" t="s">
        <v>1915</v>
      </c>
      <c r="K91" s="132" t="s">
        <v>3217</v>
      </c>
      <c r="L91" s="132" t="s">
        <v>406</v>
      </c>
      <c r="M91" s="132" t="s">
        <v>3187</v>
      </c>
      <c r="N91" s="132" t="s">
        <v>3013</v>
      </c>
      <c r="P91"/>
      <c r="AV91" s="132"/>
    </row>
    <row r="92" spans="1:48">
      <c r="A92" s="132" t="s">
        <v>233</v>
      </c>
      <c r="B92" s="132" t="s">
        <v>377</v>
      </c>
      <c r="C92" s="132" t="s">
        <v>1033</v>
      </c>
      <c r="D92" s="132" t="s">
        <v>445</v>
      </c>
      <c r="E92" s="132" t="s">
        <v>1893</v>
      </c>
      <c r="F92" s="132" t="s">
        <v>1893</v>
      </c>
      <c r="G92" s="132" t="s">
        <v>377</v>
      </c>
      <c r="H92" s="132" t="s">
        <v>377</v>
      </c>
      <c r="I92" s="132" t="s">
        <v>1894</v>
      </c>
      <c r="J92" s="132" t="s">
        <v>1894</v>
      </c>
      <c r="K92" s="132" t="s">
        <v>377</v>
      </c>
      <c r="L92" s="132" t="s">
        <v>377</v>
      </c>
      <c r="M92" s="132" t="s">
        <v>377</v>
      </c>
      <c r="N92" s="132" t="s">
        <v>377</v>
      </c>
      <c r="P92"/>
      <c r="AV92" s="132"/>
    </row>
    <row r="93" spans="1:48">
      <c r="A93" s="132" t="s">
        <v>232</v>
      </c>
      <c r="B93" s="132" t="s">
        <v>377</v>
      </c>
      <c r="C93" s="132" t="s">
        <v>451</v>
      </c>
      <c r="D93" s="132" t="s">
        <v>1647</v>
      </c>
      <c r="E93" s="132" t="s">
        <v>1771</v>
      </c>
      <c r="F93" s="132" t="s">
        <v>1771</v>
      </c>
      <c r="G93" s="132" t="s">
        <v>487</v>
      </c>
      <c r="H93" s="132" t="s">
        <v>487</v>
      </c>
      <c r="I93" s="132" t="s">
        <v>595</v>
      </c>
      <c r="J93" s="132" t="s">
        <v>3051</v>
      </c>
      <c r="K93" s="132" t="s">
        <v>3052</v>
      </c>
      <c r="L93" s="132" t="s">
        <v>422</v>
      </c>
      <c r="M93" s="132" t="s">
        <v>430</v>
      </c>
      <c r="N93" s="132" t="s">
        <v>3053</v>
      </c>
      <c r="O93" s="132">
        <v>3.1</v>
      </c>
      <c r="P93"/>
      <c r="AV93" s="132"/>
    </row>
    <row r="94" spans="1:48">
      <c r="A94" s="132" t="s">
        <v>231</v>
      </c>
      <c r="B94" s="132" t="s">
        <v>377</v>
      </c>
      <c r="C94" s="132" t="s">
        <v>1507</v>
      </c>
      <c r="D94" s="132" t="s">
        <v>1651</v>
      </c>
      <c r="E94" s="132" t="s">
        <v>1996</v>
      </c>
      <c r="F94" s="132" t="s">
        <v>3346</v>
      </c>
      <c r="G94" s="132" t="s">
        <v>1508</v>
      </c>
      <c r="H94" s="132" t="s">
        <v>1652</v>
      </c>
      <c r="I94" s="132" t="s">
        <v>1997</v>
      </c>
      <c r="J94" s="132" t="s">
        <v>3347</v>
      </c>
      <c r="K94" s="132" t="s">
        <v>2921</v>
      </c>
      <c r="L94" s="132" t="s">
        <v>433</v>
      </c>
      <c r="M94" s="132" t="s">
        <v>402</v>
      </c>
      <c r="N94" s="132" t="s">
        <v>3348</v>
      </c>
      <c r="P94"/>
      <c r="AV94" s="132"/>
    </row>
    <row r="95" spans="1:48">
      <c r="A95" s="132" t="s">
        <v>230</v>
      </c>
      <c r="B95" s="132" t="s">
        <v>377</v>
      </c>
      <c r="C95" s="132" t="s">
        <v>1470</v>
      </c>
      <c r="D95" s="132" t="s">
        <v>1471</v>
      </c>
      <c r="E95" s="132" t="s">
        <v>377</v>
      </c>
      <c r="F95" s="132" t="s">
        <v>536</v>
      </c>
      <c r="G95" s="132" t="s">
        <v>1472</v>
      </c>
      <c r="H95" s="132" t="s">
        <v>536</v>
      </c>
      <c r="I95" s="132" t="s">
        <v>377</v>
      </c>
      <c r="J95" s="132" t="s">
        <v>377</v>
      </c>
      <c r="K95" s="132" t="s">
        <v>377</v>
      </c>
      <c r="L95" s="132" t="s">
        <v>377</v>
      </c>
      <c r="M95" s="132" t="s">
        <v>377</v>
      </c>
      <c r="N95" s="132" t="s">
        <v>377</v>
      </c>
      <c r="P95"/>
      <c r="AV95" s="132"/>
    </row>
    <row r="96" spans="1:48">
      <c r="A96" s="132" t="s">
        <v>537</v>
      </c>
      <c r="B96" s="132" t="s">
        <v>377</v>
      </c>
      <c r="C96" s="132" t="s">
        <v>1023</v>
      </c>
      <c r="D96" s="132" t="s">
        <v>1473</v>
      </c>
      <c r="E96" s="132" t="s">
        <v>1772</v>
      </c>
      <c r="F96" s="132" t="s">
        <v>3054</v>
      </c>
      <c r="G96" s="132" t="s">
        <v>1024</v>
      </c>
      <c r="H96" s="132" t="s">
        <v>1474</v>
      </c>
      <c r="I96" s="132" t="s">
        <v>1773</v>
      </c>
      <c r="J96" s="132" t="s">
        <v>1977</v>
      </c>
      <c r="K96" s="132" t="s">
        <v>1684</v>
      </c>
      <c r="L96" s="132" t="s">
        <v>392</v>
      </c>
      <c r="M96" s="132" t="s">
        <v>3315</v>
      </c>
      <c r="N96" s="132" t="s">
        <v>3057</v>
      </c>
      <c r="P96"/>
      <c r="AV96" s="132"/>
    </row>
    <row r="97" spans="1:48">
      <c r="A97" s="132" t="s">
        <v>229</v>
      </c>
      <c r="B97" s="132" t="s">
        <v>377</v>
      </c>
      <c r="C97" s="132" t="s">
        <v>1491</v>
      </c>
      <c r="D97" s="132" t="s">
        <v>485</v>
      </c>
      <c r="E97" s="132" t="s">
        <v>492</v>
      </c>
      <c r="F97" s="132" t="s">
        <v>1042</v>
      </c>
      <c r="G97" s="132" t="s">
        <v>1130</v>
      </c>
      <c r="H97" s="132" t="s">
        <v>680</v>
      </c>
      <c r="I97" s="132" t="s">
        <v>1988</v>
      </c>
      <c r="J97" s="132" t="s">
        <v>3334</v>
      </c>
      <c r="K97" s="132" t="s">
        <v>377</v>
      </c>
      <c r="L97" s="132" t="s">
        <v>377</v>
      </c>
      <c r="M97" s="132" t="s">
        <v>377</v>
      </c>
      <c r="N97" s="132" t="s">
        <v>377</v>
      </c>
      <c r="P97"/>
      <c r="AV97" s="132"/>
    </row>
    <row r="98" spans="1:48">
      <c r="A98" s="132" t="s">
        <v>228</v>
      </c>
      <c r="B98" s="132" t="s">
        <v>377</v>
      </c>
      <c r="C98" s="132" t="s">
        <v>1170</v>
      </c>
      <c r="D98" s="132" t="s">
        <v>1475</v>
      </c>
      <c r="E98" s="132" t="s">
        <v>1978</v>
      </c>
      <c r="F98" s="132" t="s">
        <v>3058</v>
      </c>
      <c r="G98" s="132" t="s">
        <v>1125</v>
      </c>
      <c r="H98" s="132" t="s">
        <v>584</v>
      </c>
      <c r="I98" s="132" t="s">
        <v>1979</v>
      </c>
      <c r="J98" s="132" t="s">
        <v>3059</v>
      </c>
      <c r="K98" s="132" t="s">
        <v>377</v>
      </c>
      <c r="L98" s="132" t="s">
        <v>377</v>
      </c>
      <c r="M98" s="132" t="s">
        <v>377</v>
      </c>
      <c r="N98" s="132" t="s">
        <v>377</v>
      </c>
      <c r="P98"/>
      <c r="AV98" s="132"/>
    </row>
    <row r="99" spans="1:48">
      <c r="A99" s="132" t="s">
        <v>227</v>
      </c>
      <c r="B99" s="132" t="s">
        <v>377</v>
      </c>
      <c r="C99" s="132" t="s">
        <v>1087</v>
      </c>
      <c r="D99" s="132" t="s">
        <v>1128</v>
      </c>
      <c r="E99" s="132" t="s">
        <v>1938</v>
      </c>
      <c r="F99" s="132" t="s">
        <v>1939</v>
      </c>
      <c r="G99" s="132" t="s">
        <v>1382</v>
      </c>
      <c r="H99" s="132" t="s">
        <v>1642</v>
      </c>
      <c r="I99" s="132" t="s">
        <v>1940</v>
      </c>
      <c r="J99" s="132" t="s">
        <v>3025</v>
      </c>
      <c r="K99" s="132" t="s">
        <v>3246</v>
      </c>
      <c r="L99" s="132" t="s">
        <v>408</v>
      </c>
      <c r="M99" s="132" t="s">
        <v>420</v>
      </c>
      <c r="N99" s="132" t="s">
        <v>3247</v>
      </c>
      <c r="P99"/>
      <c r="AV99" s="132"/>
    </row>
    <row r="100" spans="1:48">
      <c r="A100" s="132" t="s">
        <v>337</v>
      </c>
      <c r="B100" s="132" t="s">
        <v>377</v>
      </c>
      <c r="C100" s="132" t="s">
        <v>1156</v>
      </c>
      <c r="D100" s="132" t="s">
        <v>377</v>
      </c>
      <c r="E100" s="132" t="s">
        <v>377</v>
      </c>
      <c r="F100" s="132" t="s">
        <v>377</v>
      </c>
      <c r="G100" s="132" t="s">
        <v>551</v>
      </c>
      <c r="H100" s="132" t="s">
        <v>377</v>
      </c>
      <c r="I100" s="132" t="s">
        <v>377</v>
      </c>
      <c r="J100" s="132" t="s">
        <v>377</v>
      </c>
      <c r="K100" s="132" t="s">
        <v>377</v>
      </c>
      <c r="L100" s="132" t="s">
        <v>377</v>
      </c>
      <c r="M100" s="132" t="s">
        <v>377</v>
      </c>
      <c r="N100" s="132" t="s">
        <v>377</v>
      </c>
      <c r="O100" s="132">
        <v>4.7</v>
      </c>
      <c r="P100"/>
      <c r="AV100" s="132"/>
    </row>
    <row r="101" spans="1:48">
      <c r="A101" s="132" t="s">
        <v>226</v>
      </c>
      <c r="B101" s="132" t="s">
        <v>377</v>
      </c>
      <c r="C101" s="132" t="s">
        <v>1592</v>
      </c>
      <c r="D101" s="132" t="s">
        <v>496</v>
      </c>
      <c r="E101" s="132" t="s">
        <v>1747</v>
      </c>
      <c r="F101" s="132" t="s">
        <v>3403</v>
      </c>
      <c r="G101" s="132" t="s">
        <v>459</v>
      </c>
      <c r="H101" s="132" t="s">
        <v>1249</v>
      </c>
      <c r="I101" s="132" t="s">
        <v>1809</v>
      </c>
      <c r="J101" s="132" t="s">
        <v>3404</v>
      </c>
      <c r="K101" s="132" t="s">
        <v>3342</v>
      </c>
      <c r="L101" s="132" t="s">
        <v>397</v>
      </c>
      <c r="M101" s="132" t="s">
        <v>430</v>
      </c>
      <c r="N101" s="132" t="s">
        <v>3405</v>
      </c>
      <c r="P101"/>
      <c r="AV101" s="132"/>
    </row>
    <row r="102" spans="1:48">
      <c r="A102" s="132" t="s">
        <v>225</v>
      </c>
      <c r="B102" s="132" t="s">
        <v>377</v>
      </c>
      <c r="C102" s="132" t="s">
        <v>1064</v>
      </c>
      <c r="D102" s="132" t="s">
        <v>1622</v>
      </c>
      <c r="E102" s="132" t="s">
        <v>1675</v>
      </c>
      <c r="F102" s="132" t="s">
        <v>2895</v>
      </c>
      <c r="G102" s="132" t="s">
        <v>1065</v>
      </c>
      <c r="H102" s="132" t="s">
        <v>1623</v>
      </c>
      <c r="I102" s="132" t="s">
        <v>1676</v>
      </c>
      <c r="J102" s="132" t="s">
        <v>2896</v>
      </c>
      <c r="K102" s="132" t="s">
        <v>585</v>
      </c>
      <c r="L102" s="132" t="s">
        <v>406</v>
      </c>
      <c r="M102" s="132" t="s">
        <v>500</v>
      </c>
      <c r="N102" s="132" t="s">
        <v>2897</v>
      </c>
      <c r="P102"/>
      <c r="AV102" s="132"/>
    </row>
    <row r="103" spans="1:48">
      <c r="A103" s="132" t="s">
        <v>224</v>
      </c>
      <c r="B103" s="132" t="s">
        <v>377</v>
      </c>
      <c r="C103" s="132" t="s">
        <v>1367</v>
      </c>
      <c r="D103" s="132" t="s">
        <v>1368</v>
      </c>
      <c r="E103" s="132" t="s">
        <v>1929</v>
      </c>
      <c r="F103" s="132" t="s">
        <v>1964</v>
      </c>
      <c r="G103" s="132" t="s">
        <v>603</v>
      </c>
      <c r="H103" s="132" t="s">
        <v>1369</v>
      </c>
      <c r="I103" s="132" t="s">
        <v>1930</v>
      </c>
      <c r="J103" s="132" t="s">
        <v>1245</v>
      </c>
      <c r="K103" s="132" t="s">
        <v>3236</v>
      </c>
      <c r="L103" s="132" t="s">
        <v>2981</v>
      </c>
      <c r="M103" s="132" t="s">
        <v>387</v>
      </c>
      <c r="N103" s="132" t="s">
        <v>3237</v>
      </c>
      <c r="P103"/>
      <c r="AV103" s="132"/>
    </row>
    <row r="104" spans="1:48">
      <c r="A104" s="132" t="s">
        <v>338</v>
      </c>
      <c r="B104" s="132" t="s">
        <v>377</v>
      </c>
      <c r="C104" s="132" t="s">
        <v>1593</v>
      </c>
      <c r="D104" s="132" t="s">
        <v>1262</v>
      </c>
      <c r="E104" s="132" t="s">
        <v>2042</v>
      </c>
      <c r="F104" s="132" t="s">
        <v>3406</v>
      </c>
      <c r="G104" s="132" t="s">
        <v>1269</v>
      </c>
      <c r="H104" s="132" t="s">
        <v>1594</v>
      </c>
      <c r="I104" s="132" t="s">
        <v>2043</v>
      </c>
      <c r="J104" s="132" t="s">
        <v>2043</v>
      </c>
      <c r="K104" s="132" t="s">
        <v>3407</v>
      </c>
      <c r="L104" s="132" t="s">
        <v>1028</v>
      </c>
      <c r="M104" s="132" t="s">
        <v>377</v>
      </c>
      <c r="N104" s="132" t="s">
        <v>3408</v>
      </c>
      <c r="P104"/>
      <c r="AV104" s="132"/>
    </row>
    <row r="105" spans="1:48">
      <c r="A105" s="132" t="s">
        <v>2945</v>
      </c>
      <c r="B105" s="132" t="s">
        <v>377</v>
      </c>
      <c r="C105" s="132" t="s">
        <v>377</v>
      </c>
      <c r="D105" s="132" t="s">
        <v>377</v>
      </c>
      <c r="E105" s="132" t="s">
        <v>377</v>
      </c>
      <c r="F105" s="132" t="s">
        <v>2946</v>
      </c>
      <c r="G105" s="132" t="s">
        <v>377</v>
      </c>
      <c r="H105" s="132" t="s">
        <v>377</v>
      </c>
      <c r="I105" s="132" t="s">
        <v>377</v>
      </c>
      <c r="J105" s="132" t="s">
        <v>377</v>
      </c>
      <c r="K105" s="132" t="s">
        <v>377</v>
      </c>
      <c r="L105" s="132" t="s">
        <v>377</v>
      </c>
      <c r="M105" s="132" t="s">
        <v>377</v>
      </c>
      <c r="N105" s="132" t="s">
        <v>377</v>
      </c>
      <c r="P105"/>
      <c r="AV105" s="132"/>
    </row>
    <row r="106" spans="1:48">
      <c r="A106" s="132" t="s">
        <v>223</v>
      </c>
      <c r="B106" s="132" t="s">
        <v>377</v>
      </c>
      <c r="C106" s="132" t="s">
        <v>1066</v>
      </c>
      <c r="D106" s="132" t="s">
        <v>1215</v>
      </c>
      <c r="E106" s="132" t="s">
        <v>1677</v>
      </c>
      <c r="F106" s="132" t="s">
        <v>2898</v>
      </c>
      <c r="G106" s="132" t="s">
        <v>1067</v>
      </c>
      <c r="H106" s="132" t="s">
        <v>1216</v>
      </c>
      <c r="I106" s="132" t="s">
        <v>1678</v>
      </c>
      <c r="J106" s="132" t="s">
        <v>2899</v>
      </c>
      <c r="K106" s="132" t="s">
        <v>1866</v>
      </c>
      <c r="L106" s="132" t="s">
        <v>399</v>
      </c>
      <c r="M106" s="132" t="s">
        <v>3133</v>
      </c>
      <c r="N106" s="132" t="s">
        <v>2978</v>
      </c>
      <c r="P106"/>
      <c r="AV106" s="132"/>
    </row>
    <row r="107" spans="1:48">
      <c r="A107" s="132" t="s">
        <v>222</v>
      </c>
      <c r="B107" s="132" t="s">
        <v>377</v>
      </c>
      <c r="C107" s="132" t="s">
        <v>1414</v>
      </c>
      <c r="D107" s="132" t="s">
        <v>495</v>
      </c>
      <c r="E107" s="132" t="s">
        <v>1953</v>
      </c>
      <c r="F107" s="132" t="s">
        <v>1953</v>
      </c>
      <c r="G107" s="132" t="s">
        <v>1415</v>
      </c>
      <c r="H107" s="132" t="s">
        <v>1415</v>
      </c>
      <c r="I107" s="132" t="s">
        <v>1954</v>
      </c>
      <c r="J107" s="132" t="s">
        <v>1954</v>
      </c>
      <c r="K107" s="132" t="s">
        <v>377</v>
      </c>
      <c r="L107" s="132" t="s">
        <v>377</v>
      </c>
      <c r="M107" s="132" t="s">
        <v>377</v>
      </c>
      <c r="N107" s="132" t="s">
        <v>377</v>
      </c>
      <c r="P107"/>
      <c r="AV107" s="132"/>
    </row>
    <row r="108" spans="1:48">
      <c r="A108" s="132" t="s">
        <v>221</v>
      </c>
      <c r="B108" s="132" t="s">
        <v>377</v>
      </c>
      <c r="C108" s="132" t="s">
        <v>1133</v>
      </c>
      <c r="D108" s="132" t="s">
        <v>1217</v>
      </c>
      <c r="E108" s="132" t="s">
        <v>1867</v>
      </c>
      <c r="F108" s="132" t="s">
        <v>3134</v>
      </c>
      <c r="G108" s="132" t="s">
        <v>1134</v>
      </c>
      <c r="H108" s="132" t="s">
        <v>1218</v>
      </c>
      <c r="I108" s="132" t="s">
        <v>1679</v>
      </c>
      <c r="J108" s="132" t="s">
        <v>3135</v>
      </c>
      <c r="K108" s="132" t="s">
        <v>1667</v>
      </c>
      <c r="L108" s="132" t="s">
        <v>405</v>
      </c>
      <c r="M108" s="132" t="s">
        <v>1022</v>
      </c>
      <c r="N108" s="132" t="s">
        <v>2968</v>
      </c>
      <c r="P108"/>
      <c r="AV108" s="132"/>
    </row>
    <row r="109" spans="1:48">
      <c r="A109" s="132" t="s">
        <v>220</v>
      </c>
      <c r="B109" s="132" t="s">
        <v>377</v>
      </c>
      <c r="C109" s="132" t="s">
        <v>1088</v>
      </c>
      <c r="D109" s="132" t="s">
        <v>1383</v>
      </c>
      <c r="E109" s="132" t="s">
        <v>1941</v>
      </c>
      <c r="F109" s="132" t="s">
        <v>1737</v>
      </c>
      <c r="G109" s="132" t="s">
        <v>1089</v>
      </c>
      <c r="H109" s="132" t="s">
        <v>1384</v>
      </c>
      <c r="I109" s="132" t="s">
        <v>1738</v>
      </c>
      <c r="J109" s="132" t="s">
        <v>1738</v>
      </c>
      <c r="K109" s="132" t="s">
        <v>3248</v>
      </c>
      <c r="L109" s="132" t="s">
        <v>1035</v>
      </c>
      <c r="M109" s="132" t="s">
        <v>430</v>
      </c>
      <c r="N109" s="132" t="s">
        <v>3249</v>
      </c>
      <c r="P109"/>
      <c r="AV109" s="132"/>
    </row>
    <row r="110" spans="1:48">
      <c r="A110" s="132" t="s">
        <v>219</v>
      </c>
      <c r="B110" s="132" t="s">
        <v>377</v>
      </c>
      <c r="C110" s="132" t="s">
        <v>670</v>
      </c>
      <c r="D110" s="132" t="s">
        <v>670</v>
      </c>
      <c r="E110" s="132" t="s">
        <v>2012</v>
      </c>
      <c r="F110" s="132" t="s">
        <v>2012</v>
      </c>
      <c r="G110" s="132" t="s">
        <v>671</v>
      </c>
      <c r="H110" s="132" t="s">
        <v>1538</v>
      </c>
      <c r="I110" s="132" t="s">
        <v>1430</v>
      </c>
      <c r="J110" s="132" t="s">
        <v>1430</v>
      </c>
      <c r="K110" s="132" t="s">
        <v>377</v>
      </c>
      <c r="L110" s="132" t="s">
        <v>377</v>
      </c>
      <c r="M110" s="132" t="s">
        <v>377</v>
      </c>
      <c r="N110" s="132" t="s">
        <v>377</v>
      </c>
      <c r="P110"/>
      <c r="AV110" s="132"/>
    </row>
    <row r="111" spans="1:48">
      <c r="A111" s="132" t="s">
        <v>218</v>
      </c>
      <c r="B111" s="132" t="s">
        <v>377</v>
      </c>
      <c r="C111" s="132" t="s">
        <v>1539</v>
      </c>
      <c r="D111" s="132" t="s">
        <v>1540</v>
      </c>
      <c r="E111" s="132" t="s">
        <v>2013</v>
      </c>
      <c r="F111" s="132" t="s">
        <v>2013</v>
      </c>
      <c r="G111" s="132" t="s">
        <v>1541</v>
      </c>
      <c r="H111" s="132" t="s">
        <v>1542</v>
      </c>
      <c r="I111" s="132" t="s">
        <v>2014</v>
      </c>
      <c r="J111" s="132" t="s">
        <v>3372</v>
      </c>
      <c r="K111" s="132" t="s">
        <v>3373</v>
      </c>
      <c r="L111" s="132" t="s">
        <v>458</v>
      </c>
      <c r="M111" s="132" t="s">
        <v>1055</v>
      </c>
      <c r="N111" s="132" t="s">
        <v>1254</v>
      </c>
      <c r="P111"/>
      <c r="AV111" s="132"/>
    </row>
    <row r="112" spans="1:48">
      <c r="A112" s="132" t="s">
        <v>1109</v>
      </c>
      <c r="B112" s="132" t="s">
        <v>377</v>
      </c>
      <c r="C112" s="132" t="s">
        <v>1110</v>
      </c>
      <c r="D112" s="132" t="s">
        <v>377</v>
      </c>
      <c r="E112" s="132" t="s">
        <v>377</v>
      </c>
      <c r="F112" s="132" t="s">
        <v>377</v>
      </c>
      <c r="G112" s="132" t="s">
        <v>1111</v>
      </c>
      <c r="H112" s="132" t="s">
        <v>377</v>
      </c>
      <c r="I112" s="132" t="s">
        <v>377</v>
      </c>
      <c r="J112" s="132" t="s">
        <v>377</v>
      </c>
      <c r="K112" s="132" t="s">
        <v>377</v>
      </c>
      <c r="L112" s="132" t="s">
        <v>377</v>
      </c>
      <c r="M112" s="132" t="s">
        <v>377</v>
      </c>
      <c r="N112" s="132" t="s">
        <v>377</v>
      </c>
      <c r="O112" s="132">
        <v>5.45</v>
      </c>
      <c r="P112"/>
      <c r="AV112" s="132"/>
    </row>
    <row r="113" spans="1:48">
      <c r="A113" s="132" t="s">
        <v>217</v>
      </c>
      <c r="B113" s="132" t="s">
        <v>377</v>
      </c>
      <c r="C113" s="132" t="s">
        <v>1029</v>
      </c>
      <c r="D113" s="132" t="s">
        <v>377</v>
      </c>
      <c r="E113" s="132" t="s">
        <v>377</v>
      </c>
      <c r="F113" s="132" t="s">
        <v>377</v>
      </c>
      <c r="G113" s="132" t="s">
        <v>1041</v>
      </c>
      <c r="H113" s="132" t="s">
        <v>377</v>
      </c>
      <c r="I113" s="132" t="s">
        <v>377</v>
      </c>
      <c r="J113" s="132" t="s">
        <v>377</v>
      </c>
      <c r="K113" s="132" t="s">
        <v>377</v>
      </c>
      <c r="L113" s="132" t="s">
        <v>377</v>
      </c>
      <c r="M113" s="132" t="s">
        <v>377</v>
      </c>
      <c r="N113" s="132" t="s">
        <v>377</v>
      </c>
      <c r="P113"/>
      <c r="AV113" s="132"/>
    </row>
    <row r="114" spans="1:48">
      <c r="A114" s="132" t="s">
        <v>216</v>
      </c>
      <c r="B114" s="132" t="s">
        <v>377</v>
      </c>
      <c r="C114" s="132" t="s">
        <v>1116</v>
      </c>
      <c r="D114" s="132" t="s">
        <v>1543</v>
      </c>
      <c r="E114" s="132" t="s">
        <v>1794</v>
      </c>
      <c r="F114" s="132" t="s">
        <v>2015</v>
      </c>
      <c r="G114" s="132" t="s">
        <v>579</v>
      </c>
      <c r="H114" s="132" t="s">
        <v>1040</v>
      </c>
      <c r="I114" s="132" t="s">
        <v>1691</v>
      </c>
      <c r="J114" s="132" t="s">
        <v>2952</v>
      </c>
      <c r="K114" s="132" t="s">
        <v>1684</v>
      </c>
      <c r="L114" s="132" t="s">
        <v>410</v>
      </c>
      <c r="M114" s="132" t="s">
        <v>2909</v>
      </c>
      <c r="N114" s="132" t="s">
        <v>3081</v>
      </c>
      <c r="P114"/>
      <c r="AV114" s="132"/>
    </row>
    <row r="115" spans="1:48">
      <c r="A115" s="132" t="s">
        <v>215</v>
      </c>
      <c r="B115" s="132" t="s">
        <v>377</v>
      </c>
      <c r="C115" s="132" t="s">
        <v>1416</v>
      </c>
      <c r="D115" s="132" t="s">
        <v>540</v>
      </c>
      <c r="E115" s="132" t="s">
        <v>1955</v>
      </c>
      <c r="F115" s="132" t="s">
        <v>1265</v>
      </c>
      <c r="G115" s="132" t="s">
        <v>1417</v>
      </c>
      <c r="H115" s="132" t="s">
        <v>1644</v>
      </c>
      <c r="I115" s="132" t="s">
        <v>1956</v>
      </c>
      <c r="J115" s="132" t="s">
        <v>1956</v>
      </c>
      <c r="K115" s="132" t="s">
        <v>3267</v>
      </c>
      <c r="L115" s="132" t="s">
        <v>1049</v>
      </c>
      <c r="M115" s="132" t="s">
        <v>526</v>
      </c>
      <c r="N115" s="132" t="s">
        <v>1957</v>
      </c>
      <c r="P115"/>
      <c r="AV115" s="132"/>
    </row>
    <row r="116" spans="1:48">
      <c r="A116" s="132" t="s">
        <v>214</v>
      </c>
      <c r="B116" s="132" t="s">
        <v>377</v>
      </c>
      <c r="C116" s="132" t="s">
        <v>1492</v>
      </c>
      <c r="D116" s="132" t="s">
        <v>1493</v>
      </c>
      <c r="E116" s="132" t="s">
        <v>1781</v>
      </c>
      <c r="F116" s="132" t="s">
        <v>3335</v>
      </c>
      <c r="G116" s="132" t="s">
        <v>414</v>
      </c>
      <c r="H116" s="132" t="s">
        <v>1494</v>
      </c>
      <c r="I116" s="132" t="s">
        <v>1782</v>
      </c>
      <c r="J116" s="132" t="s">
        <v>1372</v>
      </c>
      <c r="K116" s="132" t="s">
        <v>3336</v>
      </c>
      <c r="L116" s="132" t="s">
        <v>423</v>
      </c>
      <c r="M116" s="132" t="s">
        <v>1049</v>
      </c>
      <c r="N116" s="132" t="s">
        <v>3337</v>
      </c>
      <c r="P116"/>
      <c r="AV116" s="132"/>
    </row>
    <row r="117" spans="1:48">
      <c r="A117" s="132" t="s">
        <v>213</v>
      </c>
      <c r="B117" s="132" t="s">
        <v>377</v>
      </c>
      <c r="C117" s="132" t="s">
        <v>1250</v>
      </c>
      <c r="D117" s="132" t="s">
        <v>1137</v>
      </c>
      <c r="E117" s="132" t="s">
        <v>1882</v>
      </c>
      <c r="F117" s="132" t="s">
        <v>3160</v>
      </c>
      <c r="G117" s="132" t="s">
        <v>1251</v>
      </c>
      <c r="H117" s="132" t="s">
        <v>1252</v>
      </c>
      <c r="I117" s="132" t="s">
        <v>1883</v>
      </c>
      <c r="J117" s="132" t="s">
        <v>3161</v>
      </c>
      <c r="K117" s="132" t="s">
        <v>3162</v>
      </c>
      <c r="L117" s="132" t="s">
        <v>1700</v>
      </c>
      <c r="M117" s="132" t="s">
        <v>438</v>
      </c>
      <c r="N117" s="132" t="s">
        <v>3163</v>
      </c>
      <c r="P117"/>
      <c r="AV117" s="132"/>
    </row>
    <row r="118" spans="1:48">
      <c r="A118" s="132" t="s">
        <v>212</v>
      </c>
      <c r="B118" s="132" t="s">
        <v>377</v>
      </c>
      <c r="C118" s="132" t="s">
        <v>1138</v>
      </c>
      <c r="D118" s="132" t="s">
        <v>1138</v>
      </c>
      <c r="E118" s="132" t="s">
        <v>1784</v>
      </c>
      <c r="F118" s="132" t="s">
        <v>1527</v>
      </c>
      <c r="G118" s="132" t="s">
        <v>1139</v>
      </c>
      <c r="H118" s="132" t="s">
        <v>1253</v>
      </c>
      <c r="I118" s="132" t="s">
        <v>1690</v>
      </c>
      <c r="J118" s="132" t="s">
        <v>563</v>
      </c>
      <c r="K118" s="132" t="s">
        <v>3164</v>
      </c>
      <c r="L118" s="132" t="s">
        <v>458</v>
      </c>
      <c r="M118" s="132" t="s">
        <v>1055</v>
      </c>
      <c r="N118" s="132" t="s">
        <v>3165</v>
      </c>
      <c r="P118"/>
      <c r="AV118" s="132"/>
    </row>
    <row r="119" spans="1:48">
      <c r="A119" s="132" t="s">
        <v>211</v>
      </c>
      <c r="B119" s="132" t="s">
        <v>377</v>
      </c>
      <c r="C119" s="132" t="s">
        <v>377</v>
      </c>
      <c r="D119" s="132" t="s">
        <v>1562</v>
      </c>
      <c r="E119" s="132" t="s">
        <v>377</v>
      </c>
      <c r="F119" s="132" t="s">
        <v>377</v>
      </c>
      <c r="G119" s="132" t="s">
        <v>377</v>
      </c>
      <c r="H119" s="132" t="s">
        <v>1143</v>
      </c>
      <c r="I119" s="132" t="s">
        <v>377</v>
      </c>
      <c r="J119" s="132" t="s">
        <v>377</v>
      </c>
      <c r="K119" s="132" t="s">
        <v>377</v>
      </c>
      <c r="L119" s="132" t="s">
        <v>377</v>
      </c>
      <c r="M119" s="132" t="s">
        <v>377</v>
      </c>
      <c r="N119" s="132" t="s">
        <v>377</v>
      </c>
      <c r="P119"/>
      <c r="AV119" s="132"/>
    </row>
    <row r="120" spans="1:48">
      <c r="A120" s="132" t="s">
        <v>210</v>
      </c>
      <c r="B120" s="132" t="s">
        <v>377</v>
      </c>
      <c r="C120" s="132" t="s">
        <v>1255</v>
      </c>
      <c r="D120" s="132" t="s">
        <v>1256</v>
      </c>
      <c r="E120" s="132" t="s">
        <v>1275</v>
      </c>
      <c r="F120" s="132" t="s">
        <v>1687</v>
      </c>
      <c r="G120" s="132" t="s">
        <v>1257</v>
      </c>
      <c r="H120" s="132" t="s">
        <v>1258</v>
      </c>
      <c r="I120" s="132" t="s">
        <v>1884</v>
      </c>
      <c r="J120" s="132" t="s">
        <v>3166</v>
      </c>
      <c r="K120" s="132" t="s">
        <v>3167</v>
      </c>
      <c r="L120" s="132" t="s">
        <v>416</v>
      </c>
      <c r="M120" s="132" t="s">
        <v>417</v>
      </c>
      <c r="N120" s="132" t="s">
        <v>2947</v>
      </c>
      <c r="P120"/>
      <c r="AV120" s="132"/>
    </row>
    <row r="121" spans="1:48">
      <c r="A121" s="132" t="s">
        <v>3316</v>
      </c>
      <c r="B121" s="132" t="s">
        <v>377</v>
      </c>
      <c r="C121" s="132" t="s">
        <v>377</v>
      </c>
      <c r="D121" s="132" t="s">
        <v>377</v>
      </c>
      <c r="E121" s="132" t="s">
        <v>377</v>
      </c>
      <c r="F121" s="132" t="s">
        <v>3317</v>
      </c>
      <c r="G121" s="132" t="s">
        <v>377</v>
      </c>
      <c r="H121" s="132" t="s">
        <v>377</v>
      </c>
      <c r="I121" s="132" t="s">
        <v>377</v>
      </c>
      <c r="J121" s="132" t="s">
        <v>3318</v>
      </c>
      <c r="K121" s="132" t="s">
        <v>377</v>
      </c>
      <c r="L121" s="132" t="s">
        <v>377</v>
      </c>
      <c r="M121" s="132" t="s">
        <v>377</v>
      </c>
      <c r="N121" s="132" t="s">
        <v>377</v>
      </c>
      <c r="P121"/>
      <c r="AV121" s="132"/>
    </row>
    <row r="122" spans="1:48">
      <c r="A122" s="132" t="s">
        <v>339</v>
      </c>
      <c r="B122" s="132" t="s">
        <v>377</v>
      </c>
      <c r="C122" s="132" t="s">
        <v>1385</v>
      </c>
      <c r="D122" s="132" t="s">
        <v>535</v>
      </c>
      <c r="E122" s="132" t="s">
        <v>453</v>
      </c>
      <c r="F122" s="132" t="s">
        <v>1370</v>
      </c>
      <c r="G122" s="132" t="s">
        <v>1386</v>
      </c>
      <c r="H122" s="132" t="s">
        <v>1156</v>
      </c>
      <c r="I122" s="132" t="s">
        <v>1084</v>
      </c>
      <c r="J122" s="132" t="s">
        <v>3250</v>
      </c>
      <c r="K122" s="132" t="s">
        <v>3070</v>
      </c>
      <c r="L122" s="132" t="s">
        <v>400</v>
      </c>
      <c r="M122" s="132" t="s">
        <v>433</v>
      </c>
      <c r="N122" s="132" t="s">
        <v>3251</v>
      </c>
      <c r="P122"/>
      <c r="AV122" s="132"/>
    </row>
    <row r="123" spans="1:48">
      <c r="A123" s="132" t="s">
        <v>208</v>
      </c>
      <c r="B123" s="132" t="s">
        <v>377</v>
      </c>
      <c r="C123" s="132" t="s">
        <v>1418</v>
      </c>
      <c r="D123" s="132" t="s">
        <v>1418</v>
      </c>
      <c r="E123" s="132" t="s">
        <v>1704</v>
      </c>
      <c r="F123" s="132" t="s">
        <v>1303</v>
      </c>
      <c r="G123" s="132" t="s">
        <v>1419</v>
      </c>
      <c r="H123" s="132" t="s">
        <v>1129</v>
      </c>
      <c r="I123" s="132" t="s">
        <v>1749</v>
      </c>
      <c r="J123" s="132" t="s">
        <v>3033</v>
      </c>
      <c r="K123" s="132" t="s">
        <v>3268</v>
      </c>
      <c r="L123" s="132" t="s">
        <v>425</v>
      </c>
      <c r="M123" s="132" t="s">
        <v>377</v>
      </c>
      <c r="N123" s="132" t="s">
        <v>3269</v>
      </c>
      <c r="P123"/>
      <c r="AV123" s="132"/>
    </row>
    <row r="124" spans="1:48">
      <c r="A124" s="132" t="s">
        <v>207</v>
      </c>
      <c r="B124" s="132" t="s">
        <v>377</v>
      </c>
      <c r="C124" s="132" t="s">
        <v>1044</v>
      </c>
      <c r="D124" s="132" t="s">
        <v>1649</v>
      </c>
      <c r="E124" s="132" t="s">
        <v>377</v>
      </c>
      <c r="F124" s="132" t="s">
        <v>377</v>
      </c>
      <c r="G124" s="132" t="s">
        <v>377</v>
      </c>
      <c r="H124" s="132" t="s">
        <v>521</v>
      </c>
      <c r="I124" s="132" t="s">
        <v>377</v>
      </c>
      <c r="J124" s="132" t="s">
        <v>377</v>
      </c>
      <c r="K124" s="132" t="s">
        <v>377</v>
      </c>
      <c r="L124" s="132" t="s">
        <v>377</v>
      </c>
      <c r="M124" s="132" t="s">
        <v>377</v>
      </c>
      <c r="N124" s="132" t="s">
        <v>377</v>
      </c>
      <c r="P124"/>
      <c r="AV124" s="132"/>
    </row>
    <row r="125" spans="1:48">
      <c r="A125" s="132" t="s">
        <v>206</v>
      </c>
      <c r="B125" s="132" t="s">
        <v>377</v>
      </c>
      <c r="C125" s="132" t="s">
        <v>1387</v>
      </c>
      <c r="D125" s="132" t="s">
        <v>1388</v>
      </c>
      <c r="E125" s="132" t="s">
        <v>1942</v>
      </c>
      <c r="F125" s="132" t="s">
        <v>3252</v>
      </c>
      <c r="G125" s="132" t="s">
        <v>1161</v>
      </c>
      <c r="H125" s="132" t="s">
        <v>1389</v>
      </c>
      <c r="I125" s="132" t="s">
        <v>1739</v>
      </c>
      <c r="J125" s="132" t="s">
        <v>3026</v>
      </c>
      <c r="K125" s="132" t="s">
        <v>3253</v>
      </c>
      <c r="L125" s="132" t="s">
        <v>3187</v>
      </c>
      <c r="M125" s="132" t="s">
        <v>385</v>
      </c>
      <c r="N125" s="132" t="s">
        <v>3254</v>
      </c>
      <c r="P125"/>
      <c r="AV125" s="132"/>
    </row>
    <row r="126" spans="1:48">
      <c r="A126" s="132" t="s">
        <v>340</v>
      </c>
      <c r="B126" s="132" t="s">
        <v>377</v>
      </c>
      <c r="C126" s="132" t="s">
        <v>390</v>
      </c>
      <c r="D126" s="132" t="s">
        <v>390</v>
      </c>
      <c r="E126" s="132" t="s">
        <v>1943</v>
      </c>
      <c r="F126" s="132" t="s">
        <v>3027</v>
      </c>
      <c r="G126" s="132" t="s">
        <v>1390</v>
      </c>
      <c r="H126" s="132" t="s">
        <v>1390</v>
      </c>
      <c r="I126" s="132" t="s">
        <v>1740</v>
      </c>
      <c r="J126" s="132" t="s">
        <v>2986</v>
      </c>
      <c r="K126" s="132" t="s">
        <v>3255</v>
      </c>
      <c r="L126" s="132" t="s">
        <v>430</v>
      </c>
      <c r="M126" s="132" t="s">
        <v>406</v>
      </c>
      <c r="N126" s="132" t="s">
        <v>3028</v>
      </c>
      <c r="P126"/>
      <c r="AV126" s="132"/>
    </row>
    <row r="127" spans="1:48">
      <c r="A127" s="132" t="s">
        <v>205</v>
      </c>
      <c r="B127" s="132" t="s">
        <v>377</v>
      </c>
      <c r="C127" s="132" t="s">
        <v>1200</v>
      </c>
      <c r="D127" s="132" t="s">
        <v>505</v>
      </c>
      <c r="E127" s="132" t="s">
        <v>605</v>
      </c>
      <c r="F127" s="132" t="s">
        <v>605</v>
      </c>
      <c r="G127" s="132" t="s">
        <v>1201</v>
      </c>
      <c r="H127" s="132" t="s">
        <v>1202</v>
      </c>
      <c r="I127" s="132" t="s">
        <v>1664</v>
      </c>
      <c r="J127" s="132" t="s">
        <v>1857</v>
      </c>
      <c r="K127" s="132" t="s">
        <v>571</v>
      </c>
      <c r="L127" s="132" t="s">
        <v>413</v>
      </c>
      <c r="M127" s="132" t="s">
        <v>673</v>
      </c>
      <c r="N127" s="132" t="s">
        <v>2969</v>
      </c>
      <c r="P127"/>
      <c r="AV127" s="132"/>
    </row>
    <row r="128" spans="1:48">
      <c r="A128" s="132" t="s">
        <v>203</v>
      </c>
      <c r="B128" s="132" t="s">
        <v>377</v>
      </c>
      <c r="C128" s="132" t="s">
        <v>1117</v>
      </c>
      <c r="D128" s="132" t="s">
        <v>588</v>
      </c>
      <c r="E128" s="132" t="s">
        <v>2016</v>
      </c>
      <c r="F128" s="132" t="s">
        <v>1640</v>
      </c>
      <c r="G128" s="132" t="s">
        <v>1118</v>
      </c>
      <c r="H128" s="132" t="s">
        <v>1654</v>
      </c>
      <c r="I128" s="132" t="s">
        <v>1795</v>
      </c>
      <c r="J128" s="132" t="s">
        <v>1600</v>
      </c>
      <c r="K128" s="132" t="s">
        <v>415</v>
      </c>
      <c r="L128" s="132" t="s">
        <v>399</v>
      </c>
      <c r="M128" s="132" t="s">
        <v>3037</v>
      </c>
      <c r="N128" s="132" t="s">
        <v>3374</v>
      </c>
      <c r="P128"/>
      <c r="AV128" s="132"/>
    </row>
    <row r="129" spans="1:48">
      <c r="A129" s="132" t="s">
        <v>341</v>
      </c>
      <c r="B129" s="132" t="s">
        <v>377</v>
      </c>
      <c r="C129" s="132" t="s">
        <v>1164</v>
      </c>
      <c r="D129" s="132" t="s">
        <v>448</v>
      </c>
      <c r="E129" s="132" t="s">
        <v>1281</v>
      </c>
      <c r="F129" s="132" t="s">
        <v>1281</v>
      </c>
      <c r="G129" s="132" t="s">
        <v>1165</v>
      </c>
      <c r="H129" s="132" t="s">
        <v>453</v>
      </c>
      <c r="I129" s="132" t="s">
        <v>493</v>
      </c>
      <c r="J129" s="132" t="s">
        <v>493</v>
      </c>
      <c r="K129" s="132" t="s">
        <v>377</v>
      </c>
      <c r="L129" s="132" t="s">
        <v>377</v>
      </c>
      <c r="M129" s="132" t="s">
        <v>377</v>
      </c>
      <c r="N129" s="132" t="s">
        <v>377</v>
      </c>
      <c r="P129"/>
      <c r="AV129" s="132"/>
    </row>
    <row r="130" spans="1:48">
      <c r="A130" s="132" t="s">
        <v>342</v>
      </c>
      <c r="B130" s="132" t="s">
        <v>377</v>
      </c>
      <c r="C130" s="132" t="s">
        <v>1063</v>
      </c>
      <c r="D130" s="132" t="s">
        <v>1420</v>
      </c>
      <c r="E130" s="132" t="s">
        <v>377</v>
      </c>
      <c r="F130" s="132" t="s">
        <v>377</v>
      </c>
      <c r="G130" s="132" t="s">
        <v>1421</v>
      </c>
      <c r="H130" s="132" t="s">
        <v>1421</v>
      </c>
      <c r="I130" s="132" t="s">
        <v>377</v>
      </c>
      <c r="J130" s="132" t="s">
        <v>377</v>
      </c>
      <c r="K130" s="132" t="s">
        <v>377</v>
      </c>
      <c r="L130" s="132" t="s">
        <v>377</v>
      </c>
      <c r="M130" s="132" t="s">
        <v>377</v>
      </c>
      <c r="N130" s="132" t="s">
        <v>377</v>
      </c>
      <c r="P130"/>
      <c r="AV130" s="132"/>
    </row>
    <row r="131" spans="1:48">
      <c r="A131" s="132" t="s">
        <v>202</v>
      </c>
      <c r="B131" s="132" t="s">
        <v>377</v>
      </c>
      <c r="C131" s="132" t="s">
        <v>1284</v>
      </c>
      <c r="D131" s="132" t="s">
        <v>1285</v>
      </c>
      <c r="E131" s="132" t="s">
        <v>1701</v>
      </c>
      <c r="F131" s="132" t="s">
        <v>1701</v>
      </c>
      <c r="G131" s="132" t="s">
        <v>446</v>
      </c>
      <c r="H131" s="132" t="s">
        <v>1286</v>
      </c>
      <c r="I131" s="132" t="s">
        <v>1895</v>
      </c>
      <c r="J131" s="132" t="s">
        <v>1895</v>
      </c>
      <c r="K131" s="132" t="s">
        <v>377</v>
      </c>
      <c r="L131" s="132" t="s">
        <v>377</v>
      </c>
      <c r="M131" s="132" t="s">
        <v>377</v>
      </c>
      <c r="N131" s="132" t="s">
        <v>377</v>
      </c>
      <c r="P131"/>
      <c r="AV131" s="132"/>
    </row>
    <row r="132" spans="1:48">
      <c r="A132" s="132" t="s">
        <v>201</v>
      </c>
      <c r="B132" s="132" t="s">
        <v>377</v>
      </c>
      <c r="C132" s="132" t="s">
        <v>1595</v>
      </c>
      <c r="D132" s="132" t="s">
        <v>1449</v>
      </c>
      <c r="E132" s="132" t="s">
        <v>1810</v>
      </c>
      <c r="F132" s="132" t="s">
        <v>421</v>
      </c>
      <c r="G132" s="132" t="s">
        <v>581</v>
      </c>
      <c r="H132" s="132" t="s">
        <v>1596</v>
      </c>
      <c r="I132" s="132" t="s">
        <v>1724</v>
      </c>
      <c r="J132" s="132" t="s">
        <v>2959</v>
      </c>
      <c r="K132" s="132" t="s">
        <v>377</v>
      </c>
      <c r="L132" s="132" t="s">
        <v>377</v>
      </c>
      <c r="M132" s="132" t="s">
        <v>377</v>
      </c>
      <c r="N132" s="132" t="s">
        <v>377</v>
      </c>
      <c r="P132"/>
      <c r="AV132" s="132"/>
    </row>
    <row r="133" spans="1:48">
      <c r="A133" s="132" t="s">
        <v>1495</v>
      </c>
      <c r="B133" s="132" t="s">
        <v>377</v>
      </c>
      <c r="C133" s="132" t="s">
        <v>377</v>
      </c>
      <c r="D133" s="132" t="s">
        <v>1496</v>
      </c>
      <c r="E133" s="132" t="s">
        <v>1989</v>
      </c>
      <c r="F133" s="132" t="s">
        <v>1783</v>
      </c>
      <c r="G133" s="132" t="s">
        <v>377</v>
      </c>
      <c r="H133" s="132" t="s">
        <v>1497</v>
      </c>
      <c r="I133" s="132" t="s">
        <v>1666</v>
      </c>
      <c r="J133" s="132" t="s">
        <v>1666</v>
      </c>
      <c r="K133" s="132" t="s">
        <v>3338</v>
      </c>
      <c r="L133" s="132" t="s">
        <v>526</v>
      </c>
      <c r="M133" s="132" t="s">
        <v>411</v>
      </c>
      <c r="N133" s="132" t="s">
        <v>3064</v>
      </c>
      <c r="P133"/>
      <c r="AV133" s="132"/>
    </row>
    <row r="134" spans="1:48">
      <c r="A134" s="132" t="s">
        <v>343</v>
      </c>
      <c r="B134" s="132" t="s">
        <v>377</v>
      </c>
      <c r="C134" s="132" t="s">
        <v>1150</v>
      </c>
      <c r="D134" s="132" t="s">
        <v>1334</v>
      </c>
      <c r="E134" s="132" t="s">
        <v>1766</v>
      </c>
      <c r="F134" s="132" t="s">
        <v>3014</v>
      </c>
      <c r="G134" s="132" t="s">
        <v>1078</v>
      </c>
      <c r="H134" s="132" t="s">
        <v>1335</v>
      </c>
      <c r="I134" s="132" t="s">
        <v>1916</v>
      </c>
      <c r="J134" s="132" t="s">
        <v>3218</v>
      </c>
      <c r="K134" s="132" t="s">
        <v>3219</v>
      </c>
      <c r="L134" s="132" t="s">
        <v>500</v>
      </c>
      <c r="M134" s="132" t="s">
        <v>411</v>
      </c>
      <c r="N134" s="132" t="s">
        <v>3220</v>
      </c>
      <c r="P134"/>
      <c r="AV134" s="132"/>
    </row>
    <row r="135" spans="1:48">
      <c r="A135" s="132" t="s">
        <v>199</v>
      </c>
      <c r="B135" s="132" t="s">
        <v>377</v>
      </c>
      <c r="C135" s="132" t="s">
        <v>1119</v>
      </c>
      <c r="D135" s="132" t="s">
        <v>1243</v>
      </c>
      <c r="E135" s="132" t="s">
        <v>2017</v>
      </c>
      <c r="F135" s="132" t="s">
        <v>3375</v>
      </c>
      <c r="G135" s="132" t="s">
        <v>1120</v>
      </c>
      <c r="H135" s="132" t="s">
        <v>1544</v>
      </c>
      <c r="I135" s="132" t="s">
        <v>1796</v>
      </c>
      <c r="J135" s="132" t="s">
        <v>3376</v>
      </c>
      <c r="K135" s="132" t="s">
        <v>2935</v>
      </c>
      <c r="L135" s="132" t="s">
        <v>471</v>
      </c>
      <c r="M135" s="132" t="s">
        <v>1055</v>
      </c>
      <c r="N135" s="132" t="s">
        <v>3377</v>
      </c>
      <c r="O135" s="132">
        <v>3.05</v>
      </c>
      <c r="P135"/>
      <c r="AV135" s="132"/>
    </row>
    <row r="136" spans="1:48">
      <c r="A136" s="132" t="s">
        <v>198</v>
      </c>
      <c r="B136" s="132" t="s">
        <v>377</v>
      </c>
      <c r="C136" s="132" t="s">
        <v>1093</v>
      </c>
      <c r="D136" s="132" t="s">
        <v>1422</v>
      </c>
      <c r="E136" s="132" t="s">
        <v>1750</v>
      </c>
      <c r="F136" s="132" t="s">
        <v>3270</v>
      </c>
      <c r="G136" s="132" t="s">
        <v>1090</v>
      </c>
      <c r="H136" s="132" t="s">
        <v>1423</v>
      </c>
      <c r="I136" s="132" t="s">
        <v>1958</v>
      </c>
      <c r="J136" s="132" t="s">
        <v>3271</v>
      </c>
      <c r="K136" s="132" t="s">
        <v>3267</v>
      </c>
      <c r="L136" s="132" t="s">
        <v>416</v>
      </c>
      <c r="M136" s="132" t="s">
        <v>602</v>
      </c>
      <c r="N136" s="132" t="s">
        <v>3272</v>
      </c>
      <c r="P136"/>
      <c r="AV136" s="132"/>
    </row>
    <row r="137" spans="1:48">
      <c r="A137" s="132" t="s">
        <v>197</v>
      </c>
      <c r="B137" s="132" t="s">
        <v>377</v>
      </c>
      <c r="C137" s="132" t="s">
        <v>1027</v>
      </c>
      <c r="D137" s="132" t="s">
        <v>377</v>
      </c>
      <c r="E137" s="132" t="s">
        <v>377</v>
      </c>
      <c r="F137" s="132" t="s">
        <v>377</v>
      </c>
      <c r="G137" s="132" t="s">
        <v>377</v>
      </c>
      <c r="H137" s="132" t="s">
        <v>377</v>
      </c>
      <c r="I137" s="132" t="s">
        <v>377</v>
      </c>
      <c r="J137" s="132" t="s">
        <v>377</v>
      </c>
      <c r="K137" s="132" t="s">
        <v>377</v>
      </c>
      <c r="L137" s="132" t="s">
        <v>377</v>
      </c>
      <c r="M137" s="132" t="s">
        <v>377</v>
      </c>
      <c r="N137" s="132" t="s">
        <v>377</v>
      </c>
      <c r="P137"/>
      <c r="AV137" s="132"/>
    </row>
    <row r="138" spans="1:48">
      <c r="A138" s="132" t="s">
        <v>196</v>
      </c>
      <c r="B138" s="132" t="s">
        <v>377</v>
      </c>
      <c r="C138" s="132" t="s">
        <v>1033</v>
      </c>
      <c r="D138" s="132" t="s">
        <v>594</v>
      </c>
      <c r="E138" s="132" t="s">
        <v>1990</v>
      </c>
      <c r="F138" s="132" t="s">
        <v>3339</v>
      </c>
      <c r="G138" s="132" t="s">
        <v>1498</v>
      </c>
      <c r="H138" s="132" t="s">
        <v>542</v>
      </c>
      <c r="I138" s="132" t="s">
        <v>1779</v>
      </c>
      <c r="J138" s="132" t="s">
        <v>2943</v>
      </c>
      <c r="K138" s="132" t="s">
        <v>3193</v>
      </c>
      <c r="L138" s="132" t="s">
        <v>3019</v>
      </c>
      <c r="M138" s="132" t="s">
        <v>471</v>
      </c>
      <c r="N138" s="132" t="s">
        <v>3340</v>
      </c>
      <c r="P138"/>
      <c r="AV138" s="132"/>
    </row>
    <row r="139" spans="1:48">
      <c r="A139" s="132" t="s">
        <v>195</v>
      </c>
      <c r="B139" s="132" t="s">
        <v>377</v>
      </c>
      <c r="C139" s="132" t="s">
        <v>377</v>
      </c>
      <c r="D139" s="132" t="s">
        <v>1597</v>
      </c>
      <c r="E139" s="132" t="s">
        <v>676</v>
      </c>
      <c r="F139" s="132" t="s">
        <v>377</v>
      </c>
      <c r="G139" s="132" t="s">
        <v>377</v>
      </c>
      <c r="H139" s="132" t="s">
        <v>1598</v>
      </c>
      <c r="I139" s="132" t="s">
        <v>377</v>
      </c>
      <c r="J139" s="132" t="s">
        <v>377</v>
      </c>
      <c r="K139" s="132" t="s">
        <v>377</v>
      </c>
      <c r="L139" s="132" t="s">
        <v>377</v>
      </c>
      <c r="M139" s="132" t="s">
        <v>377</v>
      </c>
      <c r="N139" s="132" t="s">
        <v>377</v>
      </c>
      <c r="P139"/>
      <c r="AV139" s="132"/>
    </row>
    <row r="140" spans="1:48">
      <c r="A140" s="132" t="s">
        <v>194</v>
      </c>
      <c r="B140" s="132" t="s">
        <v>377</v>
      </c>
      <c r="C140" s="132" t="s">
        <v>436</v>
      </c>
      <c r="D140" s="132" t="s">
        <v>533</v>
      </c>
      <c r="E140" s="132" t="s">
        <v>1760</v>
      </c>
      <c r="F140" s="132" t="s">
        <v>3302</v>
      </c>
      <c r="G140" s="132" t="s">
        <v>492</v>
      </c>
      <c r="H140" s="132" t="s">
        <v>1449</v>
      </c>
      <c r="I140" s="132" t="s">
        <v>1669</v>
      </c>
      <c r="J140" s="132" t="s">
        <v>3303</v>
      </c>
      <c r="K140" s="132" t="s">
        <v>3304</v>
      </c>
      <c r="L140" s="132" t="s">
        <v>417</v>
      </c>
      <c r="M140" s="132" t="s">
        <v>471</v>
      </c>
      <c r="N140" s="132" t="s">
        <v>3305</v>
      </c>
      <c r="P140"/>
      <c r="AV140" s="132"/>
    </row>
    <row r="141" spans="1:48">
      <c r="A141" s="132" t="s">
        <v>192</v>
      </c>
      <c r="B141" s="132" t="s">
        <v>377</v>
      </c>
      <c r="C141" s="132" t="s">
        <v>384</v>
      </c>
      <c r="D141" s="132" t="s">
        <v>1599</v>
      </c>
      <c r="E141" s="132" t="s">
        <v>2044</v>
      </c>
      <c r="F141" s="132" t="s">
        <v>1523</v>
      </c>
      <c r="G141" s="132" t="s">
        <v>1183</v>
      </c>
      <c r="H141" s="132" t="s">
        <v>1600</v>
      </c>
      <c r="I141" s="132" t="s">
        <v>1811</v>
      </c>
      <c r="J141" s="132" t="s">
        <v>2960</v>
      </c>
      <c r="K141" s="132" t="s">
        <v>2996</v>
      </c>
      <c r="L141" s="132" t="s">
        <v>433</v>
      </c>
      <c r="M141" s="132" t="s">
        <v>393</v>
      </c>
      <c r="N141" s="132" t="s">
        <v>3409</v>
      </c>
      <c r="P141"/>
      <c r="AV141" s="132"/>
    </row>
    <row r="142" spans="1:48">
      <c r="A142" s="132" t="s">
        <v>191</v>
      </c>
      <c r="B142" s="132" t="s">
        <v>377</v>
      </c>
      <c r="C142" s="132" t="s">
        <v>1178</v>
      </c>
      <c r="D142" s="132" t="s">
        <v>1655</v>
      </c>
      <c r="E142" s="132" t="s">
        <v>2018</v>
      </c>
      <c r="F142" s="132" t="s">
        <v>2953</v>
      </c>
      <c r="G142" s="132" t="s">
        <v>1121</v>
      </c>
      <c r="H142" s="132" t="s">
        <v>1656</v>
      </c>
      <c r="I142" s="132" t="s">
        <v>1797</v>
      </c>
      <c r="J142" s="132" t="s">
        <v>3378</v>
      </c>
      <c r="K142" s="132" t="s">
        <v>3223</v>
      </c>
      <c r="L142" s="132" t="s">
        <v>410</v>
      </c>
      <c r="M142" s="132" t="s">
        <v>1864</v>
      </c>
      <c r="N142" s="132" t="s">
        <v>3379</v>
      </c>
      <c r="P142"/>
      <c r="AV142" s="132"/>
    </row>
    <row r="143" spans="1:48">
      <c r="A143" s="132" t="s">
        <v>190</v>
      </c>
      <c r="B143" s="132" t="s">
        <v>377</v>
      </c>
      <c r="C143" s="132" t="s">
        <v>672</v>
      </c>
      <c r="D143" s="132" t="s">
        <v>1601</v>
      </c>
      <c r="E143" s="132" t="s">
        <v>1812</v>
      </c>
      <c r="F143" s="132" t="s">
        <v>1462</v>
      </c>
      <c r="G143" s="132" t="s">
        <v>1184</v>
      </c>
      <c r="H143" s="132" t="s">
        <v>1602</v>
      </c>
      <c r="I143" s="132" t="s">
        <v>2045</v>
      </c>
      <c r="J143" s="132" t="s">
        <v>3089</v>
      </c>
      <c r="K143" s="132" t="s">
        <v>1223</v>
      </c>
      <c r="L143" s="132" t="s">
        <v>413</v>
      </c>
      <c r="M143" s="132" t="s">
        <v>2892</v>
      </c>
      <c r="N143" s="132" t="s">
        <v>3410</v>
      </c>
      <c r="P143"/>
      <c r="AV143" s="132"/>
    </row>
    <row r="144" spans="1:48">
      <c r="A144" s="132" t="s">
        <v>188</v>
      </c>
      <c r="B144" s="132" t="s">
        <v>377</v>
      </c>
      <c r="C144" s="132" t="s">
        <v>1336</v>
      </c>
      <c r="D144" s="132" t="s">
        <v>1337</v>
      </c>
      <c r="E144" s="132" t="s">
        <v>1917</v>
      </c>
      <c r="F144" s="132" t="s">
        <v>1792</v>
      </c>
      <c r="G144" s="132" t="s">
        <v>1151</v>
      </c>
      <c r="H144" s="132" t="s">
        <v>1338</v>
      </c>
      <c r="I144" s="132" t="s">
        <v>1718</v>
      </c>
      <c r="J144" s="132" t="s">
        <v>3221</v>
      </c>
      <c r="K144" s="132" t="s">
        <v>3217</v>
      </c>
      <c r="L144" s="132" t="s">
        <v>387</v>
      </c>
      <c r="M144" s="132" t="s">
        <v>438</v>
      </c>
      <c r="N144" s="132" t="s">
        <v>2922</v>
      </c>
      <c r="P144"/>
      <c r="AV144" s="132"/>
    </row>
    <row r="145" spans="1:48">
      <c r="A145" s="132" t="s">
        <v>186</v>
      </c>
      <c r="B145" s="132" t="s">
        <v>377</v>
      </c>
      <c r="C145" s="132" t="s">
        <v>1339</v>
      </c>
      <c r="D145" s="132" t="s">
        <v>1340</v>
      </c>
      <c r="E145" s="132" t="s">
        <v>1918</v>
      </c>
      <c r="F145" s="132" t="s">
        <v>3222</v>
      </c>
      <c r="G145" s="132" t="s">
        <v>1341</v>
      </c>
      <c r="H145" s="132" t="s">
        <v>1342</v>
      </c>
      <c r="I145" s="132" t="s">
        <v>1919</v>
      </c>
      <c r="J145" s="132" t="s">
        <v>1919</v>
      </c>
      <c r="K145" s="132" t="s">
        <v>3223</v>
      </c>
      <c r="L145" s="132" t="s">
        <v>392</v>
      </c>
      <c r="M145" s="132" t="s">
        <v>415</v>
      </c>
      <c r="N145" s="132" t="s">
        <v>2985</v>
      </c>
      <c r="P145"/>
      <c r="AV145" s="132"/>
    </row>
    <row r="146" spans="1:48">
      <c r="A146" s="132" t="s">
        <v>185</v>
      </c>
      <c r="B146" s="132" t="s">
        <v>377</v>
      </c>
      <c r="C146" s="132" t="s">
        <v>1343</v>
      </c>
      <c r="D146" s="132" t="s">
        <v>1344</v>
      </c>
      <c r="E146" s="132" t="s">
        <v>1920</v>
      </c>
      <c r="F146" s="132" t="s">
        <v>3017</v>
      </c>
      <c r="G146" s="132" t="s">
        <v>1079</v>
      </c>
      <c r="H146" s="132" t="s">
        <v>1345</v>
      </c>
      <c r="I146" s="132" t="s">
        <v>1921</v>
      </c>
      <c r="J146" s="132" t="s">
        <v>2925</v>
      </c>
      <c r="K146" s="132" t="s">
        <v>3223</v>
      </c>
      <c r="L146" s="132" t="s">
        <v>471</v>
      </c>
      <c r="M146" s="132" t="s">
        <v>1665</v>
      </c>
      <c r="N146" s="132" t="s">
        <v>2926</v>
      </c>
      <c r="P146"/>
      <c r="AV146" s="132"/>
    </row>
    <row r="147" spans="1:48">
      <c r="A147" s="132" t="s">
        <v>184</v>
      </c>
      <c r="B147" s="132" t="s">
        <v>377</v>
      </c>
      <c r="C147" s="132" t="s">
        <v>1509</v>
      </c>
      <c r="D147" s="132" t="s">
        <v>1510</v>
      </c>
      <c r="E147" s="132" t="s">
        <v>1998</v>
      </c>
      <c r="F147" s="132" t="s">
        <v>3349</v>
      </c>
      <c r="G147" s="132" t="s">
        <v>1511</v>
      </c>
      <c r="H147" s="132" t="s">
        <v>1512</v>
      </c>
      <c r="I147" s="132" t="s">
        <v>1999</v>
      </c>
      <c r="J147" s="132" t="s">
        <v>3135</v>
      </c>
      <c r="K147" s="132" t="s">
        <v>3350</v>
      </c>
      <c r="L147" s="132" t="s">
        <v>410</v>
      </c>
      <c r="M147" s="132" t="s">
        <v>429</v>
      </c>
      <c r="N147" s="132" t="s">
        <v>1692</v>
      </c>
      <c r="P147"/>
      <c r="AV147" s="132"/>
    </row>
    <row r="148" spans="1:48">
      <c r="A148" s="132" t="s">
        <v>183</v>
      </c>
      <c r="B148" s="132" t="s">
        <v>377</v>
      </c>
      <c r="C148" s="132" t="s">
        <v>539</v>
      </c>
      <c r="D148" s="132" t="s">
        <v>1287</v>
      </c>
      <c r="E148" s="132" t="s">
        <v>1046</v>
      </c>
      <c r="F148" s="132" t="s">
        <v>1046</v>
      </c>
      <c r="G148" s="132" t="s">
        <v>1046</v>
      </c>
      <c r="H148" s="132" t="s">
        <v>1046</v>
      </c>
      <c r="I148" s="132" t="s">
        <v>1042</v>
      </c>
      <c r="J148" s="132" t="s">
        <v>1042</v>
      </c>
      <c r="K148" s="132" t="s">
        <v>3186</v>
      </c>
      <c r="L148" s="132" t="s">
        <v>500</v>
      </c>
      <c r="M148" s="132" t="s">
        <v>3187</v>
      </c>
      <c r="N148" s="132" t="s">
        <v>3001</v>
      </c>
      <c r="P148"/>
      <c r="AV148" s="132"/>
    </row>
    <row r="149" spans="1:48">
      <c r="A149" s="132" t="s">
        <v>182</v>
      </c>
      <c r="B149" s="132" t="s">
        <v>377</v>
      </c>
      <c r="C149" s="132" t="s">
        <v>1545</v>
      </c>
      <c r="D149" s="132" t="s">
        <v>1546</v>
      </c>
      <c r="E149" s="132" t="s">
        <v>2019</v>
      </c>
      <c r="F149" s="132" t="s">
        <v>1547</v>
      </c>
      <c r="G149" s="132" t="s">
        <v>481</v>
      </c>
      <c r="H149" s="132" t="s">
        <v>1547</v>
      </c>
      <c r="I149" s="132" t="s">
        <v>2020</v>
      </c>
      <c r="J149" s="132" t="s">
        <v>3082</v>
      </c>
      <c r="K149" s="132" t="s">
        <v>3380</v>
      </c>
      <c r="L149" s="132" t="s">
        <v>396</v>
      </c>
      <c r="M149" s="132" t="s">
        <v>1901</v>
      </c>
      <c r="N149" s="132" t="s">
        <v>3084</v>
      </c>
      <c r="P149"/>
      <c r="AV149" s="132"/>
    </row>
    <row r="150" spans="1:48">
      <c r="A150" s="132" t="s">
        <v>181</v>
      </c>
      <c r="B150" s="132" t="s">
        <v>377</v>
      </c>
      <c r="C150" s="132" t="s">
        <v>1080</v>
      </c>
      <c r="D150" s="132" t="s">
        <v>1346</v>
      </c>
      <c r="E150" s="132" t="s">
        <v>1719</v>
      </c>
      <c r="F150" s="132" t="s">
        <v>3224</v>
      </c>
      <c r="G150" s="132" t="s">
        <v>1347</v>
      </c>
      <c r="H150" s="132" t="s">
        <v>1348</v>
      </c>
      <c r="I150" s="132" t="s">
        <v>1720</v>
      </c>
      <c r="J150" s="132" t="s">
        <v>3225</v>
      </c>
      <c r="K150" s="132" t="s">
        <v>3080</v>
      </c>
      <c r="L150" s="132" t="s">
        <v>396</v>
      </c>
      <c r="M150" s="132" t="s">
        <v>1901</v>
      </c>
      <c r="N150" s="132" t="s">
        <v>3226</v>
      </c>
      <c r="P150"/>
      <c r="AV150" s="132"/>
    </row>
    <row r="151" spans="1:48">
      <c r="A151" s="132" t="s">
        <v>180</v>
      </c>
      <c r="B151" s="132" t="s">
        <v>377</v>
      </c>
      <c r="C151" s="132" t="s">
        <v>1403</v>
      </c>
      <c r="D151" s="132" t="s">
        <v>1424</v>
      </c>
      <c r="E151" s="132" t="s">
        <v>1959</v>
      </c>
      <c r="F151" s="132" t="s">
        <v>3034</v>
      </c>
      <c r="G151" s="132" t="s">
        <v>489</v>
      </c>
      <c r="H151" s="132" t="s">
        <v>1425</v>
      </c>
      <c r="I151" s="132" t="s">
        <v>1751</v>
      </c>
      <c r="J151" s="132" t="s">
        <v>3035</v>
      </c>
      <c r="K151" s="132" t="s">
        <v>3273</v>
      </c>
      <c r="L151" s="132" t="s">
        <v>2970</v>
      </c>
      <c r="M151" s="132" t="s">
        <v>413</v>
      </c>
      <c r="N151" s="132" t="s">
        <v>3274</v>
      </c>
      <c r="O151" s="132">
        <v>6.95</v>
      </c>
      <c r="P151"/>
      <c r="AV151" s="132"/>
    </row>
    <row r="152" spans="1:48">
      <c r="A152" s="132" t="s">
        <v>179</v>
      </c>
      <c r="B152" s="132" t="s">
        <v>377</v>
      </c>
      <c r="C152" s="132" t="s">
        <v>377</v>
      </c>
      <c r="D152" s="132" t="s">
        <v>377</v>
      </c>
      <c r="E152" s="132" t="s">
        <v>1813</v>
      </c>
      <c r="F152" s="132" t="s">
        <v>1813</v>
      </c>
      <c r="G152" s="132" t="s">
        <v>377</v>
      </c>
      <c r="H152" s="132" t="s">
        <v>377</v>
      </c>
      <c r="I152" s="132" t="s">
        <v>1814</v>
      </c>
      <c r="J152" s="132" t="s">
        <v>1814</v>
      </c>
      <c r="K152" s="132" t="s">
        <v>377</v>
      </c>
      <c r="L152" s="132" t="s">
        <v>377</v>
      </c>
      <c r="M152" s="132" t="s">
        <v>377</v>
      </c>
      <c r="N152" s="132" t="s">
        <v>377</v>
      </c>
      <c r="P152"/>
      <c r="AV152" s="132"/>
    </row>
    <row r="153" spans="1:48">
      <c r="A153" s="132" t="s">
        <v>178</v>
      </c>
      <c r="B153" s="132" t="s">
        <v>377</v>
      </c>
      <c r="C153" s="132" t="s">
        <v>1450</v>
      </c>
      <c r="D153" s="132" t="s">
        <v>1451</v>
      </c>
      <c r="E153" s="132" t="s">
        <v>1761</v>
      </c>
      <c r="F153" s="132" t="s">
        <v>3306</v>
      </c>
      <c r="G153" s="132" t="s">
        <v>1052</v>
      </c>
      <c r="H153" s="132" t="s">
        <v>1452</v>
      </c>
      <c r="I153" s="132" t="s">
        <v>377</v>
      </c>
      <c r="J153" s="132" t="s">
        <v>1972</v>
      </c>
      <c r="K153" s="132" t="s">
        <v>3307</v>
      </c>
      <c r="L153" s="132" t="s">
        <v>401</v>
      </c>
      <c r="M153" s="132" t="s">
        <v>1055</v>
      </c>
      <c r="N153" s="132" t="s">
        <v>3042</v>
      </c>
      <c r="P153"/>
      <c r="AV153" s="132"/>
    </row>
    <row r="154" spans="1:48">
      <c r="A154" s="132" t="s">
        <v>177</v>
      </c>
      <c r="B154" s="132" t="s">
        <v>377</v>
      </c>
      <c r="C154" s="132" t="s">
        <v>1122</v>
      </c>
      <c r="D154" s="132" t="s">
        <v>480</v>
      </c>
      <c r="E154" s="132" t="s">
        <v>504</v>
      </c>
      <c r="F154" s="132" t="s">
        <v>504</v>
      </c>
      <c r="G154" s="132" t="s">
        <v>1123</v>
      </c>
      <c r="H154" s="132" t="s">
        <v>504</v>
      </c>
      <c r="I154" s="132" t="s">
        <v>377</v>
      </c>
      <c r="J154" s="132" t="s">
        <v>377</v>
      </c>
      <c r="K154" s="132" t="s">
        <v>377</v>
      </c>
      <c r="L154" s="132" t="s">
        <v>377</v>
      </c>
      <c r="M154" s="132" t="s">
        <v>377</v>
      </c>
      <c r="N154" s="132" t="s">
        <v>377</v>
      </c>
      <c r="P154"/>
      <c r="AV154" s="132"/>
    </row>
    <row r="155" spans="1:48">
      <c r="A155" s="132" t="s">
        <v>176</v>
      </c>
      <c r="B155" s="132" t="s">
        <v>377</v>
      </c>
      <c r="C155" s="132" t="s">
        <v>1169</v>
      </c>
      <c r="D155" s="132" t="s">
        <v>1453</v>
      </c>
      <c r="E155" s="132" t="s">
        <v>528</v>
      </c>
      <c r="F155" s="132" t="s">
        <v>3043</v>
      </c>
      <c r="G155" s="132" t="s">
        <v>528</v>
      </c>
      <c r="H155" s="132" t="s">
        <v>1454</v>
      </c>
      <c r="I155" s="132" t="s">
        <v>377</v>
      </c>
      <c r="J155" s="132" t="s">
        <v>546</v>
      </c>
      <c r="K155" s="132" t="s">
        <v>377</v>
      </c>
      <c r="L155" s="132" t="s">
        <v>377</v>
      </c>
      <c r="M155" s="132" t="s">
        <v>377</v>
      </c>
      <c r="N155" s="132" t="s">
        <v>377</v>
      </c>
      <c r="P155"/>
      <c r="AV155" s="132"/>
    </row>
    <row r="156" spans="1:48">
      <c r="A156" s="132" t="s">
        <v>175</v>
      </c>
      <c r="B156" s="132" t="s">
        <v>377</v>
      </c>
      <c r="C156" s="132" t="s">
        <v>1259</v>
      </c>
      <c r="D156" s="132" t="s">
        <v>1260</v>
      </c>
      <c r="E156" s="132" t="s">
        <v>1481</v>
      </c>
      <c r="F156" s="132" t="s">
        <v>513</v>
      </c>
      <c r="G156" s="132" t="s">
        <v>1261</v>
      </c>
      <c r="H156" s="132" t="s">
        <v>509</v>
      </c>
      <c r="I156" s="132" t="s">
        <v>1691</v>
      </c>
      <c r="J156" s="132" t="s">
        <v>3168</v>
      </c>
      <c r="K156" s="132" t="s">
        <v>3169</v>
      </c>
      <c r="L156" s="132" t="s">
        <v>1055</v>
      </c>
      <c r="M156" s="132" t="s">
        <v>430</v>
      </c>
      <c r="N156" s="132" t="s">
        <v>1817</v>
      </c>
      <c r="O156" s="132">
        <v>9</v>
      </c>
      <c r="P156"/>
      <c r="AV156" s="132"/>
    </row>
    <row r="157" spans="1:48">
      <c r="A157" s="132" t="s">
        <v>344</v>
      </c>
      <c r="B157" s="132" t="s">
        <v>377</v>
      </c>
      <c r="C157" s="132" t="s">
        <v>519</v>
      </c>
      <c r="D157" s="132" t="s">
        <v>452</v>
      </c>
      <c r="E157" s="132" t="s">
        <v>377</v>
      </c>
      <c r="F157" s="132" t="s">
        <v>377</v>
      </c>
      <c r="G157" s="132" t="s">
        <v>1020</v>
      </c>
      <c r="H157" s="132" t="s">
        <v>377</v>
      </c>
      <c r="I157" s="132" t="s">
        <v>377</v>
      </c>
      <c r="J157" s="132" t="s">
        <v>377</v>
      </c>
      <c r="K157" s="132" t="s">
        <v>377</v>
      </c>
      <c r="L157" s="132" t="s">
        <v>377</v>
      </c>
      <c r="M157" s="132" t="s">
        <v>377</v>
      </c>
      <c r="N157" s="132" t="s">
        <v>377</v>
      </c>
      <c r="P157"/>
      <c r="AV157" s="132"/>
    </row>
    <row r="158" spans="1:48">
      <c r="A158" s="132" t="s">
        <v>174</v>
      </c>
      <c r="B158" s="132" t="s">
        <v>377</v>
      </c>
      <c r="C158" s="132" t="s">
        <v>582</v>
      </c>
      <c r="D158" s="132" t="s">
        <v>1548</v>
      </c>
      <c r="E158" s="132" t="s">
        <v>2021</v>
      </c>
      <c r="F158" s="132" t="s">
        <v>2021</v>
      </c>
      <c r="G158" s="132" t="s">
        <v>426</v>
      </c>
      <c r="H158" s="132" t="s">
        <v>591</v>
      </c>
      <c r="I158" s="132" t="s">
        <v>679</v>
      </c>
      <c r="J158" s="132" t="s">
        <v>679</v>
      </c>
      <c r="K158" s="132" t="s">
        <v>377</v>
      </c>
      <c r="L158" s="132" t="s">
        <v>377</v>
      </c>
      <c r="M158" s="132" t="s">
        <v>377</v>
      </c>
      <c r="N158" s="132" t="s">
        <v>377</v>
      </c>
      <c r="P158"/>
      <c r="AV158" s="132"/>
    </row>
    <row r="159" spans="1:48">
      <c r="A159" s="132" t="s">
        <v>345</v>
      </c>
      <c r="B159" s="132" t="s">
        <v>377</v>
      </c>
      <c r="C159" s="132" t="s">
        <v>377</v>
      </c>
      <c r="D159" s="132" t="s">
        <v>1549</v>
      </c>
      <c r="E159" s="132" t="s">
        <v>1550</v>
      </c>
      <c r="F159" s="132" t="s">
        <v>1550</v>
      </c>
      <c r="G159" s="132" t="s">
        <v>377</v>
      </c>
      <c r="H159" s="132" t="s">
        <v>1550</v>
      </c>
      <c r="I159" s="132" t="s">
        <v>377</v>
      </c>
      <c r="J159" s="132" t="s">
        <v>377</v>
      </c>
      <c r="K159" s="132" t="s">
        <v>377</v>
      </c>
      <c r="L159" s="132" t="s">
        <v>377</v>
      </c>
      <c r="M159" s="132" t="s">
        <v>377</v>
      </c>
      <c r="N159" s="132" t="s">
        <v>377</v>
      </c>
      <c r="P159"/>
      <c r="AV159" s="132"/>
    </row>
    <row r="160" spans="1:48">
      <c r="A160" s="132" t="s">
        <v>172</v>
      </c>
      <c r="B160" s="132" t="s">
        <v>377</v>
      </c>
      <c r="C160" s="132" t="s">
        <v>451</v>
      </c>
      <c r="D160" s="132" t="s">
        <v>1281</v>
      </c>
      <c r="E160" s="132" t="s">
        <v>1105</v>
      </c>
      <c r="F160" s="132" t="s">
        <v>1105</v>
      </c>
      <c r="G160" s="132" t="s">
        <v>1374</v>
      </c>
      <c r="H160" s="132" t="s">
        <v>1084</v>
      </c>
      <c r="I160" s="132" t="s">
        <v>1931</v>
      </c>
      <c r="J160" s="132" t="s">
        <v>1931</v>
      </c>
      <c r="K160" s="132" t="s">
        <v>3241</v>
      </c>
      <c r="L160" s="132" t="s">
        <v>1030</v>
      </c>
      <c r="M160" s="132" t="s">
        <v>1076</v>
      </c>
      <c r="N160" s="132" t="s">
        <v>2893</v>
      </c>
      <c r="P160"/>
      <c r="AV160" s="132"/>
    </row>
    <row r="161" spans="1:48">
      <c r="A161" s="132" t="s">
        <v>346</v>
      </c>
      <c r="B161" s="132" t="s">
        <v>377</v>
      </c>
      <c r="C161" s="132" t="s">
        <v>377</v>
      </c>
      <c r="D161" s="132" t="s">
        <v>534</v>
      </c>
      <c r="E161" s="132" t="s">
        <v>509</v>
      </c>
      <c r="F161" s="132" t="s">
        <v>377</v>
      </c>
      <c r="G161" s="132" t="s">
        <v>377</v>
      </c>
      <c r="H161" s="132" t="s">
        <v>1627</v>
      </c>
      <c r="I161" s="132" t="s">
        <v>377</v>
      </c>
      <c r="J161" s="132" t="s">
        <v>377</v>
      </c>
      <c r="K161" s="132" t="s">
        <v>377</v>
      </c>
      <c r="L161" s="132" t="s">
        <v>377</v>
      </c>
      <c r="M161" s="132" t="s">
        <v>377</v>
      </c>
      <c r="N161" s="132" t="s">
        <v>377</v>
      </c>
      <c r="P161"/>
      <c r="AV161" s="132"/>
    </row>
    <row r="162" spans="1:48">
      <c r="A162" s="132" t="s">
        <v>347</v>
      </c>
      <c r="B162" s="132" t="s">
        <v>377</v>
      </c>
      <c r="C162" s="132" t="s">
        <v>427</v>
      </c>
      <c r="D162" s="132" t="s">
        <v>1266</v>
      </c>
      <c r="E162" s="132" t="s">
        <v>1944</v>
      </c>
      <c r="F162" s="132" t="s">
        <v>1944</v>
      </c>
      <c r="G162" s="132" t="s">
        <v>580</v>
      </c>
      <c r="H162" s="132" t="s">
        <v>499</v>
      </c>
      <c r="I162" s="132" t="s">
        <v>1741</v>
      </c>
      <c r="J162" s="132" t="s">
        <v>1741</v>
      </c>
      <c r="K162" s="132" t="s">
        <v>377</v>
      </c>
      <c r="L162" s="132" t="s">
        <v>377</v>
      </c>
      <c r="M162" s="132" t="s">
        <v>377</v>
      </c>
      <c r="N162" s="132" t="s">
        <v>377</v>
      </c>
      <c r="P162"/>
      <c r="AV162" s="132"/>
    </row>
    <row r="163" spans="1:48">
      <c r="A163" s="132" t="s">
        <v>58</v>
      </c>
      <c r="B163" s="132" t="s">
        <v>377</v>
      </c>
      <c r="C163" s="132" t="s">
        <v>1248</v>
      </c>
      <c r="D163" s="132" t="s">
        <v>666</v>
      </c>
      <c r="E163" s="132" t="s">
        <v>1653</v>
      </c>
      <c r="F163" s="132" t="s">
        <v>1653</v>
      </c>
      <c r="G163" s="132" t="s">
        <v>1426</v>
      </c>
      <c r="H163" s="132" t="s">
        <v>1162</v>
      </c>
      <c r="I163" s="132" t="s">
        <v>1752</v>
      </c>
      <c r="J163" s="132" t="s">
        <v>513</v>
      </c>
      <c r="K163" s="132" t="s">
        <v>3248</v>
      </c>
      <c r="L163" s="132" t="s">
        <v>402</v>
      </c>
      <c r="M163" s="132" t="s">
        <v>1049</v>
      </c>
      <c r="N163" s="132" t="s">
        <v>3275</v>
      </c>
      <c r="P163"/>
      <c r="AV163" s="132"/>
    </row>
    <row r="164" spans="1:48">
      <c r="A164" s="132" t="s">
        <v>171</v>
      </c>
      <c r="B164" s="132" t="s">
        <v>377</v>
      </c>
      <c r="C164" s="132" t="s">
        <v>1061</v>
      </c>
      <c r="D164" s="132" t="s">
        <v>1619</v>
      </c>
      <c r="E164" s="132" t="s">
        <v>1862</v>
      </c>
      <c r="F164" s="132" t="s">
        <v>1034</v>
      </c>
      <c r="G164" s="132" t="s">
        <v>1209</v>
      </c>
      <c r="H164" s="132" t="s">
        <v>1533</v>
      </c>
      <c r="I164" s="132" t="s">
        <v>1863</v>
      </c>
      <c r="J164" s="132" t="s">
        <v>3131</v>
      </c>
      <c r="K164" s="132" t="s">
        <v>2891</v>
      </c>
      <c r="L164" s="132" t="s">
        <v>392</v>
      </c>
      <c r="M164" s="132" t="s">
        <v>1986</v>
      </c>
      <c r="N164" s="132" t="s">
        <v>3132</v>
      </c>
      <c r="O164" s="132">
        <v>130</v>
      </c>
      <c r="P164"/>
      <c r="AV164" s="132"/>
    </row>
    <row r="165" spans="1:48">
      <c r="A165" s="132" t="s">
        <v>170</v>
      </c>
      <c r="B165" s="132" t="s">
        <v>377</v>
      </c>
      <c r="C165" s="132" t="s">
        <v>1391</v>
      </c>
      <c r="D165" s="132" t="s">
        <v>1643</v>
      </c>
      <c r="E165" s="132" t="s">
        <v>1945</v>
      </c>
      <c r="F165" s="132" t="s">
        <v>3256</v>
      </c>
      <c r="G165" s="132" t="s">
        <v>1392</v>
      </c>
      <c r="H165" s="132" t="s">
        <v>1393</v>
      </c>
      <c r="I165" s="132" t="s">
        <v>1742</v>
      </c>
      <c r="J165" s="132" t="s">
        <v>3257</v>
      </c>
      <c r="K165" s="132" t="s">
        <v>3172</v>
      </c>
      <c r="L165" s="132" t="s">
        <v>417</v>
      </c>
      <c r="M165" s="132" t="s">
        <v>450</v>
      </c>
      <c r="N165" s="132" t="s">
        <v>1725</v>
      </c>
      <c r="P165"/>
      <c r="AV165" s="132"/>
    </row>
    <row r="166" spans="1:48">
      <c r="A166" s="132" t="s">
        <v>169</v>
      </c>
      <c r="B166" s="132" t="s">
        <v>377</v>
      </c>
      <c r="C166" s="132" t="s">
        <v>1124</v>
      </c>
      <c r="D166" s="132" t="s">
        <v>1551</v>
      </c>
      <c r="E166" s="132" t="s">
        <v>2022</v>
      </c>
      <c r="F166" s="132" t="s">
        <v>2022</v>
      </c>
      <c r="G166" s="132" t="s">
        <v>1179</v>
      </c>
      <c r="H166" s="132" t="s">
        <v>1552</v>
      </c>
      <c r="I166" s="132" t="s">
        <v>2023</v>
      </c>
      <c r="J166" s="132" t="s">
        <v>2954</v>
      </c>
      <c r="K166" s="132" t="s">
        <v>2004</v>
      </c>
      <c r="L166" s="132" t="s">
        <v>406</v>
      </c>
      <c r="M166" s="132" t="s">
        <v>2935</v>
      </c>
      <c r="N166" s="132" t="s">
        <v>1095</v>
      </c>
      <c r="P166"/>
      <c r="AV166" s="132"/>
    </row>
    <row r="167" spans="1:48">
      <c r="A167" s="132" t="s">
        <v>168</v>
      </c>
      <c r="B167" s="132" t="s">
        <v>377</v>
      </c>
      <c r="C167" s="132" t="s">
        <v>2900</v>
      </c>
      <c r="D167" s="132" t="s">
        <v>2901</v>
      </c>
      <c r="E167" s="132" t="s">
        <v>2902</v>
      </c>
      <c r="F167" s="132" t="s">
        <v>2903</v>
      </c>
      <c r="G167" s="132" t="s">
        <v>2904</v>
      </c>
      <c r="H167" s="132" t="s">
        <v>2905</v>
      </c>
      <c r="I167" s="132" t="s">
        <v>2906</v>
      </c>
      <c r="J167" s="132" t="s">
        <v>377</v>
      </c>
      <c r="K167" s="132" t="s">
        <v>377</v>
      </c>
      <c r="L167" s="132" t="s">
        <v>377</v>
      </c>
      <c r="M167" s="132" t="s">
        <v>377</v>
      </c>
      <c r="N167" s="132" t="s">
        <v>377</v>
      </c>
      <c r="P167"/>
      <c r="AV167" s="132"/>
    </row>
    <row r="168" spans="1:48">
      <c r="A168" s="132" t="s">
        <v>2907</v>
      </c>
      <c r="B168" s="132" t="s">
        <v>377</v>
      </c>
      <c r="C168" s="132" t="s">
        <v>377</v>
      </c>
      <c r="D168" s="132" t="s">
        <v>377</v>
      </c>
      <c r="E168" s="132" t="s">
        <v>377</v>
      </c>
      <c r="F168" s="132" t="s">
        <v>2908</v>
      </c>
      <c r="G168" s="132" t="s">
        <v>377</v>
      </c>
      <c r="H168" s="132" t="s">
        <v>377</v>
      </c>
      <c r="I168" s="132" t="s">
        <v>377</v>
      </c>
      <c r="J168" s="132" t="s">
        <v>377</v>
      </c>
      <c r="K168" s="132" t="s">
        <v>571</v>
      </c>
      <c r="L168" s="132" t="s">
        <v>405</v>
      </c>
      <c r="M168" s="132" t="s">
        <v>2935</v>
      </c>
      <c r="N168" s="132" t="s">
        <v>2979</v>
      </c>
      <c r="P168"/>
      <c r="AV168" s="132"/>
    </row>
    <row r="169" spans="1:48">
      <c r="A169" s="132" t="s">
        <v>167</v>
      </c>
      <c r="B169" s="132" t="s">
        <v>377</v>
      </c>
      <c r="C169" s="132" t="s">
        <v>1141</v>
      </c>
      <c r="D169" s="132" t="s">
        <v>1270</v>
      </c>
      <c r="E169" s="132" t="s">
        <v>1694</v>
      </c>
      <c r="F169" s="132" t="s">
        <v>2993</v>
      </c>
      <c r="G169" s="132" t="s">
        <v>1142</v>
      </c>
      <c r="H169" s="132" t="s">
        <v>1271</v>
      </c>
      <c r="I169" s="132" t="s">
        <v>1695</v>
      </c>
      <c r="J169" s="132" t="s">
        <v>2994</v>
      </c>
      <c r="K169" s="132" t="s">
        <v>2995</v>
      </c>
      <c r="L169" s="132" t="s">
        <v>399</v>
      </c>
      <c r="M169" s="132" t="s">
        <v>408</v>
      </c>
      <c r="N169" s="132" t="s">
        <v>465</v>
      </c>
      <c r="P169"/>
      <c r="AV169" s="132"/>
    </row>
    <row r="170" spans="1:48">
      <c r="A170" s="132" t="s">
        <v>166</v>
      </c>
      <c r="B170" s="132" t="s">
        <v>377</v>
      </c>
      <c r="C170" s="132" t="s">
        <v>434</v>
      </c>
      <c r="D170" s="132" t="s">
        <v>1272</v>
      </c>
      <c r="E170" s="132" t="s">
        <v>1306</v>
      </c>
      <c r="F170" s="132" t="s">
        <v>1182</v>
      </c>
      <c r="G170" s="132" t="s">
        <v>1031</v>
      </c>
      <c r="H170" s="132" t="s">
        <v>1628</v>
      </c>
      <c r="I170" s="132" t="s">
        <v>1696</v>
      </c>
      <c r="J170" s="132" t="s">
        <v>2920</v>
      </c>
      <c r="K170" s="132" t="s">
        <v>3177</v>
      </c>
      <c r="L170" s="132" t="s">
        <v>395</v>
      </c>
      <c r="M170" s="132" t="s">
        <v>3178</v>
      </c>
      <c r="N170" s="132" t="s">
        <v>2997</v>
      </c>
      <c r="P170"/>
      <c r="AV170" s="132"/>
    </row>
    <row r="171" spans="1:48">
      <c r="A171" s="132" t="s">
        <v>348</v>
      </c>
      <c r="B171" s="132" t="s">
        <v>377</v>
      </c>
      <c r="C171" s="132" t="s">
        <v>664</v>
      </c>
      <c r="D171" s="132" t="s">
        <v>1517</v>
      </c>
      <c r="E171" s="132" t="s">
        <v>2002</v>
      </c>
      <c r="F171" s="132" t="s">
        <v>2949</v>
      </c>
      <c r="G171" s="132" t="s">
        <v>1518</v>
      </c>
      <c r="H171" s="132" t="s">
        <v>1519</v>
      </c>
      <c r="I171" s="132" t="s">
        <v>2003</v>
      </c>
      <c r="J171" s="132" t="s">
        <v>2950</v>
      </c>
      <c r="K171" s="132" t="s">
        <v>3300</v>
      </c>
      <c r="L171" s="132" t="s">
        <v>438</v>
      </c>
      <c r="M171" s="132" t="s">
        <v>395</v>
      </c>
      <c r="N171" s="132" t="s">
        <v>2951</v>
      </c>
      <c r="P171"/>
      <c r="AV171" s="132"/>
    </row>
    <row r="172" spans="1:48">
      <c r="A172" s="132" t="s">
        <v>163</v>
      </c>
      <c r="B172" s="132" t="s">
        <v>377</v>
      </c>
      <c r="C172" s="132" t="s">
        <v>1172</v>
      </c>
      <c r="D172" s="132" t="s">
        <v>1288</v>
      </c>
      <c r="E172" s="132" t="s">
        <v>1896</v>
      </c>
      <c r="F172" s="132" t="s">
        <v>3188</v>
      </c>
      <c r="G172" s="132" t="s">
        <v>528</v>
      </c>
      <c r="H172" s="132" t="s">
        <v>461</v>
      </c>
      <c r="I172" s="132" t="s">
        <v>1702</v>
      </c>
      <c r="J172" s="132" t="s">
        <v>442</v>
      </c>
      <c r="K172" s="132" t="s">
        <v>3189</v>
      </c>
      <c r="L172" s="132" t="s">
        <v>411</v>
      </c>
      <c r="M172" s="132" t="s">
        <v>3190</v>
      </c>
      <c r="N172" s="132" t="s">
        <v>3002</v>
      </c>
      <c r="P172"/>
      <c r="AV172" s="132"/>
    </row>
    <row r="173" spans="1:48">
      <c r="A173" s="132" t="s">
        <v>382</v>
      </c>
      <c r="B173" s="132" t="s">
        <v>377</v>
      </c>
      <c r="C173" s="132" t="s">
        <v>377</v>
      </c>
      <c r="D173" s="132" t="s">
        <v>377</v>
      </c>
      <c r="E173" s="132" t="s">
        <v>377</v>
      </c>
      <c r="F173" s="132" t="s">
        <v>377</v>
      </c>
      <c r="G173" s="132" t="s">
        <v>377</v>
      </c>
      <c r="H173" s="132" t="s">
        <v>377</v>
      </c>
      <c r="I173" s="132" t="s">
        <v>377</v>
      </c>
      <c r="J173" s="132" t="s">
        <v>377</v>
      </c>
      <c r="K173" s="132" t="s">
        <v>6</v>
      </c>
      <c r="L173" s="132" t="s">
        <v>6</v>
      </c>
      <c r="M173" s="132" t="s">
        <v>6</v>
      </c>
      <c r="N173" s="132" t="s">
        <v>6</v>
      </c>
      <c r="P173"/>
      <c r="AV173" s="132"/>
    </row>
    <row r="174" spans="1:48">
      <c r="A174" s="132" t="s">
        <v>391</v>
      </c>
      <c r="B174" s="132" t="s">
        <v>377</v>
      </c>
      <c r="C174" s="132" t="s">
        <v>377</v>
      </c>
      <c r="D174" s="132" t="s">
        <v>377</v>
      </c>
      <c r="E174" s="132" t="s">
        <v>377</v>
      </c>
      <c r="F174" s="132" t="s">
        <v>377</v>
      </c>
      <c r="G174" s="132" t="s">
        <v>377</v>
      </c>
      <c r="H174" s="132" t="s">
        <v>377</v>
      </c>
      <c r="I174" s="132" t="s">
        <v>377</v>
      </c>
      <c r="J174" s="132" t="s">
        <v>377</v>
      </c>
      <c r="K174" s="132" t="s">
        <v>6</v>
      </c>
      <c r="L174" s="132" t="s">
        <v>6</v>
      </c>
      <c r="M174" s="132" t="s">
        <v>6</v>
      </c>
      <c r="N174" s="132" t="s">
        <v>6</v>
      </c>
      <c r="P174"/>
      <c r="AV174" s="132"/>
    </row>
    <row r="175" spans="1:48">
      <c r="A175" s="132" t="s">
        <v>398</v>
      </c>
      <c r="B175" s="132" t="s">
        <v>377</v>
      </c>
      <c r="C175" s="132" t="s">
        <v>377</v>
      </c>
      <c r="D175" s="132" t="s">
        <v>377</v>
      </c>
      <c r="E175" s="132" t="s">
        <v>377</v>
      </c>
      <c r="F175" s="132" t="s">
        <v>377</v>
      </c>
      <c r="G175" s="132" t="s">
        <v>377</v>
      </c>
      <c r="H175" s="132" t="s">
        <v>377</v>
      </c>
      <c r="I175" s="132" t="s">
        <v>377</v>
      </c>
      <c r="J175" s="132" t="s">
        <v>377</v>
      </c>
      <c r="K175" s="132" t="s">
        <v>6</v>
      </c>
      <c r="L175" s="132" t="s">
        <v>6</v>
      </c>
      <c r="M175" s="132" t="s">
        <v>6</v>
      </c>
      <c r="N175" s="132" t="s">
        <v>6</v>
      </c>
      <c r="P175"/>
      <c r="AV175" s="132"/>
    </row>
    <row r="176" spans="1:48">
      <c r="A176" s="132" t="s">
        <v>412</v>
      </c>
      <c r="B176" s="132" t="s">
        <v>377</v>
      </c>
      <c r="C176" s="132" t="s">
        <v>377</v>
      </c>
      <c r="D176" s="132" t="s">
        <v>377</v>
      </c>
      <c r="E176" s="132" t="s">
        <v>377</v>
      </c>
      <c r="F176" s="132" t="s">
        <v>377</v>
      </c>
      <c r="G176" s="132" t="s">
        <v>377</v>
      </c>
      <c r="H176" s="132" t="s">
        <v>377</v>
      </c>
      <c r="I176" s="132" t="s">
        <v>377</v>
      </c>
      <c r="J176" s="132" t="s">
        <v>377</v>
      </c>
      <c r="K176" s="132" t="s">
        <v>6</v>
      </c>
      <c r="L176" s="132" t="s">
        <v>6</v>
      </c>
      <c r="M176" s="132" t="s">
        <v>6</v>
      </c>
      <c r="N176" s="132" t="s">
        <v>6</v>
      </c>
      <c r="P176"/>
      <c r="AV176" s="132"/>
    </row>
    <row r="177" spans="1:48">
      <c r="A177" s="132" t="s">
        <v>431</v>
      </c>
      <c r="B177" s="132" t="s">
        <v>377</v>
      </c>
      <c r="C177" s="132" t="s">
        <v>377</v>
      </c>
      <c r="D177" s="132" t="s">
        <v>377</v>
      </c>
      <c r="E177" s="132" t="s">
        <v>377</v>
      </c>
      <c r="F177" s="132" t="s">
        <v>377</v>
      </c>
      <c r="G177" s="132" t="s">
        <v>377</v>
      </c>
      <c r="H177" s="132" t="s">
        <v>377</v>
      </c>
      <c r="I177" s="132" t="s">
        <v>377</v>
      </c>
      <c r="J177" s="132" t="s">
        <v>377</v>
      </c>
      <c r="K177" s="132" t="s">
        <v>6</v>
      </c>
      <c r="L177" s="132" t="s">
        <v>6</v>
      </c>
      <c r="M177" s="132" t="s">
        <v>6</v>
      </c>
      <c r="N177" s="132" t="s">
        <v>6</v>
      </c>
      <c r="P177"/>
      <c r="AV177" s="132"/>
    </row>
    <row r="178" spans="1:48">
      <c r="A178" s="132" t="s">
        <v>441</v>
      </c>
      <c r="B178" s="132" t="s">
        <v>377</v>
      </c>
      <c r="C178" s="132" t="s">
        <v>377</v>
      </c>
      <c r="D178" s="132" t="s">
        <v>377</v>
      </c>
      <c r="E178" s="132" t="s">
        <v>377</v>
      </c>
      <c r="F178" s="132" t="s">
        <v>377</v>
      </c>
      <c r="G178" s="132" t="s">
        <v>377</v>
      </c>
      <c r="H178" s="132" t="s">
        <v>377</v>
      </c>
      <c r="I178" s="132" t="s">
        <v>377</v>
      </c>
      <c r="J178" s="132" t="s">
        <v>377</v>
      </c>
      <c r="K178" s="132" t="s">
        <v>6</v>
      </c>
      <c r="L178" s="132" t="s">
        <v>6</v>
      </c>
      <c r="M178" s="132" t="s">
        <v>6</v>
      </c>
      <c r="N178" s="132" t="s">
        <v>6</v>
      </c>
      <c r="P178"/>
      <c r="AV178" s="132"/>
    </row>
    <row r="179" spans="1:48">
      <c r="A179" s="132" t="s">
        <v>467</v>
      </c>
      <c r="B179" s="132" t="s">
        <v>377</v>
      </c>
      <c r="C179" s="132" t="s">
        <v>377</v>
      </c>
      <c r="D179" s="132" t="s">
        <v>377</v>
      </c>
      <c r="E179" s="132" t="s">
        <v>377</v>
      </c>
      <c r="F179" s="132" t="s">
        <v>377</v>
      </c>
      <c r="G179" s="132" t="s">
        <v>377</v>
      </c>
      <c r="H179" s="132" t="s">
        <v>377</v>
      </c>
      <c r="I179" s="132" t="s">
        <v>377</v>
      </c>
      <c r="J179" s="132" t="s">
        <v>377</v>
      </c>
      <c r="K179" s="132" t="s">
        <v>6</v>
      </c>
      <c r="L179" s="132" t="s">
        <v>6</v>
      </c>
      <c r="M179" s="132" t="s">
        <v>6</v>
      </c>
      <c r="N179" s="132" t="s">
        <v>6</v>
      </c>
      <c r="P179"/>
      <c r="AV179" s="132"/>
    </row>
    <row r="180" spans="1:48">
      <c r="A180" s="132" t="s">
        <v>479</v>
      </c>
      <c r="B180" s="132" t="s">
        <v>377</v>
      </c>
      <c r="C180" s="132" t="s">
        <v>377</v>
      </c>
      <c r="D180" s="132" t="s">
        <v>377</v>
      </c>
      <c r="E180" s="132" t="s">
        <v>377</v>
      </c>
      <c r="F180" s="132" t="s">
        <v>377</v>
      </c>
      <c r="G180" s="132" t="s">
        <v>377</v>
      </c>
      <c r="H180" s="132" t="s">
        <v>377</v>
      </c>
      <c r="I180" s="132" t="s">
        <v>377</v>
      </c>
      <c r="J180" s="132" t="s">
        <v>377</v>
      </c>
      <c r="K180" s="132" t="s">
        <v>6</v>
      </c>
      <c r="L180" s="132" t="s">
        <v>6</v>
      </c>
      <c r="M180" s="132" t="s">
        <v>6</v>
      </c>
      <c r="N180" s="132" t="s">
        <v>6</v>
      </c>
      <c r="P180"/>
      <c r="AV180" s="132"/>
    </row>
    <row r="181" spans="1:48">
      <c r="A181" s="132" t="s">
        <v>484</v>
      </c>
      <c r="B181" s="132" t="s">
        <v>377</v>
      </c>
      <c r="C181" s="132" t="s">
        <v>377</v>
      </c>
      <c r="D181" s="132" t="s">
        <v>377</v>
      </c>
      <c r="E181" s="132" t="s">
        <v>377</v>
      </c>
      <c r="F181" s="132" t="s">
        <v>377</v>
      </c>
      <c r="G181" s="132" t="s">
        <v>377</v>
      </c>
      <c r="H181" s="132" t="s">
        <v>377</v>
      </c>
      <c r="I181" s="132" t="s">
        <v>377</v>
      </c>
      <c r="J181" s="132" t="s">
        <v>377</v>
      </c>
      <c r="K181" s="132" t="s">
        <v>6</v>
      </c>
      <c r="L181" s="132" t="s">
        <v>6</v>
      </c>
      <c r="M181" s="132" t="s">
        <v>6</v>
      </c>
      <c r="N181" s="132" t="s">
        <v>6</v>
      </c>
      <c r="P181"/>
      <c r="AV181" s="132"/>
    </row>
    <row r="182" spans="1:48">
      <c r="A182" s="132" t="s">
        <v>486</v>
      </c>
      <c r="B182" s="132" t="s">
        <v>377</v>
      </c>
      <c r="C182" s="132" t="s">
        <v>377</v>
      </c>
      <c r="D182" s="132" t="s">
        <v>377</v>
      </c>
      <c r="E182" s="132" t="s">
        <v>377</v>
      </c>
      <c r="F182" s="132" t="s">
        <v>377</v>
      </c>
      <c r="G182" s="132" t="s">
        <v>377</v>
      </c>
      <c r="H182" s="132" t="s">
        <v>377</v>
      </c>
      <c r="I182" s="132" t="s">
        <v>377</v>
      </c>
      <c r="J182" s="132" t="s">
        <v>377</v>
      </c>
      <c r="K182" s="132" t="s">
        <v>6</v>
      </c>
      <c r="L182" s="132" t="s">
        <v>6</v>
      </c>
      <c r="M182" s="132" t="s">
        <v>6</v>
      </c>
      <c r="N182" s="132" t="s">
        <v>6</v>
      </c>
      <c r="P182"/>
      <c r="AV182" s="132"/>
    </row>
    <row r="183" spans="1:48">
      <c r="A183" s="132" t="s">
        <v>497</v>
      </c>
      <c r="B183" s="132" t="s">
        <v>377</v>
      </c>
      <c r="C183" s="132" t="s">
        <v>377</v>
      </c>
      <c r="D183" s="132" t="s">
        <v>377</v>
      </c>
      <c r="E183" s="132" t="s">
        <v>377</v>
      </c>
      <c r="F183" s="132" t="s">
        <v>377</v>
      </c>
      <c r="G183" s="132" t="s">
        <v>377</v>
      </c>
      <c r="H183" s="132" t="s">
        <v>377</v>
      </c>
      <c r="I183" s="132" t="s">
        <v>377</v>
      </c>
      <c r="J183" s="132" t="s">
        <v>377</v>
      </c>
      <c r="K183" s="132" t="s">
        <v>6</v>
      </c>
      <c r="L183" s="132" t="s">
        <v>6</v>
      </c>
      <c r="M183" s="132" t="s">
        <v>6</v>
      </c>
      <c r="N183" s="132" t="s">
        <v>6</v>
      </c>
      <c r="P183"/>
      <c r="AV183" s="132"/>
    </row>
    <row r="184" spans="1:48">
      <c r="A184" s="132" t="s">
        <v>518</v>
      </c>
      <c r="B184" s="132" t="s">
        <v>377</v>
      </c>
      <c r="C184" s="132" t="s">
        <v>377</v>
      </c>
      <c r="D184" s="132" t="s">
        <v>377</v>
      </c>
      <c r="E184" s="132" t="s">
        <v>377</v>
      </c>
      <c r="F184" s="132" t="s">
        <v>377</v>
      </c>
      <c r="G184" s="132" t="s">
        <v>377</v>
      </c>
      <c r="H184" s="132" t="s">
        <v>377</v>
      </c>
      <c r="I184" s="132" t="s">
        <v>377</v>
      </c>
      <c r="J184" s="132" t="s">
        <v>377</v>
      </c>
      <c r="K184" s="132" t="s">
        <v>6</v>
      </c>
      <c r="L184" s="132" t="s">
        <v>6</v>
      </c>
      <c r="M184" s="132" t="s">
        <v>6</v>
      </c>
      <c r="N184" s="132" t="s">
        <v>6</v>
      </c>
      <c r="P184"/>
      <c r="AV184" s="132"/>
    </row>
    <row r="185" spans="1:48">
      <c r="A185" s="132" t="s">
        <v>529</v>
      </c>
      <c r="B185" s="132" t="s">
        <v>377</v>
      </c>
      <c r="C185" s="132" t="s">
        <v>377</v>
      </c>
      <c r="D185" s="132" t="s">
        <v>377</v>
      </c>
      <c r="E185" s="132" t="s">
        <v>377</v>
      </c>
      <c r="F185" s="132" t="s">
        <v>377</v>
      </c>
      <c r="G185" s="132" t="s">
        <v>377</v>
      </c>
      <c r="H185" s="132" t="s">
        <v>377</v>
      </c>
      <c r="I185" s="132" t="s">
        <v>377</v>
      </c>
      <c r="J185" s="132" t="s">
        <v>377</v>
      </c>
      <c r="K185" s="132" t="s">
        <v>6</v>
      </c>
      <c r="L185" s="132" t="s">
        <v>6</v>
      </c>
      <c r="M185" s="132" t="s">
        <v>6</v>
      </c>
      <c r="N185" s="132" t="s">
        <v>6</v>
      </c>
      <c r="P185"/>
      <c r="AV185" s="132"/>
    </row>
    <row r="186" spans="1:48">
      <c r="A186" s="132" t="s">
        <v>531</v>
      </c>
      <c r="B186" s="132" t="s">
        <v>377</v>
      </c>
      <c r="C186" s="132" t="s">
        <v>377</v>
      </c>
      <c r="D186" s="132" t="s">
        <v>377</v>
      </c>
      <c r="E186" s="132" t="s">
        <v>377</v>
      </c>
      <c r="F186" s="132" t="s">
        <v>377</v>
      </c>
      <c r="G186" s="132" t="s">
        <v>377</v>
      </c>
      <c r="H186" s="132" t="s">
        <v>377</v>
      </c>
      <c r="I186" s="132" t="s">
        <v>377</v>
      </c>
      <c r="J186" s="132" t="s">
        <v>377</v>
      </c>
      <c r="K186" s="132" t="s">
        <v>6</v>
      </c>
      <c r="L186" s="132" t="s">
        <v>6</v>
      </c>
      <c r="M186" s="132" t="s">
        <v>6</v>
      </c>
      <c r="N186" s="132" t="s">
        <v>6</v>
      </c>
      <c r="P186"/>
      <c r="AV186" s="132"/>
    </row>
    <row r="187" spans="1:48">
      <c r="A187" s="132" t="s">
        <v>543</v>
      </c>
      <c r="B187" s="132" t="s">
        <v>377</v>
      </c>
      <c r="C187" s="132" t="s">
        <v>377</v>
      </c>
      <c r="D187" s="132" t="s">
        <v>377</v>
      </c>
      <c r="E187" s="132" t="s">
        <v>377</v>
      </c>
      <c r="F187" s="132" t="s">
        <v>377</v>
      </c>
      <c r="G187" s="132" t="s">
        <v>377</v>
      </c>
      <c r="H187" s="132" t="s">
        <v>377</v>
      </c>
      <c r="I187" s="132" t="s">
        <v>377</v>
      </c>
      <c r="J187" s="132" t="s">
        <v>377</v>
      </c>
      <c r="K187" s="132" t="s">
        <v>6</v>
      </c>
      <c r="L187" s="132" t="s">
        <v>6</v>
      </c>
      <c r="M187" s="132" t="s">
        <v>6</v>
      </c>
      <c r="N187" s="132" t="s">
        <v>6</v>
      </c>
      <c r="P187"/>
      <c r="AV187" s="132"/>
    </row>
    <row r="188" spans="1:48">
      <c r="A188" s="132" t="s">
        <v>545</v>
      </c>
      <c r="B188" s="132" t="s">
        <v>377</v>
      </c>
      <c r="C188" s="132" t="s">
        <v>377</v>
      </c>
      <c r="D188" s="132" t="s">
        <v>377</v>
      </c>
      <c r="E188" s="132" t="s">
        <v>377</v>
      </c>
      <c r="F188" s="132" t="s">
        <v>377</v>
      </c>
      <c r="G188" s="132" t="s">
        <v>377</v>
      </c>
      <c r="H188" s="132" t="s">
        <v>377</v>
      </c>
      <c r="I188" s="132" t="s">
        <v>377</v>
      </c>
      <c r="J188" s="132" t="s">
        <v>377</v>
      </c>
      <c r="K188" s="132" t="s">
        <v>6</v>
      </c>
      <c r="L188" s="132" t="s">
        <v>6</v>
      </c>
      <c r="M188" s="132" t="s">
        <v>6</v>
      </c>
      <c r="N188" s="132" t="s">
        <v>6</v>
      </c>
      <c r="P188"/>
      <c r="AV188" s="132"/>
    </row>
    <row r="189" spans="1:48">
      <c r="A189" s="132" t="s">
        <v>549</v>
      </c>
      <c r="B189" s="132" t="s">
        <v>377</v>
      </c>
      <c r="C189" s="132" t="s">
        <v>377</v>
      </c>
      <c r="D189" s="132" t="s">
        <v>377</v>
      </c>
      <c r="E189" s="132" t="s">
        <v>377</v>
      </c>
      <c r="F189" s="132" t="s">
        <v>377</v>
      </c>
      <c r="G189" s="132" t="s">
        <v>377</v>
      </c>
      <c r="H189" s="132" t="s">
        <v>377</v>
      </c>
      <c r="I189" s="132" t="s">
        <v>377</v>
      </c>
      <c r="J189" s="132" t="s">
        <v>377</v>
      </c>
      <c r="K189" s="132" t="s">
        <v>6</v>
      </c>
      <c r="L189" s="132" t="s">
        <v>6</v>
      </c>
      <c r="M189" s="132" t="s">
        <v>6</v>
      </c>
      <c r="N189" s="132" t="s">
        <v>6</v>
      </c>
      <c r="P189"/>
      <c r="AV189" s="132"/>
    </row>
    <row r="190" spans="1:48">
      <c r="A190" s="132" t="s">
        <v>552</v>
      </c>
      <c r="B190" s="132" t="s">
        <v>377</v>
      </c>
      <c r="C190" s="132" t="s">
        <v>377</v>
      </c>
      <c r="D190" s="132" t="s">
        <v>377</v>
      </c>
      <c r="E190" s="132" t="s">
        <v>377</v>
      </c>
      <c r="F190" s="132" t="s">
        <v>377</v>
      </c>
      <c r="G190" s="132" t="s">
        <v>377</v>
      </c>
      <c r="H190" s="132" t="s">
        <v>377</v>
      </c>
      <c r="I190" s="132" t="s">
        <v>377</v>
      </c>
      <c r="J190" s="132" t="s">
        <v>377</v>
      </c>
      <c r="K190" s="132" t="s">
        <v>6</v>
      </c>
      <c r="L190" s="132" t="s">
        <v>6</v>
      </c>
      <c r="M190" s="132" t="s">
        <v>6</v>
      </c>
      <c r="N190" s="132" t="s">
        <v>6</v>
      </c>
      <c r="P190"/>
      <c r="AV190" s="132"/>
    </row>
    <row r="191" spans="1:48">
      <c r="A191" s="132" t="s">
        <v>554</v>
      </c>
      <c r="B191" s="132" t="s">
        <v>377</v>
      </c>
      <c r="C191" s="132" t="s">
        <v>377</v>
      </c>
      <c r="D191" s="132" t="s">
        <v>377</v>
      </c>
      <c r="E191" s="132" t="s">
        <v>377</v>
      </c>
      <c r="F191" s="132" t="s">
        <v>377</v>
      </c>
      <c r="G191" s="132" t="s">
        <v>377</v>
      </c>
      <c r="H191" s="132" t="s">
        <v>377</v>
      </c>
      <c r="I191" s="132" t="s">
        <v>377</v>
      </c>
      <c r="J191" s="132" t="s">
        <v>377</v>
      </c>
      <c r="K191" s="132" t="s">
        <v>6</v>
      </c>
      <c r="L191" s="132" t="s">
        <v>6</v>
      </c>
      <c r="M191" s="132" t="s">
        <v>6</v>
      </c>
      <c r="N191" s="132" t="s">
        <v>6</v>
      </c>
      <c r="P191"/>
      <c r="AV191" s="132"/>
    </row>
    <row r="192" spans="1:48">
      <c r="A192" s="132" t="s">
        <v>555</v>
      </c>
      <c r="B192" s="132" t="s">
        <v>377</v>
      </c>
      <c r="C192" s="132" t="s">
        <v>377</v>
      </c>
      <c r="D192" s="132" t="s">
        <v>377</v>
      </c>
      <c r="E192" s="132" t="s">
        <v>377</v>
      </c>
      <c r="F192" s="132" t="s">
        <v>377</v>
      </c>
      <c r="G192" s="132" t="s">
        <v>377</v>
      </c>
      <c r="H192" s="132" t="s">
        <v>377</v>
      </c>
      <c r="I192" s="132" t="s">
        <v>377</v>
      </c>
      <c r="J192" s="132" t="s">
        <v>377</v>
      </c>
      <c r="K192" s="132" t="s">
        <v>6</v>
      </c>
      <c r="L192" s="132" t="s">
        <v>6</v>
      </c>
      <c r="M192" s="132" t="s">
        <v>6</v>
      </c>
      <c r="N192" s="132" t="s">
        <v>6</v>
      </c>
      <c r="P192"/>
      <c r="AV192" s="132"/>
    </row>
    <row r="193" spans="1:48">
      <c r="A193" s="132" t="s">
        <v>558</v>
      </c>
      <c r="B193" s="132" t="s">
        <v>377</v>
      </c>
      <c r="C193" s="132" t="s">
        <v>377</v>
      </c>
      <c r="D193" s="132" t="s">
        <v>377</v>
      </c>
      <c r="E193" s="132" t="s">
        <v>377</v>
      </c>
      <c r="F193" s="132" t="s">
        <v>377</v>
      </c>
      <c r="G193" s="132" t="s">
        <v>377</v>
      </c>
      <c r="H193" s="132" t="s">
        <v>377</v>
      </c>
      <c r="I193" s="132" t="s">
        <v>377</v>
      </c>
      <c r="J193" s="132" t="s">
        <v>377</v>
      </c>
      <c r="K193" s="132" t="s">
        <v>6</v>
      </c>
      <c r="L193" s="132" t="s">
        <v>6</v>
      </c>
      <c r="M193" s="132" t="s">
        <v>6</v>
      </c>
      <c r="N193" s="132" t="s">
        <v>6</v>
      </c>
      <c r="P193"/>
      <c r="AV193" s="132"/>
    </row>
    <row r="194" spans="1:48">
      <c r="A194" s="132" t="s">
        <v>567</v>
      </c>
      <c r="B194" s="132" t="s">
        <v>377</v>
      </c>
      <c r="C194" s="132" t="s">
        <v>377</v>
      </c>
      <c r="D194" s="132" t="s">
        <v>377</v>
      </c>
      <c r="E194" s="132" t="s">
        <v>377</v>
      </c>
      <c r="F194" s="132" t="s">
        <v>377</v>
      </c>
      <c r="G194" s="132" t="s">
        <v>377</v>
      </c>
      <c r="H194" s="132" t="s">
        <v>377</v>
      </c>
      <c r="I194" s="132" t="s">
        <v>377</v>
      </c>
      <c r="J194" s="132" t="s">
        <v>377</v>
      </c>
      <c r="K194" s="132" t="s">
        <v>6</v>
      </c>
      <c r="L194" s="132" t="s">
        <v>6</v>
      </c>
      <c r="M194" s="132" t="s">
        <v>6</v>
      </c>
      <c r="N194" s="132" t="s">
        <v>6</v>
      </c>
      <c r="P194"/>
      <c r="AV194" s="132"/>
    </row>
    <row r="195" spans="1:48">
      <c r="A195" s="132" t="s">
        <v>572</v>
      </c>
      <c r="B195" s="132" t="s">
        <v>377</v>
      </c>
      <c r="C195" s="132" t="s">
        <v>377</v>
      </c>
      <c r="D195" s="132" t="s">
        <v>377</v>
      </c>
      <c r="E195" s="132" t="s">
        <v>377</v>
      </c>
      <c r="F195" s="132" t="s">
        <v>377</v>
      </c>
      <c r="G195" s="132" t="s">
        <v>377</v>
      </c>
      <c r="H195" s="132" t="s">
        <v>377</v>
      </c>
      <c r="I195" s="132" t="s">
        <v>377</v>
      </c>
      <c r="J195" s="132" t="s">
        <v>377</v>
      </c>
      <c r="K195" s="132" t="s">
        <v>6</v>
      </c>
      <c r="L195" s="132" t="s">
        <v>6</v>
      </c>
      <c r="M195" s="132" t="s">
        <v>6</v>
      </c>
      <c r="N195" s="132" t="s">
        <v>6</v>
      </c>
      <c r="P195"/>
      <c r="AV195" s="132"/>
    </row>
    <row r="196" spans="1:48">
      <c r="A196" s="132" t="s">
        <v>573</v>
      </c>
      <c r="B196" s="132" t="s">
        <v>377</v>
      </c>
      <c r="C196" s="132" t="s">
        <v>377</v>
      </c>
      <c r="D196" s="132" t="s">
        <v>377</v>
      </c>
      <c r="E196" s="132" t="s">
        <v>377</v>
      </c>
      <c r="F196" s="132" t="s">
        <v>377</v>
      </c>
      <c r="G196" s="132" t="s">
        <v>377</v>
      </c>
      <c r="H196" s="132" t="s">
        <v>377</v>
      </c>
      <c r="I196" s="132" t="s">
        <v>377</v>
      </c>
      <c r="J196" s="132" t="s">
        <v>377</v>
      </c>
      <c r="K196" s="132" t="s">
        <v>6</v>
      </c>
      <c r="L196" s="132" t="s">
        <v>6</v>
      </c>
      <c r="M196" s="132" t="s">
        <v>6</v>
      </c>
      <c r="N196" s="132" t="s">
        <v>6</v>
      </c>
      <c r="P196"/>
      <c r="AV196" s="132"/>
    </row>
    <row r="197" spans="1:48">
      <c r="A197" s="132" t="s">
        <v>589</v>
      </c>
      <c r="B197" s="132" t="s">
        <v>377</v>
      </c>
      <c r="C197" s="132" t="s">
        <v>377</v>
      </c>
      <c r="D197" s="132" t="s">
        <v>377</v>
      </c>
      <c r="E197" s="132" t="s">
        <v>377</v>
      </c>
      <c r="F197" s="132" t="s">
        <v>377</v>
      </c>
      <c r="G197" s="132" t="s">
        <v>377</v>
      </c>
      <c r="H197" s="132" t="s">
        <v>377</v>
      </c>
      <c r="I197" s="132" t="s">
        <v>377</v>
      </c>
      <c r="J197" s="132" t="s">
        <v>377</v>
      </c>
      <c r="K197" s="132" t="s">
        <v>6</v>
      </c>
      <c r="L197" s="132" t="s">
        <v>6</v>
      </c>
      <c r="M197" s="132" t="s">
        <v>6</v>
      </c>
      <c r="N197" s="132" t="s">
        <v>6</v>
      </c>
      <c r="P197"/>
      <c r="AV197" s="132"/>
    </row>
    <row r="198" spans="1:48">
      <c r="A198" s="132" t="s">
        <v>590</v>
      </c>
      <c r="B198" s="132" t="s">
        <v>377</v>
      </c>
      <c r="C198" s="132" t="s">
        <v>377</v>
      </c>
      <c r="D198" s="132" t="s">
        <v>377</v>
      </c>
      <c r="E198" s="132" t="s">
        <v>377</v>
      </c>
      <c r="F198" s="132" t="s">
        <v>377</v>
      </c>
      <c r="G198" s="132" t="s">
        <v>377</v>
      </c>
      <c r="H198" s="132" t="s">
        <v>377</v>
      </c>
      <c r="I198" s="132" t="s">
        <v>377</v>
      </c>
      <c r="J198" s="132" t="s">
        <v>377</v>
      </c>
      <c r="K198" s="132" t="s">
        <v>6</v>
      </c>
      <c r="L198" s="132" t="s">
        <v>6</v>
      </c>
      <c r="M198" s="132" t="s">
        <v>6</v>
      </c>
      <c r="N198" s="132" t="s">
        <v>6</v>
      </c>
      <c r="P198"/>
      <c r="AV198" s="132"/>
    </row>
    <row r="199" spans="1:48">
      <c r="A199" s="132" t="s">
        <v>592</v>
      </c>
      <c r="B199" s="132" t="s">
        <v>377</v>
      </c>
      <c r="C199" s="132" t="s">
        <v>377</v>
      </c>
      <c r="D199" s="132" t="s">
        <v>377</v>
      </c>
      <c r="E199" s="132" t="s">
        <v>377</v>
      </c>
      <c r="F199" s="132" t="s">
        <v>377</v>
      </c>
      <c r="G199" s="132" t="s">
        <v>377</v>
      </c>
      <c r="H199" s="132" t="s">
        <v>377</v>
      </c>
      <c r="I199" s="132" t="s">
        <v>377</v>
      </c>
      <c r="J199" s="132" t="s">
        <v>377</v>
      </c>
      <c r="K199" s="132" t="s">
        <v>6</v>
      </c>
      <c r="L199" s="132" t="s">
        <v>6</v>
      </c>
      <c r="M199" s="132" t="s">
        <v>6</v>
      </c>
      <c r="N199" s="132" t="s">
        <v>6</v>
      </c>
      <c r="P199"/>
      <c r="AV199" s="132"/>
    </row>
    <row r="200" spans="1:48">
      <c r="A200" s="132" t="s">
        <v>162</v>
      </c>
      <c r="B200" s="132" t="s">
        <v>377</v>
      </c>
      <c r="C200" s="132" t="s">
        <v>1490</v>
      </c>
      <c r="D200" s="132" t="s">
        <v>1657</v>
      </c>
      <c r="E200" s="132" t="s">
        <v>2024</v>
      </c>
      <c r="F200" s="132" t="s">
        <v>3381</v>
      </c>
      <c r="G200" s="132" t="s">
        <v>1553</v>
      </c>
      <c r="H200" s="132" t="s">
        <v>1658</v>
      </c>
      <c r="I200" s="132" t="s">
        <v>2025</v>
      </c>
      <c r="J200" s="132" t="s">
        <v>2026</v>
      </c>
      <c r="K200" s="132" t="s">
        <v>377</v>
      </c>
      <c r="L200" s="132" t="s">
        <v>377</v>
      </c>
      <c r="M200" s="132" t="s">
        <v>377</v>
      </c>
      <c r="N200" s="132" t="s">
        <v>377</v>
      </c>
      <c r="P200"/>
      <c r="AV200" s="132"/>
    </row>
    <row r="201" spans="1:48">
      <c r="A201" s="132" t="s">
        <v>161</v>
      </c>
      <c r="B201" s="132" t="s">
        <v>377</v>
      </c>
      <c r="C201" s="132" t="s">
        <v>674</v>
      </c>
      <c r="D201" s="132" t="s">
        <v>586</v>
      </c>
      <c r="E201" s="132" t="s">
        <v>1798</v>
      </c>
      <c r="F201" s="132" t="s">
        <v>587</v>
      </c>
      <c r="G201" s="132" t="s">
        <v>587</v>
      </c>
      <c r="H201" s="132" t="s">
        <v>655</v>
      </c>
      <c r="I201" s="132" t="s">
        <v>377</v>
      </c>
      <c r="J201" s="132" t="s">
        <v>377</v>
      </c>
      <c r="K201" s="132" t="s">
        <v>377</v>
      </c>
      <c r="L201" s="132" t="s">
        <v>377</v>
      </c>
      <c r="M201" s="132" t="s">
        <v>377</v>
      </c>
      <c r="N201" s="132" t="s">
        <v>377</v>
      </c>
      <c r="P201"/>
      <c r="AV201" s="132"/>
    </row>
    <row r="202" spans="1:48">
      <c r="A202" s="132" t="s">
        <v>160</v>
      </c>
      <c r="B202" s="132" t="s">
        <v>377</v>
      </c>
      <c r="C202" s="132" t="s">
        <v>522</v>
      </c>
      <c r="D202" s="132" t="s">
        <v>516</v>
      </c>
      <c r="E202" s="132" t="s">
        <v>516</v>
      </c>
      <c r="F202" s="132" t="s">
        <v>1164</v>
      </c>
      <c r="G202" s="132" t="s">
        <v>449</v>
      </c>
      <c r="H202" s="132" t="s">
        <v>1063</v>
      </c>
      <c r="I202" s="132" t="s">
        <v>1041</v>
      </c>
      <c r="J202" s="132" t="s">
        <v>517</v>
      </c>
      <c r="K202" s="132" t="s">
        <v>3359</v>
      </c>
      <c r="L202" s="132" t="s">
        <v>402</v>
      </c>
      <c r="M202" s="132" t="s">
        <v>411</v>
      </c>
      <c r="N202" s="132" t="s">
        <v>3360</v>
      </c>
      <c r="O202" s="132">
        <v>11.35</v>
      </c>
      <c r="P202"/>
      <c r="AV202" s="132"/>
    </row>
    <row r="203" spans="1:48">
      <c r="A203" s="132" t="s">
        <v>159</v>
      </c>
      <c r="B203" s="132" t="s">
        <v>377</v>
      </c>
      <c r="C203" s="132" t="s">
        <v>677</v>
      </c>
      <c r="D203" s="132" t="s">
        <v>1571</v>
      </c>
      <c r="E203" s="132" t="s">
        <v>2033</v>
      </c>
      <c r="F203" s="132" t="s">
        <v>2957</v>
      </c>
      <c r="G203" s="132" t="s">
        <v>1572</v>
      </c>
      <c r="H203" s="132" t="s">
        <v>442</v>
      </c>
      <c r="I203" s="132" t="s">
        <v>2034</v>
      </c>
      <c r="J203" s="132" t="s">
        <v>2958</v>
      </c>
      <c r="K203" s="132" t="s">
        <v>3386</v>
      </c>
      <c r="L203" s="132" t="s">
        <v>385</v>
      </c>
      <c r="M203" s="132" t="s">
        <v>377</v>
      </c>
      <c r="N203" s="132" t="s">
        <v>3387</v>
      </c>
      <c r="P203"/>
      <c r="AV203" s="132"/>
    </row>
    <row r="204" spans="1:48">
      <c r="A204" s="132" t="s">
        <v>158</v>
      </c>
      <c r="B204" s="132" t="s">
        <v>377</v>
      </c>
      <c r="C204" s="132" t="s">
        <v>1262</v>
      </c>
      <c r="D204" s="132" t="s">
        <v>1262</v>
      </c>
      <c r="E204" s="132" t="s">
        <v>1885</v>
      </c>
      <c r="F204" s="132" t="s">
        <v>1885</v>
      </c>
      <c r="G204" s="132" t="s">
        <v>1263</v>
      </c>
      <c r="H204" s="132" t="s">
        <v>1083</v>
      </c>
      <c r="I204" s="132" t="s">
        <v>1886</v>
      </c>
      <c r="J204" s="132" t="s">
        <v>1886</v>
      </c>
      <c r="K204" s="132" t="s">
        <v>3170</v>
      </c>
      <c r="L204" s="132" t="s">
        <v>417</v>
      </c>
      <c r="M204" s="132" t="s">
        <v>395</v>
      </c>
      <c r="N204" s="132" t="s">
        <v>3171</v>
      </c>
      <c r="O204" s="132">
        <v>18</v>
      </c>
      <c r="P204"/>
      <c r="AV204" s="132"/>
    </row>
    <row r="205" spans="1:48">
      <c r="A205" s="132" t="s">
        <v>157</v>
      </c>
      <c r="B205" s="132" t="s">
        <v>377</v>
      </c>
      <c r="C205" s="132" t="s">
        <v>1125</v>
      </c>
      <c r="D205" s="132" t="s">
        <v>1659</v>
      </c>
      <c r="E205" s="132" t="s">
        <v>1273</v>
      </c>
      <c r="F205" s="132" t="s">
        <v>2027</v>
      </c>
      <c r="G205" s="132" t="s">
        <v>560</v>
      </c>
      <c r="H205" s="132" t="s">
        <v>1660</v>
      </c>
      <c r="I205" s="132" t="s">
        <v>1799</v>
      </c>
      <c r="J205" s="132" t="s">
        <v>2028</v>
      </c>
      <c r="K205" s="132" t="s">
        <v>1864</v>
      </c>
      <c r="L205" s="132" t="s">
        <v>407</v>
      </c>
      <c r="M205" s="132" t="s">
        <v>2938</v>
      </c>
      <c r="N205" s="132" t="s">
        <v>376</v>
      </c>
      <c r="P205"/>
      <c r="AV205" s="132"/>
    </row>
    <row r="206" spans="1:48">
      <c r="A206" s="132" t="s">
        <v>156</v>
      </c>
      <c r="B206" s="132" t="s">
        <v>377</v>
      </c>
      <c r="C206" s="132" t="s">
        <v>377</v>
      </c>
      <c r="D206" s="132" t="s">
        <v>1476</v>
      </c>
      <c r="E206" s="132" t="s">
        <v>1980</v>
      </c>
      <c r="F206" s="132" t="s">
        <v>377</v>
      </c>
      <c r="G206" s="132" t="s">
        <v>377</v>
      </c>
      <c r="H206" s="132" t="s">
        <v>377</v>
      </c>
      <c r="I206" s="132" t="s">
        <v>377</v>
      </c>
      <c r="J206" s="132" t="s">
        <v>377</v>
      </c>
      <c r="K206" s="132" t="s">
        <v>377</v>
      </c>
      <c r="L206" s="132" t="s">
        <v>377</v>
      </c>
      <c r="M206" s="132" t="s">
        <v>377</v>
      </c>
      <c r="N206" s="132" t="s">
        <v>377</v>
      </c>
      <c r="P206"/>
      <c r="AV206" s="132"/>
    </row>
    <row r="207" spans="1:48">
      <c r="A207" s="132" t="s">
        <v>155</v>
      </c>
      <c r="B207" s="132" t="s">
        <v>377</v>
      </c>
      <c r="C207" s="132" t="s">
        <v>1042</v>
      </c>
      <c r="D207" s="132" t="s">
        <v>1448</v>
      </c>
      <c r="E207" s="132" t="s">
        <v>662</v>
      </c>
      <c r="F207" s="132" t="s">
        <v>3073</v>
      </c>
      <c r="G207" s="132" t="s">
        <v>1112</v>
      </c>
      <c r="H207" s="132" t="s">
        <v>1522</v>
      </c>
      <c r="I207" s="132" t="s">
        <v>1595</v>
      </c>
      <c r="J207" s="132" t="s">
        <v>2929</v>
      </c>
      <c r="K207" s="132" t="s">
        <v>3363</v>
      </c>
      <c r="L207" s="132" t="s">
        <v>416</v>
      </c>
      <c r="M207" s="132" t="s">
        <v>392</v>
      </c>
      <c r="N207" s="132" t="s">
        <v>2008</v>
      </c>
      <c r="P207"/>
      <c r="AV207" s="132"/>
    </row>
    <row r="208" spans="1:48">
      <c r="A208" s="132" t="s">
        <v>151</v>
      </c>
      <c r="B208" s="132" t="s">
        <v>377</v>
      </c>
      <c r="C208" s="132" t="s">
        <v>538</v>
      </c>
      <c r="D208" s="132" t="s">
        <v>1520</v>
      </c>
      <c r="E208" s="132" t="s">
        <v>469</v>
      </c>
      <c r="F208" s="132" t="s">
        <v>3071</v>
      </c>
      <c r="G208" s="132" t="s">
        <v>1262</v>
      </c>
      <c r="H208" s="132" t="s">
        <v>1521</v>
      </c>
      <c r="I208" s="132" t="s">
        <v>1282</v>
      </c>
      <c r="J208" s="132" t="s">
        <v>3361</v>
      </c>
      <c r="K208" s="132" t="s">
        <v>2980</v>
      </c>
      <c r="L208" s="132" t="s">
        <v>652</v>
      </c>
      <c r="M208" s="132" t="s">
        <v>2004</v>
      </c>
      <c r="N208" s="132" t="s">
        <v>3362</v>
      </c>
      <c r="P208"/>
      <c r="AV208" s="132"/>
    </row>
    <row r="209" spans="1:48">
      <c r="A209" s="132" t="s">
        <v>150</v>
      </c>
      <c r="B209" s="132" t="s">
        <v>377</v>
      </c>
      <c r="C209" s="132" t="s">
        <v>377</v>
      </c>
      <c r="D209" s="132" t="s">
        <v>1370</v>
      </c>
      <c r="E209" s="132" t="s">
        <v>678</v>
      </c>
      <c r="F209" s="132" t="s">
        <v>1281</v>
      </c>
      <c r="G209" s="132" t="s">
        <v>377</v>
      </c>
      <c r="H209" s="132" t="s">
        <v>1371</v>
      </c>
      <c r="I209" s="132" t="s">
        <v>1730</v>
      </c>
      <c r="J209" s="132" t="s">
        <v>3022</v>
      </c>
      <c r="K209" s="132" t="s">
        <v>2991</v>
      </c>
      <c r="L209" s="132" t="s">
        <v>454</v>
      </c>
      <c r="M209" s="132" t="s">
        <v>425</v>
      </c>
      <c r="N209" s="132" t="s">
        <v>2941</v>
      </c>
      <c r="P209"/>
      <c r="AV209" s="132"/>
    </row>
    <row r="210" spans="1:48">
      <c r="A210" s="132" t="s">
        <v>149</v>
      </c>
      <c r="B210" s="132" t="s">
        <v>377</v>
      </c>
      <c r="C210" s="132" t="s">
        <v>544</v>
      </c>
      <c r="D210" s="132" t="s">
        <v>1481</v>
      </c>
      <c r="E210" s="132" t="s">
        <v>1984</v>
      </c>
      <c r="F210" s="132" t="s">
        <v>3325</v>
      </c>
      <c r="G210" s="132" t="s">
        <v>459</v>
      </c>
      <c r="H210" s="132" t="s">
        <v>1482</v>
      </c>
      <c r="I210" s="132" t="s">
        <v>1985</v>
      </c>
      <c r="J210" s="132" t="s">
        <v>3063</v>
      </c>
      <c r="K210" s="132" t="s">
        <v>3326</v>
      </c>
      <c r="L210" s="132" t="s">
        <v>471</v>
      </c>
      <c r="M210" s="132" t="s">
        <v>415</v>
      </c>
      <c r="N210" s="132" t="s">
        <v>3327</v>
      </c>
      <c r="P210"/>
      <c r="AV210" s="132"/>
    </row>
    <row r="211" spans="1:48">
      <c r="A211" s="132" t="s">
        <v>663</v>
      </c>
      <c r="B211" s="132" t="s">
        <v>377</v>
      </c>
      <c r="C211" s="132" t="s">
        <v>1050</v>
      </c>
      <c r="D211" s="132" t="s">
        <v>1427</v>
      </c>
      <c r="E211" s="132" t="s">
        <v>1753</v>
      </c>
      <c r="F211" s="132" t="s">
        <v>1753</v>
      </c>
      <c r="G211" s="132" t="s">
        <v>1051</v>
      </c>
      <c r="H211" s="132" t="s">
        <v>1051</v>
      </c>
      <c r="I211" s="132" t="s">
        <v>1952</v>
      </c>
      <c r="J211" s="132" t="s">
        <v>1952</v>
      </c>
      <c r="K211" s="132" t="s">
        <v>3276</v>
      </c>
      <c r="L211" s="132" t="s">
        <v>1035</v>
      </c>
      <c r="M211" s="132" t="s">
        <v>458</v>
      </c>
      <c r="N211" s="132" t="s">
        <v>3036</v>
      </c>
      <c r="P211"/>
      <c r="AV211" s="132"/>
    </row>
    <row r="212" spans="1:48">
      <c r="A212" s="132" t="s">
        <v>146</v>
      </c>
      <c r="B212" s="132" t="s">
        <v>377</v>
      </c>
      <c r="C212" s="132" t="s">
        <v>1554</v>
      </c>
      <c r="D212" s="132" t="s">
        <v>1555</v>
      </c>
      <c r="E212" s="132" t="s">
        <v>2029</v>
      </c>
      <c r="F212" s="132" t="s">
        <v>3085</v>
      </c>
      <c r="G212" s="132" t="s">
        <v>1556</v>
      </c>
      <c r="H212" s="132" t="s">
        <v>1557</v>
      </c>
      <c r="I212" s="132" t="s">
        <v>1800</v>
      </c>
      <c r="J212" s="132" t="s">
        <v>3086</v>
      </c>
      <c r="K212" s="132" t="s">
        <v>2970</v>
      </c>
      <c r="L212" s="132" t="s">
        <v>385</v>
      </c>
      <c r="M212" s="132" t="s">
        <v>3178</v>
      </c>
      <c r="N212" s="132" t="s">
        <v>1756</v>
      </c>
      <c r="P212"/>
      <c r="AV212" s="132"/>
    </row>
    <row r="213" spans="1:48">
      <c r="A213" s="132" t="s">
        <v>144</v>
      </c>
      <c r="B213" s="132" t="s">
        <v>377</v>
      </c>
      <c r="C213" s="132" t="s">
        <v>1349</v>
      </c>
      <c r="D213" s="132" t="s">
        <v>1350</v>
      </c>
      <c r="E213" s="132" t="s">
        <v>1922</v>
      </c>
      <c r="F213" s="132" t="s">
        <v>3227</v>
      </c>
      <c r="G213" s="132" t="s">
        <v>1081</v>
      </c>
      <c r="H213" s="132" t="s">
        <v>1351</v>
      </c>
      <c r="I213" s="132" t="s">
        <v>1721</v>
      </c>
      <c r="J213" s="132" t="s">
        <v>3228</v>
      </c>
      <c r="K213" s="132" t="s">
        <v>1864</v>
      </c>
      <c r="L213" s="132" t="s">
        <v>1700</v>
      </c>
      <c r="M213" s="132" t="s">
        <v>571</v>
      </c>
      <c r="N213" s="132" t="s">
        <v>3229</v>
      </c>
      <c r="P213"/>
      <c r="AV213" s="132"/>
    </row>
    <row r="214" spans="1:48">
      <c r="A214" s="132" t="s">
        <v>142</v>
      </c>
      <c r="B214" s="132" t="s">
        <v>377</v>
      </c>
      <c r="C214" s="132" t="s">
        <v>388</v>
      </c>
      <c r="D214" s="132" t="s">
        <v>377</v>
      </c>
      <c r="E214" s="132" t="s">
        <v>377</v>
      </c>
      <c r="F214" s="132" t="s">
        <v>377</v>
      </c>
      <c r="G214" s="132" t="s">
        <v>377</v>
      </c>
      <c r="H214" s="132" t="s">
        <v>377</v>
      </c>
      <c r="I214" s="132" t="s">
        <v>377</v>
      </c>
      <c r="J214" s="132" t="s">
        <v>377</v>
      </c>
      <c r="K214" s="132" t="s">
        <v>377</v>
      </c>
      <c r="L214" s="132" t="s">
        <v>377</v>
      </c>
      <c r="M214" s="132" t="s">
        <v>377</v>
      </c>
      <c r="N214" s="132" t="s">
        <v>377</v>
      </c>
      <c r="P214"/>
      <c r="AV214" s="132"/>
    </row>
    <row r="215" spans="1:48">
      <c r="A215" s="132" t="s">
        <v>141</v>
      </c>
      <c r="B215" s="132" t="s">
        <v>377</v>
      </c>
      <c r="C215" s="132" t="s">
        <v>1082</v>
      </c>
      <c r="D215" s="132" t="s">
        <v>1352</v>
      </c>
      <c r="E215" s="132" t="s">
        <v>1722</v>
      </c>
      <c r="F215" s="132" t="s">
        <v>1722</v>
      </c>
      <c r="G215" s="132" t="s">
        <v>1083</v>
      </c>
      <c r="H215" s="132" t="s">
        <v>1353</v>
      </c>
      <c r="I215" s="132" t="s">
        <v>1723</v>
      </c>
      <c r="J215" s="132" t="s">
        <v>1723</v>
      </c>
      <c r="K215" s="132" t="s">
        <v>3083</v>
      </c>
      <c r="L215" s="132" t="s">
        <v>471</v>
      </c>
      <c r="M215" s="132" t="s">
        <v>397</v>
      </c>
      <c r="N215" s="132" t="s">
        <v>1856</v>
      </c>
      <c r="P215"/>
      <c r="AV215" s="132"/>
    </row>
    <row r="216" spans="1:48">
      <c r="A216" s="132" t="s">
        <v>140</v>
      </c>
      <c r="B216" s="132" t="s">
        <v>377</v>
      </c>
      <c r="C216" s="132" t="s">
        <v>1203</v>
      </c>
      <c r="D216" s="132" t="s">
        <v>1204</v>
      </c>
      <c r="E216" s="132" t="s">
        <v>1858</v>
      </c>
      <c r="F216" s="132" t="s">
        <v>3126</v>
      </c>
      <c r="G216" s="132" t="s">
        <v>1205</v>
      </c>
      <c r="H216" s="132" t="s">
        <v>1206</v>
      </c>
      <c r="I216" s="132" t="s">
        <v>1859</v>
      </c>
      <c r="J216" s="132" t="s">
        <v>3127</v>
      </c>
      <c r="K216" s="132" t="s">
        <v>2987</v>
      </c>
      <c r="L216" s="132" t="s">
        <v>396</v>
      </c>
      <c r="M216" s="132" t="s">
        <v>415</v>
      </c>
      <c r="N216" s="132" t="s">
        <v>2971</v>
      </c>
      <c r="P216"/>
      <c r="AV216" s="132"/>
    </row>
    <row r="217" spans="1:48">
      <c r="A217" s="132" t="s">
        <v>139</v>
      </c>
      <c r="B217" s="132" t="s">
        <v>377</v>
      </c>
      <c r="C217" s="132" t="s">
        <v>404</v>
      </c>
      <c r="D217" s="132" t="s">
        <v>1210</v>
      </c>
      <c r="E217" s="132" t="s">
        <v>1176</v>
      </c>
      <c r="F217" s="132" t="s">
        <v>1176</v>
      </c>
      <c r="G217" s="132" t="s">
        <v>1062</v>
      </c>
      <c r="H217" s="132" t="s">
        <v>1211</v>
      </c>
      <c r="I217" s="132" t="s">
        <v>1670</v>
      </c>
      <c r="J217" s="132" t="s">
        <v>2975</v>
      </c>
      <c r="K217" s="132" t="s">
        <v>2921</v>
      </c>
      <c r="L217" s="132" t="s">
        <v>406</v>
      </c>
      <c r="M217" s="132" t="s">
        <v>1076</v>
      </c>
      <c r="N217" s="132" t="s">
        <v>1197</v>
      </c>
      <c r="P217"/>
      <c r="AV217" s="132"/>
    </row>
    <row r="218" spans="1:48">
      <c r="A218" s="132" t="s">
        <v>138</v>
      </c>
      <c r="B218" s="132" t="s">
        <v>377</v>
      </c>
      <c r="C218" s="132" t="s">
        <v>377</v>
      </c>
      <c r="D218" s="132" t="s">
        <v>1483</v>
      </c>
      <c r="E218" s="132" t="s">
        <v>377</v>
      </c>
      <c r="F218" s="132" t="s">
        <v>377</v>
      </c>
      <c r="G218" s="132" t="s">
        <v>377</v>
      </c>
      <c r="H218" s="132" t="s">
        <v>1484</v>
      </c>
      <c r="I218" s="132" t="s">
        <v>377</v>
      </c>
      <c r="J218" s="132" t="s">
        <v>377</v>
      </c>
      <c r="K218" s="132" t="s">
        <v>377</v>
      </c>
      <c r="L218" s="132" t="s">
        <v>377</v>
      </c>
      <c r="M218" s="132" t="s">
        <v>377</v>
      </c>
      <c r="N218" s="132" t="s">
        <v>377</v>
      </c>
      <c r="P218"/>
      <c r="AV218" s="132"/>
    </row>
    <row r="219" spans="1:48">
      <c r="A219" s="132" t="s">
        <v>137</v>
      </c>
      <c r="B219" s="132" t="s">
        <v>377</v>
      </c>
      <c r="C219" s="132" t="s">
        <v>419</v>
      </c>
      <c r="D219" s="132" t="s">
        <v>1289</v>
      </c>
      <c r="E219" s="132" t="s">
        <v>1897</v>
      </c>
      <c r="F219" s="132" t="s">
        <v>456</v>
      </c>
      <c r="G219" s="132" t="s">
        <v>1290</v>
      </c>
      <c r="H219" s="132" t="s">
        <v>456</v>
      </c>
      <c r="I219" s="132" t="s">
        <v>1898</v>
      </c>
      <c r="J219" s="132" t="s">
        <v>3003</v>
      </c>
      <c r="K219" s="132" t="s">
        <v>3191</v>
      </c>
      <c r="L219" s="132" t="s">
        <v>399</v>
      </c>
      <c r="M219" s="132" t="s">
        <v>425</v>
      </c>
      <c r="N219" s="132" t="s">
        <v>3192</v>
      </c>
      <c r="O219" s="132">
        <v>2.86</v>
      </c>
      <c r="P219"/>
      <c r="AV219" s="132"/>
    </row>
    <row r="220" spans="1:48">
      <c r="A220" s="132" t="s">
        <v>136</v>
      </c>
      <c r="B220" s="132" t="s">
        <v>377</v>
      </c>
      <c r="C220" s="132" t="s">
        <v>1106</v>
      </c>
      <c r="D220" s="132" t="s">
        <v>1504</v>
      </c>
      <c r="E220" s="132" t="s">
        <v>1994</v>
      </c>
      <c r="F220" s="132" t="s">
        <v>3345</v>
      </c>
      <c r="G220" s="132" t="s">
        <v>1174</v>
      </c>
      <c r="H220" s="132" t="s">
        <v>1505</v>
      </c>
      <c r="I220" s="132" t="s">
        <v>1995</v>
      </c>
      <c r="J220" s="132" t="s">
        <v>675</v>
      </c>
      <c r="K220" s="132" t="s">
        <v>2984</v>
      </c>
      <c r="L220" s="132" t="s">
        <v>471</v>
      </c>
      <c r="M220" s="132" t="s">
        <v>1028</v>
      </c>
      <c r="N220" s="132" t="s">
        <v>1629</v>
      </c>
      <c r="P220"/>
      <c r="AV220" s="132"/>
    </row>
    <row r="221" spans="1:48">
      <c r="A221" s="132" t="s">
        <v>134</v>
      </c>
      <c r="B221" s="132" t="s">
        <v>377</v>
      </c>
      <c r="C221" s="132" t="s">
        <v>568</v>
      </c>
      <c r="D221" s="132" t="s">
        <v>1428</v>
      </c>
      <c r="E221" s="132" t="s">
        <v>421</v>
      </c>
      <c r="F221" s="132" t="s">
        <v>377</v>
      </c>
      <c r="G221" s="132" t="s">
        <v>394</v>
      </c>
      <c r="H221" s="132" t="s">
        <v>421</v>
      </c>
      <c r="I221" s="132" t="s">
        <v>377</v>
      </c>
      <c r="J221" s="132" t="s">
        <v>377</v>
      </c>
      <c r="K221" s="132" t="s">
        <v>377</v>
      </c>
      <c r="L221" s="132" t="s">
        <v>377</v>
      </c>
      <c r="M221" s="132" t="s">
        <v>377</v>
      </c>
      <c r="N221" s="132" t="s">
        <v>377</v>
      </c>
      <c r="P221"/>
      <c r="AV221" s="132"/>
    </row>
    <row r="222" spans="1:48">
      <c r="A222" s="132" t="s">
        <v>132</v>
      </c>
      <c r="B222" s="132" t="s">
        <v>377</v>
      </c>
      <c r="C222" s="132" t="s">
        <v>1043</v>
      </c>
      <c r="D222" s="132" t="s">
        <v>377</v>
      </c>
      <c r="E222" s="132" t="s">
        <v>394</v>
      </c>
      <c r="F222" s="132" t="s">
        <v>394</v>
      </c>
      <c r="G222" s="132" t="s">
        <v>1084</v>
      </c>
      <c r="H222" s="132" t="s">
        <v>377</v>
      </c>
      <c r="I222" s="132" t="s">
        <v>508</v>
      </c>
      <c r="J222" s="132" t="s">
        <v>508</v>
      </c>
      <c r="K222" s="132" t="s">
        <v>377</v>
      </c>
      <c r="L222" s="132" t="s">
        <v>377</v>
      </c>
      <c r="M222" s="132" t="s">
        <v>377</v>
      </c>
      <c r="N222" s="132" t="s">
        <v>377</v>
      </c>
      <c r="P222"/>
      <c r="AV222" s="132"/>
    </row>
    <row r="223" spans="1:48">
      <c r="A223" s="132" t="s">
        <v>131</v>
      </c>
      <c r="B223" s="132" t="s">
        <v>377</v>
      </c>
      <c r="C223" s="132" t="s">
        <v>576</v>
      </c>
      <c r="D223" s="132" t="s">
        <v>1372</v>
      </c>
      <c r="E223" s="132" t="s">
        <v>1731</v>
      </c>
      <c r="F223" s="132" t="s">
        <v>3238</v>
      </c>
      <c r="G223" s="132" t="s">
        <v>475</v>
      </c>
      <c r="H223" s="132" t="s">
        <v>1373</v>
      </c>
      <c r="I223" s="132" t="s">
        <v>1780</v>
      </c>
      <c r="J223" s="132" t="s">
        <v>3003</v>
      </c>
      <c r="K223" s="132" t="s">
        <v>3239</v>
      </c>
      <c r="L223" s="132" t="s">
        <v>423</v>
      </c>
      <c r="M223" s="132" t="s">
        <v>417</v>
      </c>
      <c r="N223" s="132" t="s">
        <v>3240</v>
      </c>
      <c r="P223"/>
      <c r="AV223" s="132"/>
    </row>
    <row r="224" spans="1:48">
      <c r="A224" s="132" t="s">
        <v>130</v>
      </c>
      <c r="B224" s="132" t="s">
        <v>377</v>
      </c>
      <c r="C224" s="132" t="s">
        <v>498</v>
      </c>
      <c r="D224" s="132" t="s">
        <v>1477</v>
      </c>
      <c r="E224" s="132" t="s">
        <v>1981</v>
      </c>
      <c r="F224" s="132" t="s">
        <v>1048</v>
      </c>
      <c r="G224" s="132" t="s">
        <v>1171</v>
      </c>
      <c r="H224" s="132" t="s">
        <v>1048</v>
      </c>
      <c r="I224" s="132" t="s">
        <v>1713</v>
      </c>
      <c r="J224" s="132" t="s">
        <v>2940</v>
      </c>
      <c r="K224" s="132" t="s">
        <v>3319</v>
      </c>
      <c r="L224" s="132" t="s">
        <v>1030</v>
      </c>
      <c r="M224" s="132" t="s">
        <v>1049</v>
      </c>
      <c r="N224" s="132" t="s">
        <v>3060</v>
      </c>
      <c r="P224"/>
      <c r="AV224" s="132"/>
    </row>
    <row r="225" spans="1:48">
      <c r="A225" s="132" t="s">
        <v>129</v>
      </c>
      <c r="B225" s="132" t="s">
        <v>377</v>
      </c>
      <c r="C225" s="132" t="s">
        <v>452</v>
      </c>
      <c r="D225" s="132" t="s">
        <v>452</v>
      </c>
      <c r="E225" s="132" t="s">
        <v>377</v>
      </c>
      <c r="F225" s="132" t="s">
        <v>377</v>
      </c>
      <c r="G225" s="132" t="s">
        <v>377</v>
      </c>
      <c r="H225" s="132" t="s">
        <v>377</v>
      </c>
      <c r="I225" s="132" t="s">
        <v>377</v>
      </c>
      <c r="J225" s="132" t="s">
        <v>377</v>
      </c>
      <c r="K225" s="132" t="s">
        <v>377</v>
      </c>
      <c r="L225" s="132" t="s">
        <v>377</v>
      </c>
      <c r="M225" s="132" t="s">
        <v>377</v>
      </c>
      <c r="N225" s="132" t="s">
        <v>377</v>
      </c>
      <c r="P225"/>
      <c r="AV225" s="132"/>
    </row>
    <row r="226" spans="1:48">
      <c r="A226" s="132" t="s">
        <v>127</v>
      </c>
      <c r="B226" s="132" t="s">
        <v>377</v>
      </c>
      <c r="C226" s="132" t="s">
        <v>440</v>
      </c>
      <c r="D226" s="132" t="s">
        <v>1273</v>
      </c>
      <c r="E226" s="132" t="s">
        <v>1053</v>
      </c>
      <c r="F226" s="132" t="s">
        <v>3179</v>
      </c>
      <c r="G226" s="132" t="s">
        <v>437</v>
      </c>
      <c r="H226" s="132" t="s">
        <v>1274</v>
      </c>
      <c r="I226" s="132" t="s">
        <v>1890</v>
      </c>
      <c r="J226" s="132" t="s">
        <v>3180</v>
      </c>
      <c r="K226" s="132" t="s">
        <v>3181</v>
      </c>
      <c r="L226" s="132" t="s">
        <v>411</v>
      </c>
      <c r="M226" s="132" t="s">
        <v>402</v>
      </c>
      <c r="N226" s="132" t="s">
        <v>3182</v>
      </c>
      <c r="P226"/>
      <c r="AV226" s="132"/>
    </row>
    <row r="227" spans="1:48">
      <c r="A227" s="132" t="s">
        <v>126</v>
      </c>
      <c r="B227" s="132" t="s">
        <v>377</v>
      </c>
      <c r="C227" s="132" t="s">
        <v>1068</v>
      </c>
      <c r="D227" s="132" t="s">
        <v>1219</v>
      </c>
      <c r="E227" s="132" t="s">
        <v>1680</v>
      </c>
      <c r="F227" s="132" t="s">
        <v>1680</v>
      </c>
      <c r="G227" s="132" t="s">
        <v>1069</v>
      </c>
      <c r="H227" s="132" t="s">
        <v>1220</v>
      </c>
      <c r="I227" s="132" t="s">
        <v>1681</v>
      </c>
      <c r="J227" s="132" t="s">
        <v>1681</v>
      </c>
      <c r="K227" s="132" t="s">
        <v>2892</v>
      </c>
      <c r="L227" s="132" t="s">
        <v>410</v>
      </c>
      <c r="M227" s="132" t="s">
        <v>2892</v>
      </c>
      <c r="N227" s="132" t="s">
        <v>2913</v>
      </c>
      <c r="P227"/>
      <c r="AV227" s="132"/>
    </row>
    <row r="228" spans="1:48">
      <c r="A228" s="132" t="s">
        <v>125</v>
      </c>
      <c r="B228" s="132" t="s">
        <v>377</v>
      </c>
      <c r="C228" s="132" t="s">
        <v>447</v>
      </c>
      <c r="D228" s="132" t="s">
        <v>527</v>
      </c>
      <c r="E228" s="132" t="s">
        <v>460</v>
      </c>
      <c r="F228" s="132" t="s">
        <v>546</v>
      </c>
      <c r="G228" s="132" t="s">
        <v>1021</v>
      </c>
      <c r="H228" s="132" t="s">
        <v>494</v>
      </c>
      <c r="I228" s="132" t="s">
        <v>1703</v>
      </c>
      <c r="J228" s="132" t="s">
        <v>1046</v>
      </c>
      <c r="K228" s="132" t="s">
        <v>3193</v>
      </c>
      <c r="L228" s="132" t="s">
        <v>2935</v>
      </c>
      <c r="M228" s="132" t="s">
        <v>420</v>
      </c>
      <c r="N228" s="132" t="s">
        <v>3194</v>
      </c>
      <c r="P228"/>
      <c r="AV228" s="132"/>
    </row>
    <row r="229" spans="1:48">
      <c r="A229" s="132" t="s">
        <v>599</v>
      </c>
      <c r="B229" s="132" t="s">
        <v>377</v>
      </c>
      <c r="C229" s="132" t="s">
        <v>1185</v>
      </c>
      <c r="D229" s="132" t="s">
        <v>1603</v>
      </c>
      <c r="E229" s="132" t="s">
        <v>377</v>
      </c>
      <c r="F229" s="132" t="s">
        <v>377</v>
      </c>
      <c r="G229" s="132" t="s">
        <v>377</v>
      </c>
      <c r="H229" s="132" t="s">
        <v>1604</v>
      </c>
      <c r="I229" s="132" t="s">
        <v>377</v>
      </c>
      <c r="J229" s="132" t="s">
        <v>377</v>
      </c>
      <c r="K229" s="132" t="s">
        <v>377</v>
      </c>
      <c r="L229" s="132" t="s">
        <v>377</v>
      </c>
      <c r="M229" s="132" t="s">
        <v>377</v>
      </c>
      <c r="N229" s="132" t="s">
        <v>377</v>
      </c>
      <c r="P229"/>
      <c r="AV229" s="132"/>
    </row>
    <row r="230" spans="1:48">
      <c r="A230" s="132" t="s">
        <v>124</v>
      </c>
      <c r="B230" s="132" t="s">
        <v>377</v>
      </c>
      <c r="C230" s="132" t="s">
        <v>1429</v>
      </c>
      <c r="D230" s="132" t="s">
        <v>1430</v>
      </c>
      <c r="E230" s="132" t="s">
        <v>1960</v>
      </c>
      <c r="F230" s="132" t="s">
        <v>3277</v>
      </c>
      <c r="G230" s="132" t="s">
        <v>605</v>
      </c>
      <c r="H230" s="132" t="s">
        <v>1256</v>
      </c>
      <c r="I230" s="132" t="s">
        <v>1961</v>
      </c>
      <c r="J230" s="132" t="s">
        <v>1963</v>
      </c>
      <c r="K230" s="132" t="s">
        <v>2930</v>
      </c>
      <c r="L230" s="132" t="s">
        <v>422</v>
      </c>
      <c r="M230" s="132" t="s">
        <v>417</v>
      </c>
      <c r="N230" s="132" t="s">
        <v>3278</v>
      </c>
      <c r="P230"/>
      <c r="AV230" s="132"/>
    </row>
    <row r="231" spans="1:48">
      <c r="A231" s="132" t="s">
        <v>1609</v>
      </c>
      <c r="B231" s="132" t="s">
        <v>377</v>
      </c>
      <c r="C231" s="132" t="s">
        <v>377</v>
      </c>
      <c r="D231" s="132" t="s">
        <v>377</v>
      </c>
      <c r="E231" s="132" t="s">
        <v>1424</v>
      </c>
      <c r="F231" s="132" t="s">
        <v>2890</v>
      </c>
      <c r="G231" s="132" t="s">
        <v>377</v>
      </c>
      <c r="H231" s="132" t="s">
        <v>377</v>
      </c>
      <c r="I231" s="132" t="s">
        <v>377</v>
      </c>
      <c r="J231" s="132" t="s">
        <v>377</v>
      </c>
      <c r="K231" s="132" t="s">
        <v>3128</v>
      </c>
      <c r="L231" s="132" t="s">
        <v>454</v>
      </c>
      <c r="M231" s="132" t="s">
        <v>433</v>
      </c>
      <c r="N231" s="132" t="s">
        <v>2972</v>
      </c>
      <c r="P231"/>
      <c r="AV231" s="132"/>
    </row>
    <row r="232" spans="1:48">
      <c r="A232" s="132" t="s">
        <v>122</v>
      </c>
      <c r="B232" s="132" t="s">
        <v>377</v>
      </c>
      <c r="C232" s="132" t="s">
        <v>377</v>
      </c>
      <c r="D232" s="132" t="s">
        <v>377</v>
      </c>
      <c r="E232" s="132" t="s">
        <v>436</v>
      </c>
      <c r="F232" s="132" t="s">
        <v>436</v>
      </c>
      <c r="G232" s="132" t="s">
        <v>377</v>
      </c>
      <c r="H232" s="132" t="s">
        <v>377</v>
      </c>
      <c r="I232" s="132" t="s">
        <v>377</v>
      </c>
      <c r="J232" s="132" t="s">
        <v>377</v>
      </c>
      <c r="K232" s="132" t="s">
        <v>377</v>
      </c>
      <c r="L232" s="132" t="s">
        <v>377</v>
      </c>
      <c r="M232" s="132" t="s">
        <v>377</v>
      </c>
      <c r="N232" s="132" t="s">
        <v>377</v>
      </c>
      <c r="P232"/>
      <c r="AV232" s="132"/>
    </row>
    <row r="233" spans="1:48">
      <c r="A233" s="132" t="s">
        <v>121</v>
      </c>
      <c r="B233" s="132" t="s">
        <v>377</v>
      </c>
      <c r="C233" s="132" t="s">
        <v>1186</v>
      </c>
      <c r="D233" s="132" t="s">
        <v>377</v>
      </c>
      <c r="E233" s="132" t="s">
        <v>377</v>
      </c>
      <c r="F233" s="132" t="s">
        <v>377</v>
      </c>
      <c r="G233" s="132" t="s">
        <v>377</v>
      </c>
      <c r="H233" s="132" t="s">
        <v>377</v>
      </c>
      <c r="I233" s="132" t="s">
        <v>377</v>
      </c>
      <c r="J233" s="132" t="s">
        <v>377</v>
      </c>
      <c r="K233" s="132" t="s">
        <v>377</v>
      </c>
      <c r="L233" s="132" t="s">
        <v>377</v>
      </c>
      <c r="M233" s="132" t="s">
        <v>377</v>
      </c>
      <c r="N233" s="132" t="s">
        <v>377</v>
      </c>
      <c r="P233"/>
      <c r="AV233" s="132"/>
    </row>
    <row r="234" spans="1:48">
      <c r="A234" s="132" t="s">
        <v>120</v>
      </c>
      <c r="B234" s="132" t="s">
        <v>377</v>
      </c>
      <c r="C234" s="132" t="s">
        <v>1394</v>
      </c>
      <c r="D234" s="132" t="s">
        <v>1395</v>
      </c>
      <c r="E234" s="132" t="s">
        <v>1946</v>
      </c>
      <c r="F234" s="132" t="s">
        <v>1947</v>
      </c>
      <c r="G234" s="132" t="s">
        <v>1396</v>
      </c>
      <c r="H234" s="132" t="s">
        <v>1397</v>
      </c>
      <c r="I234" s="132" t="s">
        <v>566</v>
      </c>
      <c r="J234" s="132" t="s">
        <v>566</v>
      </c>
      <c r="K234" s="132" t="s">
        <v>3258</v>
      </c>
      <c r="L234" s="132" t="s">
        <v>430</v>
      </c>
      <c r="M234" s="132" t="s">
        <v>474</v>
      </c>
      <c r="N234" s="132" t="s">
        <v>2931</v>
      </c>
      <c r="P234"/>
      <c r="AV234" s="132"/>
    </row>
    <row r="235" spans="1:48">
      <c r="A235" s="132" t="s">
        <v>119</v>
      </c>
      <c r="B235" s="132" t="s">
        <v>377</v>
      </c>
      <c r="C235" s="132" t="s">
        <v>1172</v>
      </c>
      <c r="D235" s="132" t="s">
        <v>550</v>
      </c>
      <c r="E235" s="132" t="s">
        <v>1774</v>
      </c>
      <c r="F235" s="132" t="s">
        <v>1774</v>
      </c>
      <c r="G235" s="132" t="s">
        <v>541</v>
      </c>
      <c r="H235" s="132" t="s">
        <v>1478</v>
      </c>
      <c r="I235" s="132" t="s">
        <v>1775</v>
      </c>
      <c r="J235" s="132" t="s">
        <v>3061</v>
      </c>
      <c r="K235" s="132" t="s">
        <v>3320</v>
      </c>
      <c r="L235" s="132" t="s">
        <v>385</v>
      </c>
      <c r="M235" s="132" t="s">
        <v>411</v>
      </c>
      <c r="N235" s="132" t="s">
        <v>3062</v>
      </c>
      <c r="P235"/>
      <c r="AV235" s="132"/>
    </row>
    <row r="236" spans="1:48">
      <c r="A236" s="132" t="s">
        <v>118</v>
      </c>
      <c r="B236" s="132" t="s">
        <v>377</v>
      </c>
      <c r="C236" s="132" t="s">
        <v>451</v>
      </c>
      <c r="D236" s="132" t="s">
        <v>1455</v>
      </c>
      <c r="E236" s="132" t="s">
        <v>1973</v>
      </c>
      <c r="F236" s="132" t="s">
        <v>3308</v>
      </c>
      <c r="G236" s="132" t="s">
        <v>1071</v>
      </c>
      <c r="H236" s="132" t="s">
        <v>1456</v>
      </c>
      <c r="I236" s="132" t="s">
        <v>551</v>
      </c>
      <c r="J236" s="132" t="s">
        <v>1520</v>
      </c>
      <c r="K236" s="132" t="s">
        <v>3309</v>
      </c>
      <c r="L236" s="132" t="s">
        <v>416</v>
      </c>
      <c r="M236" s="132" t="s">
        <v>395</v>
      </c>
      <c r="N236" s="132" t="s">
        <v>3045</v>
      </c>
      <c r="P236"/>
      <c r="AV236" s="132"/>
    </row>
    <row r="237" spans="1:48">
      <c r="A237" s="132" t="s">
        <v>116</v>
      </c>
      <c r="B237" s="132" t="s">
        <v>377</v>
      </c>
      <c r="C237" s="132" t="s">
        <v>547</v>
      </c>
      <c r="D237" s="132" t="s">
        <v>548</v>
      </c>
      <c r="E237" s="132" t="s">
        <v>516</v>
      </c>
      <c r="F237" s="132" t="s">
        <v>516</v>
      </c>
      <c r="G237" s="132" t="s">
        <v>377</v>
      </c>
      <c r="H237" s="132" t="s">
        <v>377</v>
      </c>
      <c r="I237" s="132" t="s">
        <v>377</v>
      </c>
      <c r="J237" s="132" t="s">
        <v>377</v>
      </c>
      <c r="K237" s="132" t="s">
        <v>377</v>
      </c>
      <c r="L237" s="132" t="s">
        <v>377</v>
      </c>
      <c r="M237" s="132" t="s">
        <v>377</v>
      </c>
      <c r="N237" s="132" t="s">
        <v>377</v>
      </c>
      <c r="P237"/>
      <c r="AV237" s="132"/>
    </row>
    <row r="238" spans="1:48">
      <c r="A238" s="132" t="s">
        <v>351</v>
      </c>
      <c r="B238" s="132" t="s">
        <v>377</v>
      </c>
      <c r="C238" s="132" t="s">
        <v>1398</v>
      </c>
      <c r="D238" s="132" t="s">
        <v>1399</v>
      </c>
      <c r="E238" s="132" t="s">
        <v>1948</v>
      </c>
      <c r="F238" s="132" t="s">
        <v>2932</v>
      </c>
      <c r="G238" s="132" t="s">
        <v>1400</v>
      </c>
      <c r="H238" s="132" t="s">
        <v>1401</v>
      </c>
      <c r="I238" s="132" t="s">
        <v>1743</v>
      </c>
      <c r="J238" s="132" t="s">
        <v>3029</v>
      </c>
      <c r="K238" s="132" t="s">
        <v>2988</v>
      </c>
      <c r="L238" s="132" t="s">
        <v>602</v>
      </c>
      <c r="M238" s="132" t="s">
        <v>392</v>
      </c>
      <c r="N238" s="132" t="s">
        <v>3259</v>
      </c>
      <c r="P238"/>
      <c r="AV238" s="132"/>
    </row>
    <row r="239" spans="1:48">
      <c r="A239" s="132" t="s">
        <v>115</v>
      </c>
      <c r="B239" s="132" t="s">
        <v>377</v>
      </c>
      <c r="C239" s="132" t="s">
        <v>1221</v>
      </c>
      <c r="D239" s="132" t="s">
        <v>1222</v>
      </c>
      <c r="E239" s="132" t="s">
        <v>1682</v>
      </c>
      <c r="F239" s="132" t="s">
        <v>3136</v>
      </c>
      <c r="G239" s="132" t="s">
        <v>409</v>
      </c>
      <c r="H239" s="132" t="s">
        <v>1624</v>
      </c>
      <c r="I239" s="132" t="s">
        <v>1868</v>
      </c>
      <c r="J239" s="132" t="s">
        <v>1869</v>
      </c>
      <c r="K239" s="132" t="s">
        <v>3055</v>
      </c>
      <c r="L239" s="132" t="s">
        <v>411</v>
      </c>
      <c r="M239" s="132" t="s">
        <v>1986</v>
      </c>
      <c r="N239" s="132" t="s">
        <v>1870</v>
      </c>
      <c r="P239"/>
      <c r="AV239" s="132"/>
    </row>
    <row r="240" spans="1:48">
      <c r="A240" s="132" t="s">
        <v>114</v>
      </c>
      <c r="B240" s="132" t="s">
        <v>377</v>
      </c>
      <c r="C240" s="132" t="s">
        <v>547</v>
      </c>
      <c r="D240" s="132" t="s">
        <v>1431</v>
      </c>
      <c r="E240" s="132" t="s">
        <v>1754</v>
      </c>
      <c r="F240" s="132" t="s">
        <v>513</v>
      </c>
      <c r="G240" s="132" t="s">
        <v>455</v>
      </c>
      <c r="H240" s="132" t="s">
        <v>394</v>
      </c>
      <c r="I240" s="132" t="s">
        <v>377</v>
      </c>
      <c r="J240" s="132" t="s">
        <v>377</v>
      </c>
      <c r="K240" s="132" t="s">
        <v>377</v>
      </c>
      <c r="L240" s="132" t="s">
        <v>377</v>
      </c>
      <c r="M240" s="132" t="s">
        <v>377</v>
      </c>
      <c r="N240" s="132" t="s">
        <v>377</v>
      </c>
      <c r="O240" s="132">
        <v>5</v>
      </c>
      <c r="P240"/>
      <c r="AV240" s="132"/>
    </row>
    <row r="241" spans="1:48">
      <c r="A241" s="132" t="s">
        <v>111</v>
      </c>
      <c r="B241" s="132" t="s">
        <v>377</v>
      </c>
      <c r="C241" s="132" t="s">
        <v>1126</v>
      </c>
      <c r="D241" s="132" t="s">
        <v>1563</v>
      </c>
      <c r="E241" s="132" t="s">
        <v>386</v>
      </c>
      <c r="F241" s="132" t="s">
        <v>386</v>
      </c>
      <c r="G241" s="132" t="s">
        <v>1127</v>
      </c>
      <c r="H241" s="132" t="s">
        <v>386</v>
      </c>
      <c r="I241" s="132" t="s">
        <v>1352</v>
      </c>
      <c r="J241" s="132" t="s">
        <v>1352</v>
      </c>
      <c r="K241" s="132" t="s">
        <v>377</v>
      </c>
      <c r="L241" s="132" t="s">
        <v>377</v>
      </c>
      <c r="M241" s="132" t="s">
        <v>377</v>
      </c>
      <c r="N241" s="132" t="s">
        <v>377</v>
      </c>
      <c r="P241"/>
      <c r="AV241" s="132"/>
    </row>
    <row r="242" spans="1:48">
      <c r="A242" s="132" t="s">
        <v>107</v>
      </c>
      <c r="B242" s="132" t="s">
        <v>377</v>
      </c>
      <c r="C242" s="132" t="s">
        <v>514</v>
      </c>
      <c r="D242" s="132" t="s">
        <v>1275</v>
      </c>
      <c r="E242" s="132" t="s">
        <v>1697</v>
      </c>
      <c r="F242" s="132" t="s">
        <v>2998</v>
      </c>
      <c r="G242" s="132" t="s">
        <v>1276</v>
      </c>
      <c r="H242" s="132" t="s">
        <v>470</v>
      </c>
      <c r="I242" s="132" t="s">
        <v>1698</v>
      </c>
      <c r="J242" s="132" t="s">
        <v>1787</v>
      </c>
      <c r="K242" s="132" t="s">
        <v>3183</v>
      </c>
      <c r="L242" s="132" t="s">
        <v>3019</v>
      </c>
      <c r="M242" s="132" t="s">
        <v>411</v>
      </c>
      <c r="N242" s="132" t="s">
        <v>3184</v>
      </c>
      <c r="P242"/>
      <c r="AV242" s="132"/>
    </row>
    <row r="243" spans="1:48">
      <c r="A243" s="132" t="s">
        <v>105</v>
      </c>
      <c r="B243" s="132" t="s">
        <v>377</v>
      </c>
      <c r="C243" s="132" t="s">
        <v>1354</v>
      </c>
      <c r="D243" s="132" t="s">
        <v>1355</v>
      </c>
      <c r="E243" s="132" t="s">
        <v>1923</v>
      </c>
      <c r="F243" s="132" t="s">
        <v>3020</v>
      </c>
      <c r="G243" s="132" t="s">
        <v>1356</v>
      </c>
      <c r="H243" s="132" t="s">
        <v>1357</v>
      </c>
      <c r="I243" s="132" t="s">
        <v>1924</v>
      </c>
      <c r="J243" s="132" t="s">
        <v>1924</v>
      </c>
      <c r="K243" s="132" t="s">
        <v>2916</v>
      </c>
      <c r="L243" s="132" t="s">
        <v>385</v>
      </c>
      <c r="M243" s="132" t="s">
        <v>1076</v>
      </c>
      <c r="N243" s="132" t="s">
        <v>1725</v>
      </c>
      <c r="P243"/>
      <c r="AV243" s="132"/>
    </row>
    <row r="244" spans="1:48">
      <c r="A244" s="132" t="s">
        <v>102</v>
      </c>
      <c r="B244" s="132" t="s">
        <v>377</v>
      </c>
      <c r="C244" s="132" t="s">
        <v>1277</v>
      </c>
      <c r="D244" s="132" t="s">
        <v>1278</v>
      </c>
      <c r="E244" s="132" t="s">
        <v>1891</v>
      </c>
      <c r="F244" s="132" t="s">
        <v>1892</v>
      </c>
      <c r="G244" s="132" t="s">
        <v>1279</v>
      </c>
      <c r="H244" s="132" t="s">
        <v>1280</v>
      </c>
      <c r="I244" s="132" t="s">
        <v>1349</v>
      </c>
      <c r="J244" s="132" t="s">
        <v>1349</v>
      </c>
      <c r="K244" s="132" t="s">
        <v>377</v>
      </c>
      <c r="L244" s="132" t="s">
        <v>377</v>
      </c>
      <c r="M244" s="132" t="s">
        <v>377</v>
      </c>
      <c r="N244" s="132" t="s">
        <v>377</v>
      </c>
      <c r="P244"/>
      <c r="AV244" s="132"/>
    </row>
    <row r="245" spans="1:48">
      <c r="A245" s="132" t="s">
        <v>101</v>
      </c>
      <c r="B245" s="132" t="s">
        <v>377</v>
      </c>
      <c r="C245" s="132" t="s">
        <v>476</v>
      </c>
      <c r="D245" s="132" t="s">
        <v>501</v>
      </c>
      <c r="E245" s="132" t="s">
        <v>1726</v>
      </c>
      <c r="F245" s="132" t="s">
        <v>1925</v>
      </c>
      <c r="G245" s="132" t="s">
        <v>1036</v>
      </c>
      <c r="H245" s="132" t="s">
        <v>1358</v>
      </c>
      <c r="I245" s="132" t="s">
        <v>1727</v>
      </c>
      <c r="J245" s="132" t="s">
        <v>3021</v>
      </c>
      <c r="K245" s="132" t="s">
        <v>377</v>
      </c>
      <c r="L245" s="132" t="s">
        <v>377</v>
      </c>
      <c r="M245" s="132" t="s">
        <v>377</v>
      </c>
      <c r="N245" s="132" t="s">
        <v>377</v>
      </c>
      <c r="P245"/>
      <c r="AV245" s="132"/>
    </row>
    <row r="246" spans="1:48">
      <c r="A246" s="132" t="s">
        <v>100</v>
      </c>
      <c r="B246" s="132" t="s">
        <v>377</v>
      </c>
      <c r="C246" s="132" t="s">
        <v>428</v>
      </c>
      <c r="D246" s="132" t="s">
        <v>1648</v>
      </c>
      <c r="E246" s="132" t="s">
        <v>606</v>
      </c>
      <c r="F246" s="132" t="s">
        <v>606</v>
      </c>
      <c r="G246" s="132" t="s">
        <v>482</v>
      </c>
      <c r="H246" s="132" t="s">
        <v>1533</v>
      </c>
      <c r="I246" s="132" t="s">
        <v>1778</v>
      </c>
      <c r="J246" s="132" t="s">
        <v>3329</v>
      </c>
      <c r="K246" s="132" t="s">
        <v>3330</v>
      </c>
      <c r="L246" s="132" t="s">
        <v>585</v>
      </c>
      <c r="M246" s="132" t="s">
        <v>526</v>
      </c>
      <c r="N246" s="132" t="s">
        <v>3331</v>
      </c>
      <c r="P246"/>
      <c r="AV246" s="132"/>
    </row>
    <row r="247" spans="1:48">
      <c r="A247" s="132" t="s">
        <v>379</v>
      </c>
      <c r="B247" s="132" t="s">
        <v>377</v>
      </c>
      <c r="C247" s="132" t="s">
        <v>1101</v>
      </c>
      <c r="D247" s="132" t="s">
        <v>1479</v>
      </c>
      <c r="E247" s="132" t="s">
        <v>1982</v>
      </c>
      <c r="F247" s="132" t="s">
        <v>3321</v>
      </c>
      <c r="G247" s="132" t="s">
        <v>1102</v>
      </c>
      <c r="H247" s="132" t="s">
        <v>1480</v>
      </c>
      <c r="I247" s="132" t="s">
        <v>1983</v>
      </c>
      <c r="J247" s="132" t="s">
        <v>3322</v>
      </c>
      <c r="K247" s="132" t="s">
        <v>3323</v>
      </c>
      <c r="L247" s="132" t="s">
        <v>430</v>
      </c>
      <c r="M247" s="132" t="s">
        <v>377</v>
      </c>
      <c r="N247" s="132" t="s">
        <v>3324</v>
      </c>
      <c r="P247"/>
      <c r="AV247" s="132"/>
    </row>
    <row r="248" spans="1:48">
      <c r="A248" s="132" t="s">
        <v>99</v>
      </c>
      <c r="B248" s="132" t="s">
        <v>377</v>
      </c>
      <c r="C248" s="132" t="s">
        <v>463</v>
      </c>
      <c r="D248" s="132" t="s">
        <v>483</v>
      </c>
      <c r="E248" s="132" t="s">
        <v>1075</v>
      </c>
      <c r="F248" s="132" t="s">
        <v>478</v>
      </c>
      <c r="G248" s="132" t="s">
        <v>1359</v>
      </c>
      <c r="H248" s="132" t="s">
        <v>1075</v>
      </c>
      <c r="I248" s="132" t="s">
        <v>377</v>
      </c>
      <c r="J248" s="132" t="s">
        <v>377</v>
      </c>
      <c r="K248" s="132" t="s">
        <v>377</v>
      </c>
      <c r="L248" s="132" t="s">
        <v>377</v>
      </c>
      <c r="M248" s="132" t="s">
        <v>377</v>
      </c>
      <c r="N248" s="132" t="s">
        <v>377</v>
      </c>
      <c r="O248" s="132">
        <v>4.3</v>
      </c>
      <c r="P248"/>
      <c r="AV248" s="132"/>
    </row>
    <row r="249" spans="1:48">
      <c r="A249" s="132" t="s">
        <v>98</v>
      </c>
      <c r="B249" s="132" t="s">
        <v>377</v>
      </c>
      <c r="C249" s="132" t="s">
        <v>377</v>
      </c>
      <c r="D249" s="132" t="s">
        <v>530</v>
      </c>
      <c r="E249" s="132" t="s">
        <v>377</v>
      </c>
      <c r="F249" s="132" t="s">
        <v>377</v>
      </c>
      <c r="G249" s="132" t="s">
        <v>377</v>
      </c>
      <c r="H249" s="132" t="s">
        <v>377</v>
      </c>
      <c r="I249" s="132" t="s">
        <v>377</v>
      </c>
      <c r="J249" s="132" t="s">
        <v>377</v>
      </c>
      <c r="K249" s="132" t="s">
        <v>377</v>
      </c>
      <c r="L249" s="132" t="s">
        <v>377</v>
      </c>
      <c r="M249" s="132" t="s">
        <v>377</v>
      </c>
      <c r="N249" s="132" t="s">
        <v>377</v>
      </c>
      <c r="P249"/>
      <c r="AV249" s="132"/>
    </row>
    <row r="250" spans="1:48">
      <c r="A250" s="132" t="s">
        <v>97</v>
      </c>
      <c r="B250" s="132" t="s">
        <v>377</v>
      </c>
      <c r="C250" s="132" t="s">
        <v>1187</v>
      </c>
      <c r="D250" s="132" t="s">
        <v>1605</v>
      </c>
      <c r="E250" s="132" t="s">
        <v>1815</v>
      </c>
      <c r="F250" s="132" t="s">
        <v>3411</v>
      </c>
      <c r="G250" s="132" t="s">
        <v>1188</v>
      </c>
      <c r="H250" s="132" t="s">
        <v>1606</v>
      </c>
      <c r="I250" s="132" t="s">
        <v>1552</v>
      </c>
      <c r="J250" s="132" t="s">
        <v>3412</v>
      </c>
      <c r="K250" s="132" t="s">
        <v>1665</v>
      </c>
      <c r="L250" s="132" t="s">
        <v>406</v>
      </c>
      <c r="M250" s="132" t="s">
        <v>430</v>
      </c>
      <c r="N250" s="132" t="s">
        <v>3413</v>
      </c>
      <c r="P250"/>
      <c r="AV250" s="132"/>
    </row>
    <row r="251" spans="1:48">
      <c r="A251" s="132" t="s">
        <v>352</v>
      </c>
      <c r="B251" s="132" t="s">
        <v>377</v>
      </c>
      <c r="C251" s="132" t="s">
        <v>1224</v>
      </c>
      <c r="D251" s="132" t="s">
        <v>1225</v>
      </c>
      <c r="E251" s="132" t="s">
        <v>1683</v>
      </c>
      <c r="F251" s="132" t="s">
        <v>1871</v>
      </c>
      <c r="G251" s="132" t="s">
        <v>1226</v>
      </c>
      <c r="H251" s="132" t="s">
        <v>1227</v>
      </c>
      <c r="I251" s="132" t="s">
        <v>1872</v>
      </c>
      <c r="J251" s="132" t="s">
        <v>2910</v>
      </c>
      <c r="K251" s="132" t="s">
        <v>3137</v>
      </c>
      <c r="L251" s="132" t="s">
        <v>405</v>
      </c>
      <c r="M251" s="132" t="s">
        <v>1022</v>
      </c>
      <c r="N251" s="132" t="s">
        <v>2911</v>
      </c>
      <c r="O251" s="132">
        <v>2.1</v>
      </c>
      <c r="P251"/>
      <c r="AV251" s="132"/>
    </row>
    <row r="252" spans="1:48">
      <c r="A252" s="132" t="s">
        <v>96</v>
      </c>
      <c r="B252" s="132" t="s">
        <v>377</v>
      </c>
      <c r="C252" s="132" t="s">
        <v>377</v>
      </c>
      <c r="D252" s="132" t="s">
        <v>462</v>
      </c>
      <c r="E252" s="132" t="s">
        <v>377</v>
      </c>
      <c r="F252" s="132" t="s">
        <v>377</v>
      </c>
      <c r="G252" s="132" t="s">
        <v>377</v>
      </c>
      <c r="H252" s="132" t="s">
        <v>377</v>
      </c>
      <c r="I252" s="132" t="s">
        <v>377</v>
      </c>
      <c r="J252" s="132" t="s">
        <v>377</v>
      </c>
      <c r="K252" s="132" t="s">
        <v>377</v>
      </c>
      <c r="L252" s="132" t="s">
        <v>377</v>
      </c>
      <c r="M252" s="132" t="s">
        <v>377</v>
      </c>
      <c r="N252" s="132" t="s">
        <v>377</v>
      </c>
      <c r="P252"/>
      <c r="AV252" s="132"/>
    </row>
    <row r="253" spans="1:48">
      <c r="A253" s="132" t="s">
        <v>95</v>
      </c>
      <c r="B253" s="132" t="s">
        <v>377</v>
      </c>
      <c r="C253" s="132" t="s">
        <v>1119</v>
      </c>
      <c r="D253" s="132" t="s">
        <v>1360</v>
      </c>
      <c r="E253" s="132" t="s">
        <v>1728</v>
      </c>
      <c r="F253" s="132" t="s">
        <v>3230</v>
      </c>
      <c r="G253" s="132" t="s">
        <v>1361</v>
      </c>
      <c r="H253" s="132" t="s">
        <v>1362</v>
      </c>
      <c r="I253" s="132" t="s">
        <v>1729</v>
      </c>
      <c r="J253" s="132" t="s">
        <v>3231</v>
      </c>
      <c r="K253" s="132" t="s">
        <v>377</v>
      </c>
      <c r="L253" s="132" t="s">
        <v>377</v>
      </c>
      <c r="M253" s="132" t="s">
        <v>377</v>
      </c>
      <c r="N253" s="132" t="s">
        <v>377</v>
      </c>
      <c r="O253" s="132">
        <v>8.1999999999999993</v>
      </c>
      <c r="P253"/>
      <c r="AV253" s="132"/>
    </row>
    <row r="254" spans="1:48">
      <c r="A254" s="132" t="s">
        <v>94</v>
      </c>
      <c r="B254" s="132" t="s">
        <v>377</v>
      </c>
      <c r="C254" s="132" t="s">
        <v>1432</v>
      </c>
      <c r="D254" s="132" t="s">
        <v>1433</v>
      </c>
      <c r="E254" s="132" t="s">
        <v>1962</v>
      </c>
      <c r="F254" s="132" t="s">
        <v>3279</v>
      </c>
      <c r="G254" s="132" t="s">
        <v>1434</v>
      </c>
      <c r="H254" s="132" t="s">
        <v>1435</v>
      </c>
      <c r="I254" s="132" t="s">
        <v>1755</v>
      </c>
      <c r="J254" s="132" t="s">
        <v>3280</v>
      </c>
      <c r="K254" s="132" t="s">
        <v>3281</v>
      </c>
      <c r="L254" s="132" t="s">
        <v>1700</v>
      </c>
      <c r="M254" s="132" t="s">
        <v>1026</v>
      </c>
      <c r="N254" s="132" t="s">
        <v>2933</v>
      </c>
      <c r="P254"/>
      <c r="AV254" s="132"/>
    </row>
    <row r="255" spans="1:48">
      <c r="A255" s="132" t="s">
        <v>93</v>
      </c>
      <c r="B255" s="132" t="s">
        <v>377</v>
      </c>
      <c r="C255" s="132" t="s">
        <v>1436</v>
      </c>
      <c r="D255" s="132" t="s">
        <v>440</v>
      </c>
      <c r="E255" s="132" t="s">
        <v>1757</v>
      </c>
      <c r="F255" s="132" t="s">
        <v>1242</v>
      </c>
      <c r="G255" s="132" t="s">
        <v>1437</v>
      </c>
      <c r="H255" s="132" t="s">
        <v>1438</v>
      </c>
      <c r="I255" s="132" t="s">
        <v>1758</v>
      </c>
      <c r="J255" s="132" t="s">
        <v>3282</v>
      </c>
      <c r="K255" s="132" t="s">
        <v>2930</v>
      </c>
      <c r="L255" s="132" t="s">
        <v>423</v>
      </c>
      <c r="M255" s="132" t="s">
        <v>2987</v>
      </c>
      <c r="N255" s="132" t="s">
        <v>3283</v>
      </c>
      <c r="P255"/>
      <c r="AV255" s="132"/>
    </row>
    <row r="256" spans="1:48">
      <c r="A256" s="132" t="s">
        <v>92</v>
      </c>
      <c r="B256" s="132" t="s">
        <v>377</v>
      </c>
      <c r="C256" s="132" t="s">
        <v>389</v>
      </c>
      <c r="D256" s="132" t="s">
        <v>1207</v>
      </c>
      <c r="E256" s="132" t="s">
        <v>1607</v>
      </c>
      <c r="F256" s="132" t="s">
        <v>2973</v>
      </c>
      <c r="G256" s="132" t="s">
        <v>596</v>
      </c>
      <c r="H256" s="132" t="s">
        <v>511</v>
      </c>
      <c r="I256" s="132" t="s">
        <v>1662</v>
      </c>
      <c r="J256" s="132" t="s">
        <v>1662</v>
      </c>
      <c r="K256" s="132" t="s">
        <v>377</v>
      </c>
      <c r="L256" s="132" t="s">
        <v>377</v>
      </c>
      <c r="M256" s="132" t="s">
        <v>377</v>
      </c>
      <c r="N256" s="132" t="s">
        <v>377</v>
      </c>
      <c r="O256" s="132">
        <v>5</v>
      </c>
      <c r="P256"/>
      <c r="AV256" s="132"/>
    </row>
    <row r="257" spans="1:48">
      <c r="A257" s="132" t="s">
        <v>1363</v>
      </c>
      <c r="B257" s="132" t="s">
        <v>377</v>
      </c>
      <c r="C257" s="132" t="s">
        <v>377</v>
      </c>
      <c r="D257" s="132" t="s">
        <v>455</v>
      </c>
      <c r="E257" s="132" t="s">
        <v>1653</v>
      </c>
      <c r="F257" s="132" t="s">
        <v>1653</v>
      </c>
      <c r="G257" s="132" t="s">
        <v>377</v>
      </c>
      <c r="H257" s="132" t="s">
        <v>1364</v>
      </c>
      <c r="I257" s="132" t="s">
        <v>377</v>
      </c>
      <c r="J257" s="132" t="s">
        <v>377</v>
      </c>
      <c r="K257" s="132" t="s">
        <v>377</v>
      </c>
      <c r="L257" s="132" t="s">
        <v>377</v>
      </c>
      <c r="M257" s="132" t="s">
        <v>377</v>
      </c>
      <c r="N257" s="132" t="s">
        <v>377</v>
      </c>
      <c r="P257"/>
      <c r="AV257" s="132"/>
    </row>
    <row r="258" spans="1:48">
      <c r="A258" s="132" t="s">
        <v>90</v>
      </c>
      <c r="B258" s="132" t="s">
        <v>377</v>
      </c>
      <c r="C258" s="132" t="s">
        <v>464</v>
      </c>
      <c r="D258" s="132" t="s">
        <v>465</v>
      </c>
      <c r="E258" s="132" t="s">
        <v>466</v>
      </c>
      <c r="F258" s="132" t="s">
        <v>466</v>
      </c>
      <c r="G258" s="132" t="s">
        <v>377</v>
      </c>
      <c r="H258" s="132" t="s">
        <v>377</v>
      </c>
      <c r="I258" s="132" t="s">
        <v>377</v>
      </c>
      <c r="J258" s="132" t="s">
        <v>377</v>
      </c>
      <c r="K258" s="132" t="s">
        <v>377</v>
      </c>
      <c r="L258" s="132" t="s">
        <v>377</v>
      </c>
      <c r="M258" s="132" t="s">
        <v>377</v>
      </c>
      <c r="N258" s="132" t="s">
        <v>377</v>
      </c>
      <c r="P258"/>
      <c r="AV258" s="132"/>
    </row>
    <row r="259" spans="1:48">
      <c r="A259" s="132" t="s">
        <v>89</v>
      </c>
      <c r="B259" s="132" t="s">
        <v>377</v>
      </c>
      <c r="C259" s="132" t="s">
        <v>1501</v>
      </c>
      <c r="D259" s="132" t="s">
        <v>1502</v>
      </c>
      <c r="E259" s="132" t="s">
        <v>1741</v>
      </c>
      <c r="F259" s="132" t="s">
        <v>1741</v>
      </c>
      <c r="G259" s="132" t="s">
        <v>1503</v>
      </c>
      <c r="H259" s="132" t="s">
        <v>472</v>
      </c>
      <c r="I259" s="132" t="s">
        <v>1855</v>
      </c>
      <c r="J259" s="132" t="s">
        <v>1855</v>
      </c>
      <c r="K259" s="132" t="s">
        <v>3174</v>
      </c>
      <c r="L259" s="132" t="s">
        <v>425</v>
      </c>
      <c r="M259" s="132" t="s">
        <v>474</v>
      </c>
      <c r="N259" s="132" t="s">
        <v>3344</v>
      </c>
      <c r="R259"/>
      <c r="AV259" s="132"/>
    </row>
    <row r="260" spans="1:48">
      <c r="A260" s="132" t="s">
        <v>87</v>
      </c>
      <c r="B260" s="132" t="s">
        <v>377</v>
      </c>
      <c r="C260" s="132" t="s">
        <v>1052</v>
      </c>
      <c r="D260" s="132" t="s">
        <v>1650</v>
      </c>
      <c r="E260" s="132" t="s">
        <v>1991</v>
      </c>
      <c r="F260" s="132" t="s">
        <v>2944</v>
      </c>
      <c r="G260" s="132" t="s">
        <v>1173</v>
      </c>
      <c r="H260" s="132" t="s">
        <v>510</v>
      </c>
      <c r="I260" s="132" t="s">
        <v>1992</v>
      </c>
      <c r="J260" s="132" t="s">
        <v>3065</v>
      </c>
      <c r="K260" s="132" t="s">
        <v>377</v>
      </c>
      <c r="L260" s="132" t="s">
        <v>430</v>
      </c>
      <c r="M260" s="132" t="s">
        <v>407</v>
      </c>
      <c r="N260" s="132" t="s">
        <v>2941</v>
      </c>
      <c r="V260"/>
      <c r="AV260" s="132"/>
    </row>
    <row r="261" spans="1:48">
      <c r="A261" s="132" t="s">
        <v>86</v>
      </c>
      <c r="B261" s="132" t="s">
        <v>377</v>
      </c>
      <c r="C261" s="132" t="s">
        <v>503</v>
      </c>
      <c r="D261" s="132" t="s">
        <v>671</v>
      </c>
      <c r="E261" s="132" t="s">
        <v>1762</v>
      </c>
      <c r="F261" s="132" t="s">
        <v>377</v>
      </c>
      <c r="G261" s="132" t="s">
        <v>488</v>
      </c>
      <c r="H261" s="132" t="s">
        <v>553</v>
      </c>
      <c r="I261" s="132" t="s">
        <v>377</v>
      </c>
      <c r="J261" s="132" t="s">
        <v>377</v>
      </c>
      <c r="K261" s="132" t="s">
        <v>377</v>
      </c>
      <c r="L261" s="132" t="s">
        <v>377</v>
      </c>
      <c r="M261" s="132" t="s">
        <v>377</v>
      </c>
      <c r="N261" s="132" t="s">
        <v>377</v>
      </c>
      <c r="V261"/>
      <c r="AV261" s="132"/>
    </row>
    <row r="262" spans="1:48">
      <c r="A262" s="132" t="s">
        <v>85</v>
      </c>
      <c r="B262" s="132" t="s">
        <v>377</v>
      </c>
      <c r="C262" s="132" t="s">
        <v>377</v>
      </c>
      <c r="D262" s="132" t="s">
        <v>1573</v>
      </c>
      <c r="E262" s="132" t="s">
        <v>1033</v>
      </c>
      <c r="F262" s="132" t="s">
        <v>377</v>
      </c>
      <c r="G262" s="132" t="s">
        <v>377</v>
      </c>
      <c r="H262" s="132" t="s">
        <v>1033</v>
      </c>
      <c r="I262" s="132" t="s">
        <v>377</v>
      </c>
      <c r="J262" s="132" t="s">
        <v>377</v>
      </c>
      <c r="K262" s="132" t="s">
        <v>377</v>
      </c>
      <c r="L262" s="132" t="s">
        <v>377</v>
      </c>
      <c r="M262" s="132" t="s">
        <v>377</v>
      </c>
      <c r="N262" s="132" t="s">
        <v>377</v>
      </c>
      <c r="V262"/>
      <c r="AV262" s="132"/>
    </row>
    <row r="263" spans="1:48">
      <c r="A263" s="132" t="s">
        <v>1610</v>
      </c>
      <c r="B263" s="132" t="s">
        <v>377</v>
      </c>
      <c r="C263" s="132" t="s">
        <v>377</v>
      </c>
      <c r="D263" s="132" t="s">
        <v>377</v>
      </c>
      <c r="E263" s="132" t="s">
        <v>1732</v>
      </c>
      <c r="F263" s="132" t="s">
        <v>377</v>
      </c>
      <c r="G263" s="132" t="s">
        <v>377</v>
      </c>
      <c r="H263" s="132" t="s">
        <v>377</v>
      </c>
      <c r="I263" s="132" t="s">
        <v>377</v>
      </c>
      <c r="J263" s="132" t="s">
        <v>377</v>
      </c>
      <c r="K263" s="132" t="s">
        <v>377</v>
      </c>
      <c r="L263" s="132" t="s">
        <v>377</v>
      </c>
      <c r="M263" s="132" t="s">
        <v>377</v>
      </c>
      <c r="N263" s="132" t="s">
        <v>377</v>
      </c>
      <c r="V263"/>
      <c r="AV263" s="132"/>
    </row>
    <row r="264" spans="1:48">
      <c r="A264" s="132" t="s">
        <v>84</v>
      </c>
      <c r="B264" s="132" t="s">
        <v>377</v>
      </c>
      <c r="C264" s="132" t="s">
        <v>1558</v>
      </c>
      <c r="D264" s="132" t="s">
        <v>1559</v>
      </c>
      <c r="E264" s="132" t="s">
        <v>1801</v>
      </c>
      <c r="F264" s="132" t="s">
        <v>1801</v>
      </c>
      <c r="G264" s="132" t="s">
        <v>1560</v>
      </c>
      <c r="H264" s="132" t="s">
        <v>1561</v>
      </c>
      <c r="I264" s="132" t="s">
        <v>1228</v>
      </c>
      <c r="J264" s="132" t="s">
        <v>3087</v>
      </c>
      <c r="K264" s="132" t="s">
        <v>3172</v>
      </c>
      <c r="L264" s="132" t="s">
        <v>471</v>
      </c>
      <c r="M264" s="132" t="s">
        <v>1022</v>
      </c>
      <c r="N264" s="132" t="s">
        <v>3382</v>
      </c>
      <c r="T264" s="132">
        <v>7.72</v>
      </c>
      <c r="V264"/>
      <c r="AV264" s="132"/>
    </row>
    <row r="265" spans="1:48">
      <c r="A265" s="132" t="s">
        <v>565</v>
      </c>
      <c r="B265" s="132" t="s">
        <v>377</v>
      </c>
      <c r="C265" s="132" t="s">
        <v>1053</v>
      </c>
      <c r="D265" s="132" t="s">
        <v>566</v>
      </c>
      <c r="E265" s="132" t="s">
        <v>1787</v>
      </c>
      <c r="F265" s="132" t="s">
        <v>3356</v>
      </c>
      <c r="G265" s="132" t="s">
        <v>1054</v>
      </c>
      <c r="H265" s="132" t="s">
        <v>377</v>
      </c>
      <c r="I265" s="132" t="s">
        <v>377</v>
      </c>
      <c r="J265" s="132" t="s">
        <v>3357</v>
      </c>
      <c r="K265" s="132" t="s">
        <v>377</v>
      </c>
      <c r="L265" s="132" t="s">
        <v>377</v>
      </c>
      <c r="M265" s="132" t="s">
        <v>377</v>
      </c>
      <c r="N265" s="132" t="s">
        <v>377</v>
      </c>
      <c r="V265"/>
      <c r="AV265" s="132"/>
    </row>
    <row r="266" spans="1:48">
      <c r="A266" s="132" t="s">
        <v>83</v>
      </c>
      <c r="B266" s="132" t="s">
        <v>377</v>
      </c>
      <c r="C266" s="132" t="s">
        <v>1153</v>
      </c>
      <c r="D266" s="132" t="s">
        <v>1153</v>
      </c>
      <c r="E266" s="132" t="s">
        <v>1168</v>
      </c>
      <c r="F266" s="132" t="s">
        <v>377</v>
      </c>
      <c r="G266" s="132" t="s">
        <v>457</v>
      </c>
      <c r="H266" s="132" t="s">
        <v>457</v>
      </c>
      <c r="I266" s="132" t="s">
        <v>377</v>
      </c>
      <c r="J266" s="132" t="s">
        <v>377</v>
      </c>
      <c r="K266" s="132" t="s">
        <v>377</v>
      </c>
      <c r="L266" s="132" t="s">
        <v>377</v>
      </c>
      <c r="M266" s="132" t="s">
        <v>377</v>
      </c>
      <c r="N266" s="132" t="s">
        <v>377</v>
      </c>
      <c r="V266" s="132">
        <v>4.2</v>
      </c>
      <c r="X266"/>
      <c r="AV266" s="132"/>
    </row>
    <row r="267" spans="1:48">
      <c r="A267" s="132" t="s">
        <v>82</v>
      </c>
      <c r="B267" s="132" t="s">
        <v>377</v>
      </c>
      <c r="C267" s="132" t="s">
        <v>1607</v>
      </c>
      <c r="D267" s="132" t="s">
        <v>1608</v>
      </c>
      <c r="E267" s="132" t="s">
        <v>1816</v>
      </c>
      <c r="F267" s="132" t="s">
        <v>3414</v>
      </c>
      <c r="G267" s="132" t="s">
        <v>1514</v>
      </c>
      <c r="H267" s="132" t="s">
        <v>495</v>
      </c>
      <c r="I267" s="132" t="s">
        <v>1262</v>
      </c>
      <c r="J267" s="132" t="s">
        <v>3415</v>
      </c>
      <c r="K267" s="132" t="s">
        <v>3176</v>
      </c>
      <c r="L267" s="132" t="s">
        <v>2004</v>
      </c>
      <c r="M267" s="132" t="s">
        <v>423</v>
      </c>
      <c r="N267" s="132" t="s">
        <v>2933</v>
      </c>
      <c r="V267" s="132">
        <v>4.45</v>
      </c>
      <c r="X267"/>
      <c r="AV267" s="132"/>
    </row>
    <row r="268" spans="1:48">
      <c r="A268" s="132" t="s">
        <v>81</v>
      </c>
      <c r="B268" s="132" t="s">
        <v>377</v>
      </c>
      <c r="C268" s="132" t="s">
        <v>524</v>
      </c>
      <c r="D268" s="132" t="s">
        <v>1105</v>
      </c>
      <c r="E268" s="132" t="s">
        <v>1993</v>
      </c>
      <c r="F268" s="132" t="s">
        <v>3341</v>
      </c>
      <c r="G268" s="132" t="s">
        <v>1499</v>
      </c>
      <c r="H268" s="132" t="s">
        <v>1500</v>
      </c>
      <c r="I268" s="132" t="s">
        <v>1527</v>
      </c>
      <c r="J268" s="132" t="s">
        <v>1051</v>
      </c>
      <c r="K268" s="132" t="s">
        <v>3342</v>
      </c>
      <c r="L268" s="132" t="s">
        <v>422</v>
      </c>
      <c r="M268" s="132" t="s">
        <v>652</v>
      </c>
      <c r="N268" s="132" t="s">
        <v>3343</v>
      </c>
      <c r="X268" s="132">
        <v>2.76</v>
      </c>
      <c r="Z268"/>
      <c r="AV268" s="132"/>
    </row>
    <row r="269" spans="1:48">
      <c r="A269" s="132" t="s">
        <v>78</v>
      </c>
      <c r="B269" s="132" t="s">
        <v>377</v>
      </c>
      <c r="C269" s="132" t="s">
        <v>1094</v>
      </c>
      <c r="D269" s="132" t="s">
        <v>1439</v>
      </c>
      <c r="E269" s="132" t="s">
        <v>654</v>
      </c>
      <c r="F269" s="132" t="s">
        <v>3284</v>
      </c>
      <c r="G269" s="132" t="s">
        <v>520</v>
      </c>
      <c r="H269" s="132" t="s">
        <v>546</v>
      </c>
      <c r="I269" s="132" t="s">
        <v>517</v>
      </c>
      <c r="J269" s="132" t="s">
        <v>3285</v>
      </c>
      <c r="K269" s="132" t="s">
        <v>3286</v>
      </c>
      <c r="L269" s="132" t="s">
        <v>652</v>
      </c>
      <c r="M269" s="132" t="s">
        <v>420</v>
      </c>
      <c r="N269" s="132" t="s">
        <v>2992</v>
      </c>
      <c r="AB269" s="132">
        <v>4.4000000000000004</v>
      </c>
      <c r="AD269"/>
      <c r="AV269" s="132"/>
    </row>
    <row r="270" spans="1:48">
      <c r="AN270" s="132">
        <v>180</v>
      </c>
      <c r="AP270"/>
      <c r="AV270" s="132"/>
    </row>
    <row r="271" spans="1:48">
      <c r="AP271" s="132">
        <v>7.4</v>
      </c>
      <c r="AR271"/>
      <c r="AV271" s="132"/>
    </row>
    <row r="272" spans="1:48">
      <c r="AP272" s="132">
        <v>7.2</v>
      </c>
      <c r="AR272"/>
      <c r="AV272" s="132"/>
    </row>
    <row r="273" spans="1:48">
      <c r="AP273" s="132">
        <v>5.0999999999999996</v>
      </c>
      <c r="AR273"/>
      <c r="AV273" s="132"/>
    </row>
    <row r="274" spans="1:48">
      <c r="A274" s="132" t="s">
        <v>609</v>
      </c>
      <c r="AP274" s="132">
        <v>15</v>
      </c>
      <c r="AR274"/>
      <c r="AV274" s="132"/>
    </row>
    <row r="275" spans="1:48">
      <c r="A275" s="132" t="s">
        <v>610</v>
      </c>
      <c r="AP275" s="132">
        <v>3.8</v>
      </c>
      <c r="AR275"/>
      <c r="AV275" s="132"/>
    </row>
    <row r="276" spans="1:48">
      <c r="A276" s="132" t="s">
        <v>611</v>
      </c>
      <c r="AT276" s="132">
        <v>12.45</v>
      </c>
    </row>
    <row r="277" spans="1:48">
      <c r="A277" s="132" t="s">
        <v>612</v>
      </c>
      <c r="AT277" s="132">
        <v>13.79</v>
      </c>
    </row>
    <row r="278" spans="1:48">
      <c r="A278" s="132" t="s">
        <v>613</v>
      </c>
      <c r="AT278" s="132">
        <v>34.21</v>
      </c>
    </row>
    <row r="279" spans="1:48">
      <c r="A279" s="132" t="s">
        <v>614</v>
      </c>
      <c r="AT279" s="132">
        <v>34</v>
      </c>
    </row>
    <row r="280" spans="1:48">
      <c r="A280" s="132" t="s">
        <v>615</v>
      </c>
      <c r="AT280" s="132">
        <v>30</v>
      </c>
    </row>
    <row r="281" spans="1:48">
      <c r="A281" s="132" t="s">
        <v>616</v>
      </c>
      <c r="AT281" s="132">
        <v>6.39</v>
      </c>
    </row>
    <row r="282" spans="1:48">
      <c r="A282" s="132" t="s">
        <v>617</v>
      </c>
      <c r="AT282" s="132">
        <v>2.1</v>
      </c>
    </row>
    <row r="283" spans="1:48">
      <c r="A283" s="132" t="s">
        <v>618</v>
      </c>
      <c r="AT283" s="132">
        <v>4.53</v>
      </c>
    </row>
    <row r="284" spans="1:48">
      <c r="A284" s="132" t="s">
        <v>619</v>
      </c>
      <c r="AT284" s="132">
        <v>44.5</v>
      </c>
    </row>
    <row r="285" spans="1:48">
      <c r="A285" s="132" t="s">
        <v>620</v>
      </c>
      <c r="AT285" s="132">
        <v>20.9</v>
      </c>
    </row>
    <row r="286" spans="1:48">
      <c r="A286" s="132" t="s">
        <v>621</v>
      </c>
      <c r="AT286" s="132">
        <v>26</v>
      </c>
    </row>
    <row r="287" spans="1:48">
      <c r="A287" s="132" t="s">
        <v>622</v>
      </c>
      <c r="AT287" s="132">
        <v>20</v>
      </c>
    </row>
    <row r="288" spans="1:48">
      <c r="A288" s="132" t="s">
        <v>623</v>
      </c>
      <c r="AT288" s="132">
        <v>2.2999999999999998</v>
      </c>
    </row>
    <row r="289" spans="1:46">
      <c r="A289" s="132" t="s">
        <v>624</v>
      </c>
      <c r="AT289" s="132">
        <v>2.6</v>
      </c>
    </row>
    <row r="290" spans="1:46">
      <c r="A290" s="132" t="s">
        <v>625</v>
      </c>
      <c r="AT290" s="132">
        <v>45</v>
      </c>
    </row>
    <row r="291" spans="1:46">
      <c r="A291" s="132" t="s">
        <v>626</v>
      </c>
      <c r="AT291" s="132">
        <v>11.4</v>
      </c>
    </row>
    <row r="292" spans="1:46">
      <c r="A292" s="132" t="s">
        <v>627</v>
      </c>
      <c r="AT292" s="132">
        <v>2.96</v>
      </c>
    </row>
    <row r="293" spans="1:46">
      <c r="A293" s="132" t="s">
        <v>628</v>
      </c>
      <c r="AT293" s="132">
        <v>35</v>
      </c>
    </row>
    <row r="294" spans="1:46">
      <c r="A294" s="132" t="s">
        <v>629</v>
      </c>
      <c r="AT294" s="132">
        <v>4.0999999999999996</v>
      </c>
    </row>
    <row r="295" spans="1:46">
      <c r="A295" s="132" t="s">
        <v>630</v>
      </c>
      <c r="AT295" s="132">
        <v>4.8</v>
      </c>
    </row>
    <row r="296" spans="1:46">
      <c r="A296" s="132" t="s">
        <v>631</v>
      </c>
      <c r="AT296" s="132">
        <v>21.9</v>
      </c>
    </row>
    <row r="297" spans="1:46">
      <c r="A297" s="132" t="s">
        <v>632</v>
      </c>
      <c r="AT297" s="132">
        <v>4.87</v>
      </c>
    </row>
    <row r="298" spans="1:46">
      <c r="A298" s="132" t="s">
        <v>633</v>
      </c>
      <c r="AT298" s="132">
        <v>3.1</v>
      </c>
    </row>
    <row r="299" spans="1:46">
      <c r="A299" s="132" t="s">
        <v>634</v>
      </c>
      <c r="AT299" s="132">
        <v>30.7</v>
      </c>
    </row>
    <row r="300" spans="1:46">
      <c r="A300" s="132" t="s">
        <v>635</v>
      </c>
      <c r="AT300" s="132">
        <v>4.7</v>
      </c>
    </row>
    <row r="301" spans="1:46">
      <c r="A301" s="132" t="s">
        <v>636</v>
      </c>
      <c r="AT301" s="132">
        <v>6.7</v>
      </c>
    </row>
    <row r="302" spans="1:46">
      <c r="A302" s="132" t="s">
        <v>637</v>
      </c>
      <c r="AT302" s="132">
        <v>49.75</v>
      </c>
    </row>
    <row r="303" spans="1:46">
      <c r="A303" s="132" t="s">
        <v>638</v>
      </c>
      <c r="AT303" s="132">
        <v>0.6</v>
      </c>
    </row>
    <row r="304" spans="1:46">
      <c r="A304" s="132" t="s">
        <v>639</v>
      </c>
      <c r="AT304" s="132">
        <v>5.45</v>
      </c>
    </row>
    <row r="305" spans="1:46">
      <c r="A305" s="132" t="s">
        <v>640</v>
      </c>
      <c r="AT305" s="132">
        <v>4.9000000000000004</v>
      </c>
    </row>
    <row r="306" spans="1:46">
      <c r="A306" s="132" t="s">
        <v>641</v>
      </c>
      <c r="AT306" s="132">
        <v>27.7</v>
      </c>
    </row>
    <row r="307" spans="1:46">
      <c r="A307" s="132" t="s">
        <v>642</v>
      </c>
      <c r="AT307" s="132">
        <v>47.6</v>
      </c>
    </row>
    <row r="308" spans="1:46">
      <c r="A308" s="132" t="s">
        <v>643</v>
      </c>
      <c r="AT308" s="132">
        <v>3.05</v>
      </c>
    </row>
    <row r="309" spans="1:46">
      <c r="A309" s="132" t="s">
        <v>644</v>
      </c>
      <c r="AT309" s="132">
        <v>0.85</v>
      </c>
    </row>
    <row r="310" spans="1:46">
      <c r="A310" s="132" t="s">
        <v>645</v>
      </c>
      <c r="AT310" s="132">
        <v>7.3</v>
      </c>
    </row>
    <row r="311" spans="1:46">
      <c r="A311" s="132" t="s">
        <v>646</v>
      </c>
      <c r="AT311" s="132">
        <v>32.5</v>
      </c>
    </row>
    <row r="312" spans="1:46">
      <c r="A312" s="132" t="s">
        <v>647</v>
      </c>
      <c r="AT312" s="132">
        <v>60</v>
      </c>
    </row>
    <row r="313" spans="1:46">
      <c r="A313" s="132" t="s">
        <v>648</v>
      </c>
      <c r="AT313" s="132">
        <v>6.95</v>
      </c>
    </row>
    <row r="314" spans="1:46">
      <c r="A314" s="132" t="s">
        <v>217</v>
      </c>
      <c r="AT314" s="132">
        <v>9</v>
      </c>
    </row>
    <row r="315" spans="1:46">
      <c r="A315" s="132" t="s">
        <v>209</v>
      </c>
      <c r="AT315" s="132">
        <v>130</v>
      </c>
    </row>
    <row r="316" spans="1:46">
      <c r="A316" s="132" t="s">
        <v>204</v>
      </c>
      <c r="AT316" s="132">
        <v>1.89</v>
      </c>
    </row>
    <row r="317" spans="1:46">
      <c r="A317" s="132" t="s">
        <v>200</v>
      </c>
      <c r="AT317" s="132">
        <v>6.3</v>
      </c>
    </row>
    <row r="318" spans="1:46">
      <c r="A318" s="132" t="s">
        <v>195</v>
      </c>
      <c r="AT318" s="132">
        <v>7.4</v>
      </c>
    </row>
    <row r="319" spans="1:46">
      <c r="A319" s="132" t="s">
        <v>193</v>
      </c>
      <c r="AT319" s="132">
        <v>37.33</v>
      </c>
    </row>
    <row r="320" spans="1:46">
      <c r="A320" s="132" t="s">
        <v>189</v>
      </c>
      <c r="AT320" s="132">
        <v>11.35</v>
      </c>
    </row>
    <row r="321" spans="1:46">
      <c r="A321" s="132" t="s">
        <v>187</v>
      </c>
      <c r="AT321" s="132">
        <v>6.4</v>
      </c>
    </row>
    <row r="322" spans="1:46">
      <c r="A322" s="132" t="s">
        <v>179</v>
      </c>
      <c r="AT322" s="132">
        <v>12.6</v>
      </c>
    </row>
    <row r="323" spans="1:46">
      <c r="A323" s="132" t="s">
        <v>176</v>
      </c>
      <c r="AT323" s="132">
        <v>44</v>
      </c>
    </row>
    <row r="324" spans="1:46">
      <c r="A324" s="132" t="s">
        <v>173</v>
      </c>
      <c r="AT324" s="132">
        <v>18</v>
      </c>
    </row>
    <row r="325" spans="1:46">
      <c r="A325" s="132" t="s">
        <v>168</v>
      </c>
      <c r="AT325" s="132">
        <v>12.75</v>
      </c>
    </row>
    <row r="326" spans="1:46">
      <c r="A326" s="132" t="s">
        <v>165</v>
      </c>
      <c r="AT326" s="132">
        <v>4.3499999999999996</v>
      </c>
    </row>
    <row r="327" spans="1:46">
      <c r="A327" s="132" t="s">
        <v>164</v>
      </c>
      <c r="AT327" s="132">
        <v>9.64</v>
      </c>
    </row>
    <row r="328" spans="1:46">
      <c r="A328" s="132" t="s">
        <v>349</v>
      </c>
      <c r="AT328" s="132">
        <v>22.9</v>
      </c>
    </row>
    <row r="329" spans="1:46">
      <c r="A329" s="132" t="s">
        <v>156</v>
      </c>
      <c r="AT329" s="132">
        <v>8.65</v>
      </c>
    </row>
    <row r="330" spans="1:46">
      <c r="A330" s="132" t="s">
        <v>155</v>
      </c>
      <c r="AT330" s="132">
        <v>10.7</v>
      </c>
    </row>
    <row r="331" spans="1:46">
      <c r="A331" s="132" t="s">
        <v>154</v>
      </c>
      <c r="AT331" s="132">
        <v>1.35</v>
      </c>
    </row>
    <row r="332" spans="1:46">
      <c r="A332" s="132" t="s">
        <v>153</v>
      </c>
      <c r="AT332" s="132">
        <v>3.9</v>
      </c>
    </row>
    <row r="333" spans="1:46">
      <c r="A333" s="132" t="s">
        <v>152</v>
      </c>
      <c r="AT333" s="132">
        <v>9.06</v>
      </c>
    </row>
    <row r="334" spans="1:46">
      <c r="A334" s="132" t="s">
        <v>149</v>
      </c>
      <c r="AT334" s="132">
        <v>2.86</v>
      </c>
    </row>
    <row r="335" spans="1:46">
      <c r="A335" s="132" t="s">
        <v>350</v>
      </c>
      <c r="AT335" s="132">
        <v>197</v>
      </c>
    </row>
    <row r="336" spans="1:46">
      <c r="A336" s="132" t="s">
        <v>148</v>
      </c>
      <c r="AT336" s="132">
        <v>34.25</v>
      </c>
    </row>
    <row r="337" spans="1:46">
      <c r="A337" s="132" t="s">
        <v>147</v>
      </c>
      <c r="AT337" s="132">
        <v>10.6</v>
      </c>
    </row>
    <row r="338" spans="1:46">
      <c r="A338" s="132" t="s">
        <v>145</v>
      </c>
      <c r="AT338" s="132">
        <v>4.3</v>
      </c>
    </row>
    <row r="339" spans="1:46">
      <c r="A339" s="132" t="s">
        <v>143</v>
      </c>
      <c r="AT339" s="132">
        <v>34.200000000000003</v>
      </c>
    </row>
    <row r="340" spans="1:46">
      <c r="A340" s="132" t="s">
        <v>135</v>
      </c>
      <c r="AT340" s="132">
        <v>6.8</v>
      </c>
    </row>
    <row r="341" spans="1:46">
      <c r="A341" s="132" t="s">
        <v>133</v>
      </c>
      <c r="AT341" s="132">
        <v>16</v>
      </c>
    </row>
    <row r="342" spans="1:46">
      <c r="A342" s="132" t="s">
        <v>132</v>
      </c>
      <c r="AT342" s="132">
        <v>9</v>
      </c>
    </row>
    <row r="343" spans="1:46">
      <c r="A343" s="132" t="s">
        <v>128</v>
      </c>
      <c r="AT343" s="132">
        <v>17.899999999999999</v>
      </c>
    </row>
    <row r="344" spans="1:46">
      <c r="A344" s="132" t="s">
        <v>125</v>
      </c>
      <c r="AT344" s="132">
        <v>14</v>
      </c>
    </row>
    <row r="345" spans="1:46">
      <c r="A345" s="132" t="s">
        <v>123</v>
      </c>
      <c r="AT345" s="132">
        <v>3.95</v>
      </c>
    </row>
    <row r="346" spans="1:46">
      <c r="A346" s="132" t="s">
        <v>117</v>
      </c>
      <c r="AT346" s="132">
        <v>5</v>
      </c>
    </row>
    <row r="347" spans="1:46">
      <c r="A347" s="132" t="s">
        <v>113</v>
      </c>
      <c r="AT347" s="132">
        <v>5.3</v>
      </c>
    </row>
    <row r="348" spans="1:46">
      <c r="A348" s="132" t="s">
        <v>112</v>
      </c>
      <c r="AT348" s="132">
        <v>4.3</v>
      </c>
    </row>
    <row r="349" spans="1:46">
      <c r="A349" s="132" t="s">
        <v>110</v>
      </c>
      <c r="AT349" s="132">
        <v>6.25</v>
      </c>
    </row>
    <row r="350" spans="1:46">
      <c r="A350" s="132" t="s">
        <v>109</v>
      </c>
      <c r="AT350" s="132">
        <v>2.1</v>
      </c>
    </row>
    <row r="351" spans="1:46">
      <c r="A351" s="132" t="s">
        <v>108</v>
      </c>
      <c r="AT351" s="132">
        <v>8.1999999999999993</v>
      </c>
    </row>
    <row r="352" spans="1:46">
      <c r="A352" s="132" t="s">
        <v>106</v>
      </c>
      <c r="AT352" s="132">
        <v>5</v>
      </c>
    </row>
    <row r="353" spans="1:46">
      <c r="A353" s="132" t="s">
        <v>104</v>
      </c>
      <c r="AT353" s="132">
        <v>23.6</v>
      </c>
    </row>
    <row r="354" spans="1:46">
      <c r="A354" s="132" t="s">
        <v>103</v>
      </c>
      <c r="AT354" s="132">
        <v>25.7</v>
      </c>
    </row>
    <row r="355" spans="1:46">
      <c r="A355" s="132" t="b">
        <v>1</v>
      </c>
    </row>
    <row r="356" spans="1:46">
      <c r="A356" s="132" t="s">
        <v>98</v>
      </c>
    </row>
    <row r="357" spans="1:46">
      <c r="A357" s="132" t="s">
        <v>91</v>
      </c>
    </row>
    <row r="358" spans="1:46">
      <c r="A358" s="132" t="s">
        <v>90</v>
      </c>
    </row>
    <row r="359" spans="1:46">
      <c r="A359" s="132" t="s">
        <v>88</v>
      </c>
    </row>
    <row r="360" spans="1:46">
      <c r="A360" s="132" t="s">
        <v>86</v>
      </c>
    </row>
    <row r="361" spans="1:46">
      <c r="A361" s="132" t="s">
        <v>85</v>
      </c>
    </row>
    <row r="362" spans="1:46">
      <c r="A362" s="132" t="s">
        <v>83</v>
      </c>
    </row>
    <row r="363" spans="1:46">
      <c r="A363" s="132" t="s">
        <v>80</v>
      </c>
    </row>
    <row r="364" spans="1:46">
      <c r="A364" s="132" t="s">
        <v>79</v>
      </c>
    </row>
  </sheetData>
  <phoneticPr fontId="16"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I648" zoomScaleNormal="100" workbookViewId="0">
      <selection activeCell="O661" sqref="O661"/>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325</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327</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328</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330</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361</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5" t="s">
        <v>649</v>
      </c>
      <c r="Q347" s="135" t="s">
        <v>650</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3">
        <v>8</v>
      </c>
      <c r="Q348" s="134">
        <v>2021</v>
      </c>
    </row>
    <row r="349" spans="1:53" ht="14">
      <c r="A349" s="84"/>
      <c r="B349" s="248" t="s">
        <v>11</v>
      </c>
      <c r="C349" s="248"/>
      <c r="D349" s="248"/>
      <c r="E349" s="248"/>
      <c r="F349" s="248"/>
      <c r="G349" s="248"/>
      <c r="H349" s="248"/>
      <c r="I349" s="248"/>
      <c r="J349" s="248"/>
      <c r="K349" s="248"/>
      <c r="L349" s="248"/>
      <c r="M349" s="248"/>
      <c r="N349" s="248"/>
      <c r="O349" s="115"/>
      <c r="P349" s="6"/>
      <c r="Q349" s="3"/>
    </row>
    <row r="350" spans="1:53" ht="14">
      <c r="B350" s="249" t="s">
        <v>316</v>
      </c>
      <c r="C350" s="249"/>
      <c r="D350" s="249"/>
      <c r="E350" s="249"/>
      <c r="F350" s="249"/>
      <c r="G350" s="249"/>
      <c r="H350" s="249"/>
      <c r="I350" s="249"/>
      <c r="J350" s="249"/>
      <c r="K350" s="249"/>
      <c r="L350" s="249"/>
      <c r="M350" s="249"/>
      <c r="N350" s="249"/>
      <c r="O350" s="116"/>
      <c r="P350" s="6"/>
      <c r="Q350" s="3"/>
    </row>
    <row r="351" spans="1:53" ht="14">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ht="14">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ht="14">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ht="14">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ht="14">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686</v>
      </c>
    </row>
    <row r="356" spans="2:17" ht="14">
      <c r="B356" s="249" t="s">
        <v>317</v>
      </c>
      <c r="C356" s="249"/>
      <c r="D356" s="249"/>
      <c r="E356" s="249"/>
      <c r="F356" s="249"/>
      <c r="G356" s="249"/>
      <c r="H356" s="249"/>
      <c r="I356" s="249"/>
      <c r="J356" s="249"/>
      <c r="K356" s="249"/>
      <c r="L356" s="249"/>
      <c r="M356" s="249"/>
      <c r="N356" s="249"/>
      <c r="O356" s="116"/>
      <c r="P356" s="6"/>
      <c r="Q356" s="3"/>
    </row>
    <row r="357" spans="2:17" ht="14">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ht="14">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ht="14">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ht="14">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ht="14">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686</v>
      </c>
    </row>
    <row r="362" spans="2:17" ht="14">
      <c r="B362" s="249" t="s">
        <v>318</v>
      </c>
      <c r="C362" s="249"/>
      <c r="D362" s="249"/>
      <c r="E362" s="249"/>
      <c r="F362" s="249"/>
      <c r="G362" s="249"/>
      <c r="H362" s="249"/>
      <c r="I362" s="249"/>
      <c r="J362" s="249"/>
      <c r="K362" s="249"/>
      <c r="L362" s="249"/>
      <c r="M362" s="249"/>
      <c r="N362" s="249"/>
      <c r="O362" s="116"/>
      <c r="P362" s="6"/>
      <c r="Q362" s="3"/>
    </row>
    <row r="363" spans="2:17" ht="14">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ht="14">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ht="14">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ht="14">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ht="14">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686</v>
      </c>
    </row>
    <row r="368" spans="2:17" ht="14">
      <c r="B368" s="249" t="s">
        <v>319</v>
      </c>
      <c r="C368" s="249"/>
      <c r="D368" s="249"/>
      <c r="E368" s="249"/>
      <c r="F368" s="249"/>
      <c r="G368" s="249"/>
      <c r="H368" s="249"/>
      <c r="I368" s="249"/>
      <c r="J368" s="249"/>
      <c r="K368" s="249"/>
      <c r="L368" s="249"/>
      <c r="M368" s="249"/>
      <c r="N368" s="249"/>
      <c r="O368" s="116"/>
      <c r="P368" s="6"/>
      <c r="Q368" s="3"/>
    </row>
    <row r="369" spans="1:17" ht="14">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ht="14">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ht="14">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ht="14">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ht="14">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686</v>
      </c>
    </row>
    <row r="374" spans="1:17" ht="14">
      <c r="A374" s="84"/>
      <c r="B374" s="247" t="s">
        <v>320</v>
      </c>
      <c r="C374" s="247"/>
      <c r="D374" s="247"/>
      <c r="E374" s="247"/>
      <c r="F374" s="247"/>
      <c r="G374" s="247"/>
      <c r="H374" s="247"/>
      <c r="I374" s="247"/>
      <c r="J374" s="247"/>
      <c r="K374" s="247"/>
      <c r="L374" s="247"/>
      <c r="M374" s="247"/>
      <c r="N374" s="247"/>
      <c r="O374" s="116"/>
      <c r="P374" s="6"/>
      <c r="Q374" s="3"/>
    </row>
    <row r="375" spans="1:17" ht="14">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ht="14">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ht="14">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ht="14">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ht="14">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686</v>
      </c>
    </row>
    <row r="380" spans="1:17" ht="14">
      <c r="B380" s="249" t="s">
        <v>321</v>
      </c>
      <c r="C380" s="249"/>
      <c r="D380" s="249"/>
      <c r="E380" s="249"/>
      <c r="F380" s="249"/>
      <c r="G380" s="249"/>
      <c r="H380" s="249"/>
      <c r="I380" s="249"/>
      <c r="J380" s="249"/>
      <c r="K380" s="249"/>
      <c r="L380" s="249"/>
      <c r="M380" s="249"/>
      <c r="N380" s="249"/>
      <c r="O380" s="116"/>
      <c r="P380" s="6"/>
      <c r="Q380" s="3"/>
    </row>
    <row r="381" spans="1:17" ht="14">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ht="14">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ht="14">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ht="14">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ht="14">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686</v>
      </c>
    </row>
    <row r="386" spans="1:17" ht="14">
      <c r="B386" s="249" t="s">
        <v>322</v>
      </c>
      <c r="C386" s="249"/>
      <c r="D386" s="249"/>
      <c r="E386" s="249"/>
      <c r="F386" s="249"/>
      <c r="G386" s="249"/>
      <c r="H386" s="249"/>
      <c r="I386" s="249"/>
      <c r="J386" s="249"/>
      <c r="K386" s="249"/>
      <c r="L386" s="249"/>
      <c r="M386" s="249"/>
      <c r="N386" s="249"/>
      <c r="O386" s="116"/>
      <c r="P386" s="6"/>
      <c r="Q386" s="3"/>
    </row>
    <row r="387" spans="1:17" ht="14">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ht="14">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ht="14">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ht="14">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ht="14">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686</v>
      </c>
    </row>
    <row r="392" spans="1:17" ht="14">
      <c r="A392" s="84"/>
      <c r="B392" s="247" t="s">
        <v>323</v>
      </c>
      <c r="C392" s="247"/>
      <c r="D392" s="247"/>
      <c r="E392" s="247"/>
      <c r="F392" s="247"/>
      <c r="G392" s="247"/>
      <c r="H392" s="247"/>
      <c r="I392" s="247"/>
      <c r="J392" s="247"/>
      <c r="K392" s="247"/>
      <c r="L392" s="247"/>
      <c r="M392" s="247"/>
      <c r="N392" s="247"/>
      <c r="O392" s="116"/>
      <c r="P392" s="6"/>
      <c r="Q392" s="3"/>
    </row>
    <row r="393" spans="1:17" ht="14">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ht="14">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ht="14">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ht="14">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ht="14">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686</v>
      </c>
    </row>
    <row r="398" spans="1:17" ht="14">
      <c r="B398" s="248" t="s">
        <v>324</v>
      </c>
      <c r="C398" s="248"/>
      <c r="D398" s="248"/>
      <c r="E398" s="248"/>
      <c r="F398" s="248"/>
      <c r="G398" s="248"/>
      <c r="H398" s="248"/>
      <c r="I398" s="248"/>
      <c r="J398" s="248"/>
      <c r="K398" s="248"/>
      <c r="L398" s="248"/>
      <c r="M398" s="248"/>
      <c r="N398" s="248"/>
      <c r="O398" s="115"/>
      <c r="P398" s="6"/>
      <c r="Q398" s="3"/>
    </row>
    <row r="399" spans="1:17" ht="14">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ht="14">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ht="14">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ht="14">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ht="14">
      <c r="B403" s="250" t="s">
        <v>1</v>
      </c>
      <c r="C403" s="250"/>
      <c r="D403" s="250"/>
      <c r="E403" s="250"/>
      <c r="F403" s="250"/>
      <c r="G403" s="250"/>
      <c r="H403" s="250"/>
      <c r="I403" s="250"/>
      <c r="J403" s="250"/>
      <c r="K403" s="250"/>
      <c r="L403" s="250"/>
      <c r="M403" s="250"/>
      <c r="N403" s="250"/>
      <c r="O403" s="117"/>
    </row>
    <row r="404" spans="1:17" ht="14">
      <c r="B404" s="251" t="s">
        <v>326</v>
      </c>
      <c r="C404" s="251"/>
      <c r="D404" s="251"/>
      <c r="E404" s="251"/>
      <c r="F404" s="251"/>
      <c r="G404" s="251"/>
      <c r="H404" s="251"/>
      <c r="I404" s="251"/>
      <c r="J404" s="251"/>
      <c r="K404" s="251"/>
      <c r="L404" s="251"/>
      <c r="M404" s="251"/>
      <c r="N404" s="251"/>
      <c r="O404" s="118"/>
      <c r="P404" s="6"/>
      <c r="Q404" s="3"/>
    </row>
    <row r="405" spans="1:17" ht="14">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ht="14">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ht="14">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ht="14">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ht="14">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686</v>
      </c>
    </row>
    <row r="410" spans="1:17" ht="14">
      <c r="A410" s="84"/>
      <c r="B410" s="251" t="s">
        <v>329</v>
      </c>
      <c r="C410" s="251"/>
      <c r="D410" s="251"/>
      <c r="E410" s="251"/>
      <c r="F410" s="251"/>
      <c r="G410" s="251"/>
      <c r="H410" s="251"/>
      <c r="I410" s="251"/>
      <c r="J410" s="251"/>
      <c r="K410" s="251"/>
      <c r="L410" s="251"/>
      <c r="M410" s="251"/>
      <c r="N410" s="251"/>
      <c r="O410" s="118"/>
      <c r="P410" s="6"/>
      <c r="Q410" s="3"/>
    </row>
    <row r="411" spans="1:17" ht="14">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ht="14">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ht="14">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ht="14">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ht="14">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686</v>
      </c>
    </row>
    <row r="416" spans="1:17" ht="14">
      <c r="B416" s="252" t="s">
        <v>2</v>
      </c>
      <c r="C416" s="252"/>
      <c r="D416" s="252"/>
      <c r="E416" s="252"/>
      <c r="F416" s="252"/>
      <c r="G416" s="252"/>
      <c r="H416" s="252"/>
      <c r="I416" s="252"/>
      <c r="J416" s="252"/>
      <c r="K416" s="252"/>
      <c r="L416" s="252"/>
      <c r="M416" s="252"/>
      <c r="N416" s="252"/>
      <c r="O416" s="119"/>
      <c r="P416" s="6"/>
      <c r="Q416" s="3"/>
    </row>
    <row r="417" spans="2:17" ht="14">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ht="14">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ht="14">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ht="14">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ht="14">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686</v>
      </c>
    </row>
    <row r="422" spans="2:17" ht="14">
      <c r="B422" s="251" t="s">
        <v>3</v>
      </c>
      <c r="C422" s="251"/>
      <c r="D422" s="251"/>
      <c r="E422" s="251"/>
      <c r="F422" s="251"/>
      <c r="G422" s="251"/>
      <c r="H422" s="251"/>
      <c r="I422" s="251"/>
      <c r="J422" s="251"/>
      <c r="K422" s="251"/>
      <c r="L422" s="251"/>
      <c r="M422" s="251"/>
      <c r="N422" s="251"/>
      <c r="O422" s="118"/>
      <c r="P422" s="6"/>
      <c r="Q422" s="3"/>
    </row>
    <row r="423" spans="2:17" ht="14">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ht="14">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ht="14">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ht="14">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ht="14">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686</v>
      </c>
    </row>
    <row r="428" spans="2:17" ht="14">
      <c r="B428" s="251" t="s">
        <v>4</v>
      </c>
      <c r="C428" s="251"/>
      <c r="D428" s="251"/>
      <c r="E428" s="251"/>
      <c r="F428" s="251"/>
      <c r="G428" s="251"/>
      <c r="H428" s="251"/>
      <c r="I428" s="251"/>
      <c r="J428" s="251"/>
      <c r="K428" s="251"/>
      <c r="L428" s="251"/>
      <c r="M428" s="251"/>
      <c r="N428" s="251"/>
      <c r="O428" s="118"/>
      <c r="P428" s="6"/>
      <c r="Q428" s="3"/>
    </row>
    <row r="429" spans="2:17" ht="14">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ht="14">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ht="14">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ht="14">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ht="14">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ht="14">
      <c r="A434" s="84"/>
      <c r="B434" s="251" t="s">
        <v>331</v>
      </c>
      <c r="C434" s="251"/>
      <c r="D434" s="251"/>
      <c r="E434" s="251"/>
      <c r="F434" s="251"/>
      <c r="G434" s="251"/>
      <c r="H434" s="251"/>
      <c r="I434" s="251"/>
      <c r="J434" s="251"/>
      <c r="K434" s="251"/>
      <c r="L434" s="251"/>
      <c r="M434" s="251"/>
      <c r="N434" s="251"/>
      <c r="O434" s="118"/>
      <c r="P434" s="6"/>
      <c r="Q434" s="3"/>
    </row>
    <row r="435" spans="1:17" ht="14">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ht="14">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ht="14">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ht="14">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ht="14">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686</v>
      </c>
    </row>
    <row r="440" spans="1:17" ht="14">
      <c r="B440" s="250" t="s">
        <v>332</v>
      </c>
      <c r="C440" s="250"/>
      <c r="D440" s="250"/>
      <c r="E440" s="250"/>
      <c r="F440" s="250"/>
      <c r="G440" s="250"/>
      <c r="H440" s="250"/>
      <c r="I440" s="250"/>
      <c r="J440" s="250"/>
      <c r="K440" s="250"/>
      <c r="L440" s="250"/>
      <c r="M440" s="250"/>
      <c r="N440" s="250"/>
      <c r="O440" s="117"/>
      <c r="P440" s="6"/>
      <c r="Q440" s="3"/>
    </row>
    <row r="441" spans="1:17" ht="14">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ht="14">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ht="14">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ht="14">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ht="14">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686</v>
      </c>
    </row>
    <row r="446" spans="1:17" ht="14">
      <c r="B446" s="253" t="s">
        <v>17</v>
      </c>
      <c r="C446" s="253"/>
      <c r="D446" s="253"/>
      <c r="E446" s="253"/>
      <c r="F446" s="253"/>
      <c r="G446" s="253"/>
      <c r="H446" s="253"/>
      <c r="I446" s="253"/>
      <c r="J446" s="253"/>
      <c r="K446" s="253"/>
      <c r="L446" s="253"/>
      <c r="M446" s="253"/>
      <c r="N446" s="253"/>
      <c r="O446" s="120"/>
      <c r="P446" s="6"/>
      <c r="Q446" s="11"/>
    </row>
    <row r="447" spans="1:17" ht="14">
      <c r="B447" s="254" t="s">
        <v>333</v>
      </c>
      <c r="C447" s="254"/>
      <c r="D447" s="254"/>
      <c r="E447" s="254"/>
      <c r="F447" s="254"/>
      <c r="G447" s="254"/>
      <c r="H447" s="254"/>
      <c r="I447" s="254"/>
      <c r="J447" s="254"/>
      <c r="K447" s="254"/>
      <c r="L447" s="254"/>
      <c r="M447" s="254"/>
      <c r="N447" s="254"/>
      <c r="O447" s="121"/>
    </row>
    <row r="448" spans="1:17" ht="14">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ht="14">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ht="14">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ht="14">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ht="14">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686</v>
      </c>
    </row>
    <row r="453" spans="1:18" ht="14">
      <c r="B453" s="253" t="s">
        <v>334</v>
      </c>
      <c r="C453" s="253"/>
      <c r="D453" s="253"/>
      <c r="E453" s="253"/>
      <c r="F453" s="253"/>
      <c r="G453" s="253"/>
      <c r="H453" s="253"/>
      <c r="I453" s="253"/>
      <c r="J453" s="253"/>
      <c r="K453" s="253"/>
      <c r="L453" s="253"/>
      <c r="M453" s="253"/>
      <c r="N453" s="253"/>
      <c r="O453" s="120"/>
    </row>
    <row r="454" spans="1:18" ht="14">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ht="14">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ht="14">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ht="14">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ht="14">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686</v>
      </c>
    </row>
    <row r="459" spans="1:18" ht="14">
      <c r="B459" s="248" t="s">
        <v>18</v>
      </c>
      <c r="C459" s="248"/>
      <c r="D459" s="248"/>
      <c r="E459" s="248"/>
      <c r="F459" s="248"/>
      <c r="G459" s="248"/>
      <c r="H459" s="248"/>
      <c r="I459" s="248"/>
      <c r="J459" s="248"/>
      <c r="K459" s="248"/>
      <c r="L459" s="248"/>
      <c r="M459" s="248"/>
      <c r="N459" s="248"/>
      <c r="O459" s="115"/>
      <c r="P459" s="6"/>
      <c r="Q459" s="15"/>
    </row>
    <row r="460" spans="1:18" ht="14">
      <c r="B460" s="248" t="s">
        <v>353</v>
      </c>
      <c r="C460" s="248"/>
      <c r="D460" s="248"/>
      <c r="E460" s="248"/>
      <c r="F460" s="248"/>
      <c r="G460" s="248"/>
      <c r="H460" s="248"/>
      <c r="I460" s="248"/>
      <c r="J460" s="248"/>
      <c r="K460" s="248"/>
      <c r="L460" s="248"/>
      <c r="M460" s="248"/>
      <c r="N460" s="248"/>
      <c r="O460" s="115"/>
      <c r="P460" s="6"/>
      <c r="Q460" s="9"/>
    </row>
    <row r="461" spans="1:18" ht="14">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ht="14">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ht="14">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ht="14">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ht="14">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ht="14">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ht="14">
      <c r="B467" s="248" t="s">
        <v>315</v>
      </c>
      <c r="C467" s="248"/>
      <c r="D467" s="248"/>
      <c r="E467" s="248"/>
      <c r="F467" s="248"/>
      <c r="G467" s="248"/>
      <c r="H467" s="248"/>
      <c r="I467" s="248"/>
      <c r="J467" s="248"/>
      <c r="K467" s="248"/>
      <c r="L467" s="248"/>
      <c r="M467" s="248"/>
      <c r="N467" s="248"/>
      <c r="O467" s="115"/>
      <c r="P467" s="6"/>
      <c r="Q467" s="9"/>
    </row>
    <row r="468" spans="1:17" ht="14">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ht="14">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ht="14">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ht="14">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ht="14">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ht="14">
      <c r="B473" s="248" t="s">
        <v>354</v>
      </c>
      <c r="C473" s="248"/>
      <c r="D473" s="248"/>
      <c r="E473" s="248"/>
      <c r="F473" s="248"/>
      <c r="G473" s="248"/>
      <c r="H473" s="248"/>
      <c r="I473" s="248"/>
      <c r="J473" s="248"/>
      <c r="K473" s="248"/>
      <c r="L473" s="248"/>
      <c r="M473" s="248"/>
      <c r="N473" s="248"/>
      <c r="O473" s="115"/>
      <c r="P473" s="6"/>
      <c r="Q473" s="9"/>
    </row>
    <row r="474" spans="1:17" ht="14">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ht="14">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ht="14">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ht="14">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ht="14">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ht="14">
      <c r="B479" s="248" t="s">
        <v>362</v>
      </c>
      <c r="C479" s="248"/>
      <c r="D479" s="248"/>
      <c r="E479" s="248"/>
      <c r="F479" s="248"/>
      <c r="G479" s="248"/>
      <c r="H479" s="248"/>
      <c r="I479" s="248"/>
      <c r="J479" s="248"/>
      <c r="K479" s="248"/>
      <c r="L479" s="248"/>
      <c r="M479" s="248"/>
      <c r="N479" s="248"/>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c r="B485" s="248" t="s">
        <v>363</v>
      </c>
      <c r="C485" s="248"/>
      <c r="D485" s="248"/>
      <c r="E485" s="248"/>
      <c r="F485" s="248"/>
      <c r="G485" s="248"/>
      <c r="H485" s="248"/>
      <c r="I485" s="248"/>
      <c r="J485" s="248"/>
      <c r="K485" s="248"/>
      <c r="L485" s="248"/>
      <c r="M485" s="248"/>
      <c r="N485" s="248"/>
      <c r="O485" s="115"/>
      <c r="P485" s="6"/>
      <c r="Q485" s="9"/>
    </row>
    <row r="486" spans="2:17" ht="14">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ht="14">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ht="14">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ht="14">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ht="14">
      <c r="B491" s="248" t="s">
        <v>356</v>
      </c>
      <c r="C491" s="248"/>
      <c r="D491" s="248"/>
      <c r="E491" s="248"/>
      <c r="F491" s="248"/>
      <c r="G491" s="248"/>
      <c r="H491" s="248"/>
      <c r="I491" s="248"/>
      <c r="J491" s="248"/>
      <c r="K491" s="248"/>
      <c r="L491" s="248"/>
      <c r="M491" s="248"/>
      <c r="N491" s="248"/>
      <c r="O491" s="115"/>
      <c r="P491" s="6"/>
      <c r="Q491" s="9"/>
    </row>
    <row r="492" spans="2:17" s="2" customFormat="1" ht="14">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ht="14">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ht="14">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ht="14">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ht="14">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ht="14">
      <c r="B497" s="250" t="s">
        <v>21</v>
      </c>
      <c r="C497" s="250"/>
      <c r="D497" s="250"/>
      <c r="E497" s="250"/>
      <c r="F497" s="250"/>
      <c r="G497" s="250"/>
      <c r="H497" s="250"/>
      <c r="I497" s="250"/>
      <c r="J497" s="250"/>
      <c r="K497" s="250"/>
      <c r="L497" s="250"/>
      <c r="M497" s="250"/>
      <c r="N497" s="250"/>
      <c r="O497" s="117"/>
      <c r="P497" s="6"/>
      <c r="Q497" s="9"/>
    </row>
    <row r="498" spans="1:17" ht="14">
      <c r="B498" s="251" t="s">
        <v>357</v>
      </c>
      <c r="C498" s="251"/>
      <c r="D498" s="251"/>
      <c r="E498" s="251"/>
      <c r="F498" s="251"/>
      <c r="G498" s="251"/>
      <c r="H498" s="251"/>
      <c r="I498" s="251"/>
      <c r="J498" s="251"/>
      <c r="K498" s="251"/>
      <c r="L498" s="251"/>
      <c r="M498" s="251"/>
      <c r="N498" s="251"/>
      <c r="O498" s="118"/>
      <c r="P498" s="6"/>
      <c r="Q498" s="9"/>
    </row>
    <row r="499" spans="1:17" ht="14">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ht="14">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ht="14">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ht="14">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ht="14">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ht="14">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686</v>
      </c>
    </row>
    <row r="505" spans="1:17" s="87" customFormat="1" ht="14">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ht="14">
      <c r="B506" s="253" t="s">
        <v>22</v>
      </c>
      <c r="C506" s="253"/>
      <c r="D506" s="253"/>
      <c r="E506" s="253"/>
      <c r="F506" s="253"/>
      <c r="G506" s="253"/>
      <c r="H506" s="253"/>
      <c r="I506" s="253"/>
      <c r="J506" s="253"/>
      <c r="K506" s="253"/>
      <c r="L506" s="253"/>
      <c r="M506" s="253"/>
      <c r="N506" s="253"/>
      <c r="O506" s="120"/>
      <c r="P506" s="6"/>
      <c r="Q506" s="9"/>
    </row>
    <row r="507" spans="1:17" ht="14">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ht="14">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ht="14">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ht="14">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ht="14">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ht="14">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ht="14">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ht="14">
      <c r="B514" s="250" t="s">
        <v>24</v>
      </c>
      <c r="C514" s="250"/>
      <c r="D514" s="250"/>
      <c r="E514" s="250"/>
      <c r="F514" s="250"/>
      <c r="G514" s="250"/>
      <c r="H514" s="250"/>
      <c r="I514" s="250"/>
      <c r="J514" s="250"/>
      <c r="K514" s="250"/>
      <c r="L514" s="250"/>
      <c r="M514" s="250"/>
      <c r="N514" s="250"/>
      <c r="O514" s="117"/>
      <c r="P514" s="6"/>
      <c r="Q514" s="3"/>
    </row>
    <row r="515" spans="1:17" ht="14">
      <c r="B515" s="251" t="s">
        <v>359</v>
      </c>
      <c r="C515" s="251"/>
      <c r="D515" s="251"/>
      <c r="E515" s="251"/>
      <c r="F515" s="251"/>
      <c r="G515" s="251"/>
      <c r="H515" s="251"/>
      <c r="I515" s="251"/>
      <c r="J515" s="251"/>
      <c r="K515" s="251"/>
      <c r="L515" s="251"/>
      <c r="M515" s="251"/>
      <c r="N515" s="251"/>
      <c r="O515" s="118"/>
      <c r="P515" s="6"/>
      <c r="Q515" s="3"/>
    </row>
    <row r="516" spans="1:17" ht="14">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ht="14">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ht="14">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ht="14">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ht="14">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ht="14">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686</v>
      </c>
    </row>
    <row r="522" spans="1:17" s="87" customFormat="1" ht="14">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ht="14">
      <c r="B523" s="251" t="s">
        <v>360</v>
      </c>
      <c r="C523" s="251"/>
      <c r="D523" s="251"/>
      <c r="E523" s="251"/>
      <c r="F523" s="251"/>
      <c r="G523" s="251"/>
      <c r="H523" s="251"/>
      <c r="I523" s="251"/>
      <c r="J523" s="251"/>
      <c r="K523" s="251"/>
      <c r="L523" s="251"/>
      <c r="M523" s="251"/>
      <c r="N523" s="251"/>
      <c r="O523" s="118"/>
      <c r="P523" s="6"/>
      <c r="Q523" s="3"/>
    </row>
    <row r="524" spans="1:17" ht="14">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ht="14">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ht="14">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ht="14">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ht="14">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ht="14">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686</v>
      </c>
    </row>
    <row r="530" spans="1:17" s="87" customFormat="1" ht="14">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ht="14">
      <c r="B531" s="250" t="s">
        <v>358</v>
      </c>
      <c r="C531" s="250"/>
      <c r="D531" s="250"/>
      <c r="E531" s="250"/>
      <c r="F531" s="250"/>
      <c r="G531" s="250"/>
      <c r="H531" s="250"/>
      <c r="I531" s="250"/>
      <c r="J531" s="250"/>
      <c r="K531" s="250"/>
      <c r="L531" s="250"/>
      <c r="M531" s="250"/>
      <c r="N531" s="250"/>
      <c r="O531" s="117"/>
      <c r="P531" s="6"/>
      <c r="Q531" s="3"/>
    </row>
    <row r="532" spans="1:17" ht="14">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ht="14">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ht="14">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ht="14">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ht="14">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ht="14">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686</v>
      </c>
    </row>
    <row r="538" spans="1:17" s="87" customFormat="1" ht="14">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ht="14">
      <c r="B539" s="251" t="s">
        <v>7</v>
      </c>
      <c r="C539" s="251"/>
      <c r="D539" s="251"/>
      <c r="E539" s="251"/>
      <c r="F539" s="251"/>
      <c r="G539" s="251"/>
      <c r="H539" s="251"/>
      <c r="I539" s="251"/>
      <c r="J539" s="251"/>
      <c r="K539" s="251"/>
      <c r="L539" s="251"/>
      <c r="M539" s="251"/>
      <c r="N539" s="251"/>
      <c r="O539" s="118"/>
      <c r="P539" s="6"/>
      <c r="Q539" s="3"/>
    </row>
    <row r="540" spans="1:17" ht="14">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ht="14">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ht="14">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ht="14">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ht="14">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686</v>
      </c>
    </row>
    <row r="546" spans="1:17" ht="14">
      <c r="B546" s="253" t="s">
        <v>25</v>
      </c>
      <c r="C546" s="253"/>
      <c r="D546" s="253"/>
      <c r="E546" s="253"/>
      <c r="F546" s="253"/>
      <c r="G546" s="253"/>
      <c r="H546" s="253"/>
      <c r="I546" s="253"/>
      <c r="J546" s="253"/>
      <c r="K546" s="253"/>
      <c r="L546" s="253"/>
      <c r="M546" s="253"/>
      <c r="N546" s="253"/>
      <c r="O546" s="120"/>
      <c r="P546" s="6"/>
      <c r="Q546" s="3"/>
    </row>
    <row r="547" spans="1:17" ht="14">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ht="14">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ht="14">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ht="14">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ht="14">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ht="14">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ht="14">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ht="14">
      <c r="B554" s="253" t="s">
        <v>27</v>
      </c>
      <c r="C554" s="253"/>
      <c r="D554" s="253"/>
      <c r="E554" s="253"/>
      <c r="F554" s="253"/>
      <c r="G554" s="253"/>
      <c r="H554" s="253"/>
      <c r="I554" s="253"/>
      <c r="J554" s="253"/>
      <c r="K554" s="253"/>
      <c r="L554" s="253"/>
      <c r="M554" s="253"/>
      <c r="N554" s="253"/>
      <c r="O554" s="120"/>
      <c r="P554" s="6"/>
      <c r="Q554" s="11"/>
    </row>
    <row r="555" spans="1:17" ht="14">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ht="14">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ht="14">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ht="14">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ht="14">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ht="14">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ht="14">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ht="14">
      <c r="B562" s="251" t="s">
        <v>364</v>
      </c>
      <c r="C562" s="251"/>
      <c r="D562" s="251"/>
      <c r="E562" s="251"/>
      <c r="F562" s="251"/>
      <c r="G562" s="251"/>
      <c r="H562" s="251"/>
      <c r="I562" s="251"/>
      <c r="J562" s="251"/>
      <c r="K562" s="251"/>
      <c r="L562" s="251"/>
      <c r="M562" s="251"/>
      <c r="N562" s="251"/>
      <c r="O562" s="118"/>
      <c r="P562" s="6"/>
      <c r="Q562" s="3"/>
    </row>
    <row r="563" spans="1:17" ht="14">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ht="14">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ht="14">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ht="14">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ht="14">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ht="14">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686</v>
      </c>
    </row>
    <row r="569" spans="1:17" ht="14">
      <c r="B569" s="253" t="s">
        <v>29</v>
      </c>
      <c r="C569" s="253"/>
      <c r="D569" s="253"/>
      <c r="E569" s="253"/>
      <c r="F569" s="253"/>
      <c r="G569" s="253"/>
      <c r="H569" s="253"/>
      <c r="I569" s="253"/>
      <c r="J569" s="253"/>
      <c r="K569" s="253"/>
      <c r="L569" s="253"/>
      <c r="M569" s="253"/>
      <c r="N569" s="253"/>
      <c r="O569" s="120"/>
      <c r="P569" s="6"/>
      <c r="Q569" s="3"/>
    </row>
    <row r="570" spans="1:17" ht="14">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ht="14">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ht="14">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ht="14">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ht="14">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ht="14">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ht="14">
      <c r="B576" s="255" t="s">
        <v>365</v>
      </c>
      <c r="C576" s="255"/>
      <c r="D576" s="255"/>
      <c r="E576" s="255"/>
      <c r="F576" s="255"/>
      <c r="G576" s="255"/>
      <c r="H576" s="255"/>
      <c r="I576" s="255"/>
      <c r="J576" s="255"/>
      <c r="K576" s="255"/>
      <c r="L576" s="255"/>
      <c r="M576" s="255"/>
      <c r="N576" s="255"/>
      <c r="O576" s="122"/>
      <c r="P576" s="6"/>
      <c r="Q576" s="3"/>
    </row>
    <row r="577" spans="1:17" ht="14">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ht="14">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ht="14">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ht="14">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ht="14">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ht="14">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ht="14">
      <c r="B583" s="253" t="s">
        <v>1189</v>
      </c>
      <c r="C583" s="253"/>
      <c r="D583" s="253"/>
      <c r="E583" s="253"/>
      <c r="F583" s="253"/>
      <c r="G583" s="253"/>
      <c r="H583" s="253"/>
      <c r="I583" s="253"/>
      <c r="J583" s="253"/>
      <c r="K583" s="253"/>
      <c r="L583" s="253"/>
      <c r="M583" s="253"/>
      <c r="N583" s="253"/>
      <c r="O583" s="120"/>
      <c r="P583" s="6"/>
      <c r="Q583" s="3"/>
    </row>
    <row r="584" spans="1:17" ht="14">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ht="14">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ht="14">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ht="14">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ht="14">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ht="14">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ht="14">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ht="14">
      <c r="B591" s="248" t="s">
        <v>9</v>
      </c>
      <c r="C591" s="248"/>
      <c r="D591" s="248"/>
      <c r="E591" s="248"/>
      <c r="F591" s="248"/>
      <c r="G591" s="248"/>
      <c r="H591" s="248"/>
      <c r="I591" s="248"/>
      <c r="J591" s="248"/>
      <c r="K591" s="248"/>
      <c r="L591" s="248"/>
      <c r="M591" s="248"/>
      <c r="N591" s="248"/>
      <c r="O591" s="115"/>
    </row>
    <row r="592" spans="1:17" ht="14">
      <c r="B592" s="258" t="s">
        <v>366</v>
      </c>
      <c r="C592" s="258"/>
      <c r="D592" s="258"/>
      <c r="E592" s="258"/>
      <c r="F592" s="258"/>
      <c r="G592" s="258"/>
      <c r="H592" s="258"/>
      <c r="I592" s="258"/>
      <c r="J592" s="258"/>
      <c r="K592" s="258"/>
      <c r="L592" s="258"/>
      <c r="M592" s="258"/>
      <c r="N592" s="258"/>
      <c r="O592" s="123"/>
    </row>
    <row r="593" spans="2:17" ht="14">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ht="14">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ht="14">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ht="14">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ht="14">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686</v>
      </c>
    </row>
    <row r="598" spans="2:17" ht="14">
      <c r="B598" s="259" t="s">
        <v>368</v>
      </c>
      <c r="C598" s="260"/>
      <c r="D598" s="260"/>
      <c r="E598" s="260"/>
      <c r="F598" s="260"/>
      <c r="G598" s="260"/>
      <c r="H598" s="260"/>
      <c r="I598" s="260"/>
      <c r="J598" s="260"/>
      <c r="K598" s="260"/>
      <c r="L598" s="260"/>
      <c r="M598" s="260"/>
      <c r="N598" s="260"/>
      <c r="O598" s="115"/>
    </row>
    <row r="599" spans="2:17" ht="14">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ht="14">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ht="14">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ht="14">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ht="14">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ht="14">
      <c r="B604" s="261" t="s">
        <v>34</v>
      </c>
      <c r="C604" s="262"/>
      <c r="D604" s="262"/>
      <c r="E604" s="262"/>
      <c r="F604" s="262"/>
      <c r="G604" s="262"/>
      <c r="H604" s="262"/>
      <c r="I604" s="262"/>
      <c r="J604" s="262"/>
      <c r="K604" s="262"/>
      <c r="L604" s="262"/>
      <c r="M604" s="262"/>
      <c r="N604" s="262"/>
      <c r="O604" s="120"/>
    </row>
    <row r="605" spans="2:17" ht="14">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ht="14">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ht="14">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ht="14">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ht="14">
      <c r="B609" s="263" t="s">
        <v>10</v>
      </c>
      <c r="C609" s="264"/>
      <c r="D609" s="264"/>
      <c r="E609" s="264"/>
      <c r="F609" s="264"/>
      <c r="G609" s="264"/>
      <c r="H609" s="264"/>
      <c r="I609" s="264"/>
      <c r="J609" s="264"/>
      <c r="K609" s="264"/>
      <c r="L609" s="264"/>
      <c r="M609" s="264"/>
      <c r="N609" s="264"/>
      <c r="O609" s="124"/>
      <c r="P609" s="6"/>
      <c r="Q609" s="9"/>
    </row>
    <row r="610" spans="2:17" ht="14">
      <c r="B610" s="265" t="s">
        <v>369</v>
      </c>
      <c r="C610" s="266"/>
      <c r="D610" s="266"/>
      <c r="E610" s="266"/>
      <c r="F610" s="266"/>
      <c r="G610" s="266"/>
      <c r="H610" s="266"/>
      <c r="I610" s="266"/>
      <c r="J610" s="266"/>
      <c r="K610" s="266"/>
      <c r="L610" s="266"/>
      <c r="M610" s="266"/>
      <c r="N610" s="266"/>
      <c r="O610" s="118"/>
    </row>
    <row r="611" spans="2:17" ht="14">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ht="14">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ht="14">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ht="14">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ht="14">
      <c r="B615" s="267" t="s">
        <v>370</v>
      </c>
      <c r="C615" s="268"/>
      <c r="D615" s="268"/>
      <c r="E615" s="268"/>
      <c r="F615" s="268"/>
      <c r="G615" s="268"/>
      <c r="H615" s="268"/>
      <c r="I615" s="268"/>
      <c r="J615" s="268"/>
      <c r="K615" s="268"/>
      <c r="L615" s="268"/>
      <c r="M615" s="268"/>
      <c r="N615" s="268"/>
      <c r="O615" s="122"/>
    </row>
    <row r="616" spans="2:17" ht="14">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ht="14">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ht="14">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ht="14">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ht="14">
      <c r="B620" s="261" t="s">
        <v>371</v>
      </c>
      <c r="C620" s="262"/>
      <c r="D620" s="262"/>
      <c r="E620" s="262"/>
      <c r="F620" s="262"/>
      <c r="G620" s="262"/>
      <c r="H620" s="262"/>
      <c r="I620" s="262"/>
      <c r="J620" s="262"/>
      <c r="K620" s="262"/>
      <c r="L620" s="262"/>
      <c r="M620" s="262"/>
      <c r="N620" s="262"/>
      <c r="O620" s="120"/>
    </row>
    <row r="621" spans="2:17" ht="14">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ht="14">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ht="14">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ht="14">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ht="14">
      <c r="B625" s="269" t="s">
        <v>372</v>
      </c>
      <c r="C625" s="270"/>
      <c r="D625" s="270"/>
      <c r="E625" s="270"/>
      <c r="F625" s="270"/>
      <c r="G625" s="270"/>
      <c r="H625" s="270"/>
      <c r="I625" s="270"/>
      <c r="J625" s="270"/>
      <c r="K625" s="270"/>
      <c r="L625" s="270"/>
      <c r="M625" s="270"/>
      <c r="N625" s="270"/>
      <c r="O625" s="137"/>
    </row>
    <row r="626" spans="2:17" ht="14">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ht="14">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ht="14">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ht="14">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ht="14">
      <c r="B630" s="271" t="s">
        <v>35</v>
      </c>
      <c r="C630" s="272"/>
      <c r="D630" s="272"/>
      <c r="E630" s="272"/>
      <c r="F630" s="272"/>
      <c r="G630" s="272"/>
      <c r="H630" s="272"/>
      <c r="I630" s="272"/>
      <c r="J630" s="272"/>
      <c r="K630" s="272"/>
      <c r="L630" s="272"/>
      <c r="M630" s="272"/>
      <c r="N630" s="272"/>
      <c r="O630" s="125"/>
      <c r="P630" s="28"/>
      <c r="Q630" s="89"/>
    </row>
    <row r="631" spans="2:17" ht="14">
      <c r="B631" s="256" t="s">
        <v>36</v>
      </c>
      <c r="C631" s="257"/>
      <c r="D631" s="257"/>
      <c r="E631" s="257"/>
      <c r="F631" s="257"/>
      <c r="G631" s="257"/>
      <c r="H631" s="257"/>
      <c r="I631" s="257"/>
      <c r="J631" s="257"/>
      <c r="K631" s="257"/>
      <c r="L631" s="257"/>
      <c r="M631" s="257"/>
      <c r="N631" s="257"/>
      <c r="O631" s="126"/>
      <c r="P631" s="28"/>
      <c r="Q631" s="89"/>
    </row>
    <row r="632" spans="2:17" ht="14">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ht="14">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ht="14">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ht="14">
      <c r="B635" s="256" t="s">
        <v>59</v>
      </c>
      <c r="C635" s="257"/>
      <c r="D635" s="257"/>
      <c r="E635" s="257"/>
      <c r="F635" s="257"/>
      <c r="G635" s="257"/>
      <c r="H635" s="257"/>
      <c r="I635" s="257"/>
      <c r="J635" s="257"/>
      <c r="K635" s="257"/>
      <c r="L635" s="257"/>
      <c r="M635" s="257"/>
      <c r="N635" s="257"/>
      <c r="O635" s="126"/>
      <c r="P635" s="28"/>
      <c r="Q635" s="89"/>
    </row>
    <row r="636" spans="2:17" ht="14">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688</v>
      </c>
    </row>
    <row r="637" spans="2:17" ht="14">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689</v>
      </c>
    </row>
    <row r="638" spans="2:17" ht="14">
      <c r="B638" s="256" t="s">
        <v>373</v>
      </c>
      <c r="C638" s="257"/>
      <c r="D638" s="257"/>
      <c r="E638" s="257"/>
      <c r="F638" s="257"/>
      <c r="G638" s="257"/>
      <c r="H638" s="257"/>
      <c r="I638" s="257"/>
      <c r="J638" s="257"/>
      <c r="K638" s="257"/>
      <c r="L638" s="257"/>
      <c r="M638" s="257"/>
      <c r="N638" s="257"/>
      <c r="O638" s="126"/>
      <c r="P638" s="28"/>
      <c r="Q638" s="89"/>
    </row>
    <row r="639" spans="2:17" ht="14">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ht="14">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ht="14">
      <c r="B641" s="273" t="s">
        <v>687</v>
      </c>
      <c r="C641" s="274"/>
      <c r="D641" s="274"/>
      <c r="E641" s="274"/>
      <c r="F641" s="274"/>
      <c r="G641" s="274"/>
      <c r="H641" s="274"/>
      <c r="I641" s="274"/>
      <c r="J641" s="274"/>
      <c r="K641" s="274"/>
      <c r="L641" s="274"/>
      <c r="M641" s="274"/>
      <c r="N641" s="274"/>
      <c r="O641" s="127"/>
      <c r="P641" s="40"/>
      <c r="Q641" s="41"/>
    </row>
    <row r="642" spans="2:17" ht="14">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ht="14">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ht="14">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ht="14">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ht="14">
      <c r="B646" s="275" t="s">
        <v>42</v>
      </c>
      <c r="C646" s="276"/>
      <c r="D646" s="276"/>
      <c r="E646" s="276"/>
      <c r="F646" s="276"/>
      <c r="G646" s="276"/>
      <c r="H646" s="276"/>
      <c r="I646" s="276"/>
      <c r="J646" s="276"/>
      <c r="K646" s="276"/>
      <c r="L646" s="276"/>
      <c r="M646" s="276"/>
      <c r="N646" s="276"/>
      <c r="O646" s="126"/>
      <c r="P646" s="28"/>
      <c r="Q646" s="89"/>
    </row>
    <row r="647" spans="2:17" ht="14">
      <c r="B647" s="140"/>
      <c r="C647" s="140"/>
      <c r="D647" s="140"/>
      <c r="E647" s="140"/>
      <c r="F647" s="140"/>
      <c r="G647" s="140"/>
      <c r="H647" s="140"/>
      <c r="I647" s="140"/>
      <c r="J647" s="140"/>
      <c r="K647" s="140"/>
      <c r="L647" s="140"/>
      <c r="M647" s="140"/>
      <c r="N647" s="141"/>
      <c r="O647" s="141"/>
      <c r="P647" s="30"/>
      <c r="Q647" s="90" t="s">
        <v>43</v>
      </c>
    </row>
    <row r="648" spans="2:17" ht="14">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ht="14">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ht="14">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ht="14">
      <c r="B651" s="139"/>
      <c r="C651" s="139"/>
      <c r="D651" s="139"/>
      <c r="E651" s="139"/>
      <c r="F651" s="139"/>
      <c r="G651" s="139"/>
      <c r="H651" s="139"/>
      <c r="I651" s="139"/>
      <c r="J651" s="139"/>
      <c r="K651" s="139"/>
      <c r="L651" s="139"/>
      <c r="M651" s="139"/>
      <c r="N651" s="139"/>
      <c r="O651" s="139"/>
      <c r="P651" s="6"/>
      <c r="Q651" s="90" t="s">
        <v>47</v>
      </c>
    </row>
    <row r="652" spans="2:17" ht="14">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ht="14">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ht="14">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ht="14">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ht="14">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ht="14">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
      <c r="A659" s="99"/>
      <c r="B659" s="139"/>
      <c r="C659" s="139"/>
      <c r="D659" s="139"/>
      <c r="E659" s="139"/>
      <c r="F659" s="139"/>
      <c r="G659" s="139"/>
      <c r="H659" s="139"/>
      <c r="I659" s="139"/>
      <c r="J659" s="139"/>
      <c r="K659" s="139"/>
      <c r="L659" s="139"/>
      <c r="M659" s="139"/>
      <c r="N659" s="146"/>
      <c r="O659" s="146"/>
      <c r="P659" s="31"/>
      <c r="Q659" s="37" t="s">
        <v>55</v>
      </c>
    </row>
    <row r="660" spans="1:17" s="71" customFormat="1" ht="14">
      <c r="A660" s="100"/>
      <c r="B660" s="139"/>
      <c r="C660" s="139"/>
      <c r="D660" s="139"/>
      <c r="E660" s="139"/>
      <c r="F660" s="139"/>
      <c r="G660" s="139"/>
      <c r="H660" s="139"/>
      <c r="I660" s="139"/>
      <c r="J660" s="139"/>
      <c r="K660" s="139"/>
      <c r="L660" s="139"/>
      <c r="M660" s="139"/>
      <c r="N660" s="146"/>
      <c r="O660" s="146"/>
      <c r="P660" s="38"/>
      <c r="Q660" s="39" t="s">
        <v>56</v>
      </c>
    </row>
    <row r="661" spans="1:17" s="3" customFormat="1" ht="14">
      <c r="A661" s="101"/>
      <c r="B661" s="147"/>
      <c r="C661" s="147"/>
      <c r="D661" s="147"/>
      <c r="E661" s="147"/>
      <c r="F661" s="147"/>
      <c r="G661" s="147"/>
      <c r="H661" s="147"/>
      <c r="I661" s="147"/>
      <c r="J661" s="147"/>
      <c r="K661" s="147"/>
      <c r="L661" s="147"/>
      <c r="M661" s="147"/>
      <c r="N661" s="148"/>
      <c r="O661" s="150" t="e">
        <f>VLOOKUP($P661,Price!$A$1:$F$1200,6,FALSE)</f>
        <v>#N/A</v>
      </c>
      <c r="P661" s="149" t="s">
        <v>690</v>
      </c>
      <c r="Q661" s="36" t="s">
        <v>57</v>
      </c>
    </row>
    <row r="662" spans="1:17" ht="14">
      <c r="B662" s="277" t="s">
        <v>64</v>
      </c>
      <c r="C662" s="278"/>
      <c r="D662" s="278"/>
      <c r="E662" s="278"/>
      <c r="F662" s="278"/>
      <c r="G662" s="278"/>
      <c r="H662" s="278"/>
      <c r="I662" s="278"/>
      <c r="J662" s="278"/>
      <c r="K662" s="278"/>
      <c r="L662" s="278"/>
      <c r="M662" s="278"/>
      <c r="N662" s="278"/>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6" t="e">
        <f>IF(VLOOKUP($P661,Concensus!$A$2:$AW$481,14,FALSE)="-",VLOOKUP($P661,Concensus!$A$2:$AW$481,15,FALSE),VLOOKUP($P661,Concensus!$A$2:$AW$481,14,FALSE))</f>
        <v>#N/A</v>
      </c>
      <c r="P664" s="30"/>
      <c r="Q664" s="90" t="s">
        <v>66</v>
      </c>
    </row>
    <row r="665" spans="1:17" ht="14">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ht="14">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ht="14">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ht="14">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ht="14">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ht="14">
      <c r="B671" s="279" t="s">
        <v>73</v>
      </c>
      <c r="C671" s="280"/>
      <c r="D671" s="280"/>
      <c r="E671" s="280"/>
      <c r="F671" s="280"/>
      <c r="G671" s="280"/>
      <c r="H671" s="280"/>
      <c r="I671" s="280"/>
      <c r="J671" s="280"/>
      <c r="K671" s="280"/>
      <c r="L671" s="280"/>
      <c r="M671" s="280"/>
      <c r="N671" s="280"/>
      <c r="O671" s="129"/>
      <c r="P671" s="28"/>
      <c r="Q671" s="89"/>
    </row>
    <row r="672" spans="1:17" s="3" customFormat="1" ht="14">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ht="14">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ht="14">
      <c r="B674" s="72"/>
      <c r="I674" s="61"/>
      <c r="J674" s="61"/>
      <c r="K674" s="61"/>
      <c r="L674" s="61"/>
      <c r="M674" s="61"/>
      <c r="N674" s="62"/>
      <c r="O674" s="62" t="e">
        <f>+O673/B673-1</f>
        <v>#N/A</v>
      </c>
      <c r="P674" s="31"/>
      <c r="Q674" s="63" t="s">
        <v>76</v>
      </c>
    </row>
    <row r="675" spans="1:17" s="70" customFormat="1" ht="14">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ht="14">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ht="14">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ht="14">
      <c r="B678" s="72"/>
      <c r="I678" s="61"/>
      <c r="J678" s="61"/>
      <c r="K678" s="61"/>
      <c r="L678" s="61"/>
      <c r="M678" s="61"/>
      <c r="N678" s="62"/>
      <c r="O678" s="62" t="e">
        <f>+O677/C677-1</f>
        <v>#N/A</v>
      </c>
      <c r="P678" s="31"/>
      <c r="Q678" s="63" t="s">
        <v>76</v>
      </c>
    </row>
    <row r="679" spans="1:17" s="70" customFormat="1" ht="14">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ht="14">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ht="14">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ht="14">
      <c r="B682" s="72"/>
      <c r="I682" s="61"/>
      <c r="J682" s="61"/>
      <c r="K682" s="61"/>
      <c r="L682" s="61"/>
      <c r="M682" s="61"/>
      <c r="N682" s="62"/>
      <c r="O682" s="62" t="e">
        <f>+O681/D681-1</f>
        <v>#N/A</v>
      </c>
      <c r="P682" s="31"/>
      <c r="Q682" s="63" t="s">
        <v>76</v>
      </c>
    </row>
    <row r="683" spans="1:17" s="70" customFormat="1" ht="14">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ht="14">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ht="14">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ht="14">
      <c r="B686" s="72"/>
      <c r="I686" s="61"/>
      <c r="J686" s="61"/>
      <c r="K686" s="61"/>
      <c r="L686" s="61"/>
      <c r="M686" s="61"/>
      <c r="N686" s="62"/>
      <c r="O686" s="62" t="e">
        <f>+O685/E685-1</f>
        <v>#N/A</v>
      </c>
      <c r="P686" s="31"/>
      <c r="Q686" s="63" t="s">
        <v>76</v>
      </c>
    </row>
    <row r="687" spans="1:17" s="70" customFormat="1" ht="14">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ht="14">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ht="14">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ht="14">
      <c r="B690" s="72"/>
      <c r="I690" s="61"/>
      <c r="J690" s="61"/>
      <c r="K690" s="61"/>
      <c r="L690" s="61"/>
      <c r="M690" s="61"/>
      <c r="N690" s="62"/>
      <c r="O690" s="62" t="e">
        <f>+O689/F689-1</f>
        <v>#N/A</v>
      </c>
      <c r="P690" s="31"/>
      <c r="Q690" s="63" t="s">
        <v>76</v>
      </c>
    </row>
    <row r="691" spans="1:17" s="70" customFormat="1" ht="14">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ht="14">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ht="14">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ht="14">
      <c r="B694" s="72"/>
      <c r="I694" s="61"/>
      <c r="J694" s="61"/>
      <c r="K694" s="61"/>
      <c r="L694" s="61"/>
      <c r="M694" s="61"/>
      <c r="N694" s="62"/>
      <c r="O694" s="62" t="e">
        <f>+O693/G693-1</f>
        <v>#N/A</v>
      </c>
      <c r="P694" s="31"/>
      <c r="Q694" s="63" t="s">
        <v>76</v>
      </c>
    </row>
    <row r="695" spans="1:17" s="70" customFormat="1" ht="14">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ht="14">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ht="14">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ht="14">
      <c r="B698" s="72"/>
      <c r="I698" s="61"/>
      <c r="J698" s="61"/>
      <c r="K698" s="61"/>
      <c r="L698" s="61"/>
      <c r="M698" s="61"/>
      <c r="N698" s="62"/>
      <c r="O698" s="62" t="e">
        <f>+O697/H697-1</f>
        <v>#N/A</v>
      </c>
      <c r="P698" s="31"/>
      <c r="Q698" s="63" t="s">
        <v>76</v>
      </c>
    </row>
    <row r="699" spans="1:17" s="70" customFormat="1" ht="14">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ht="14">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ht="14">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ht="14">
      <c r="B702" s="72"/>
      <c r="I702" s="61"/>
      <c r="J702" s="61"/>
      <c r="K702" s="61"/>
      <c r="L702" s="61"/>
      <c r="M702" s="61"/>
      <c r="N702" s="62"/>
      <c r="O702" s="62" t="e">
        <f>+O701/I701-1</f>
        <v>#N/A</v>
      </c>
      <c r="P702" s="31"/>
      <c r="Q702" s="63" t="s">
        <v>76</v>
      </c>
    </row>
    <row r="703" spans="1:17" s="70" customFormat="1" ht="14">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ht="14">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ht="14">
      <c r="B706" s="72"/>
      <c r="I706" s="61"/>
      <c r="J706" s="61"/>
      <c r="K706" s="61"/>
      <c r="L706" s="61"/>
      <c r="M706" s="61"/>
      <c r="N706" s="62"/>
      <c r="O706" s="62" t="e">
        <f>+O705/J705-1</f>
        <v>#N/A</v>
      </c>
      <c r="P706" s="31"/>
      <c r="Q706" s="63" t="s">
        <v>76</v>
      </c>
    </row>
    <row r="707" spans="1:17" s="70" customFormat="1" ht="14">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
      <c r="B710" s="72"/>
      <c r="I710" s="61"/>
      <c r="J710" s="61"/>
      <c r="K710" s="61"/>
      <c r="L710" s="61"/>
      <c r="M710" s="61"/>
      <c r="N710" s="62"/>
      <c r="O710" s="62" t="e">
        <f>+O709/K709-1</f>
        <v>#N/A</v>
      </c>
      <c r="P710" s="31"/>
      <c r="Q710" s="63" t="s">
        <v>76</v>
      </c>
    </row>
    <row r="711" spans="1:17" s="70" customFormat="1" ht="14">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
      <c r="B714" s="72"/>
      <c r="I714" s="61"/>
      <c r="J714" s="61"/>
      <c r="K714" s="61"/>
      <c r="L714" s="61"/>
      <c r="M714" s="61"/>
      <c r="N714" s="62"/>
      <c r="O714" s="62" t="e">
        <f>+O713/L713-1</f>
        <v>#N/A</v>
      </c>
      <c r="P714" s="31"/>
      <c r="Q714" s="63" t="s">
        <v>76</v>
      </c>
    </row>
    <row r="715" spans="1:17" s="70" customFormat="1" ht="14">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
      <c r="B718" s="72"/>
      <c r="I718" s="61"/>
      <c r="J718" s="61"/>
      <c r="K718" s="61"/>
      <c r="L718" s="61"/>
      <c r="M718" s="61"/>
      <c r="N718" s="62"/>
      <c r="O718" s="62" t="e">
        <f>+O717/M717-1</f>
        <v>#N/A</v>
      </c>
      <c r="P718" s="31"/>
      <c r="Q718" s="63" t="s">
        <v>76</v>
      </c>
    </row>
    <row r="719" spans="1:17" s="70" customFormat="1" ht="14">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
      <c r="B720" s="73"/>
      <c r="C720" s="74"/>
      <c r="D720" s="74"/>
      <c r="E720" s="74"/>
      <c r="F720" s="74"/>
      <c r="G720" s="74"/>
      <c r="H720" s="74"/>
      <c r="I720" s="74"/>
      <c r="J720" s="74"/>
      <c r="K720" s="74"/>
      <c r="L720" s="74"/>
      <c r="M720" s="74"/>
      <c r="N720" s="75"/>
      <c r="O720" s="75">
        <f>+N$651+N720</f>
        <v>0</v>
      </c>
      <c r="P720" s="31"/>
      <c r="Q720" s="36" t="s">
        <v>74</v>
      </c>
    </row>
    <row r="721" spans="1:17" s="3" customFormat="1" ht="14">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
      <c r="B722" s="72"/>
      <c r="I722" s="61"/>
      <c r="J722" s="61"/>
      <c r="K722" s="61"/>
      <c r="L722" s="61"/>
      <c r="M722" s="61"/>
      <c r="N722" s="62"/>
      <c r="O722" s="62" t="e">
        <f>+O721/N721-1</f>
        <v>#N/A</v>
      </c>
      <c r="P722" s="31"/>
      <c r="Q722" s="63" t="s">
        <v>76</v>
      </c>
    </row>
    <row r="723" spans="1:17" s="70" customFormat="1" ht="14">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638:N638"/>
    <mergeCell ref="B646:N646"/>
    <mergeCell ref="B641:N641"/>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6584" priority="1217" operator="lessThan">
      <formula>0</formula>
    </cfRule>
  </conditionalFormatting>
  <conditionalFormatting sqref="P583">
    <cfRule type="cellIs" dxfId="6583" priority="1212" operator="lessThan">
      <formula>0</formula>
    </cfRule>
  </conditionalFormatting>
  <conditionalFormatting sqref="B348:N348">
    <cfRule type="cellIs" dxfId="6582" priority="1211" operator="lessThan">
      <formula>0</formula>
    </cfRule>
  </conditionalFormatting>
  <conditionalFormatting sqref="P514:P515">
    <cfRule type="cellIs" dxfId="6581" priority="1213" operator="lessThan">
      <formula>0</formula>
    </cfRule>
  </conditionalFormatting>
  <conditionalFormatting sqref="P523 Q529 Q539:Q545">
    <cfRule type="cellIs" dxfId="6580" priority="1214" operator="lessThan">
      <formula>0</formula>
    </cfRule>
  </conditionalFormatting>
  <conditionalFormatting sqref="P531">
    <cfRule type="cellIs" dxfId="6579" priority="1215" operator="lessThan">
      <formula>0</formula>
    </cfRule>
  </conditionalFormatting>
  <conditionalFormatting sqref="P562">
    <cfRule type="cellIs" dxfId="6578" priority="1216" operator="lessThan">
      <formula>0</formula>
    </cfRule>
  </conditionalFormatting>
  <conditionalFormatting sqref="B348:N348">
    <cfRule type="cellIs" dxfId="6577" priority="1210" operator="lessThan">
      <formula>0</formula>
    </cfRule>
  </conditionalFormatting>
  <conditionalFormatting sqref="Q588">
    <cfRule type="cellIs" dxfId="6576" priority="1195" operator="lessThan">
      <formula>0</formula>
    </cfRule>
  </conditionalFormatting>
  <conditionalFormatting sqref="Q499:Q502">
    <cfRule type="cellIs" dxfId="6575" priority="1209" operator="lessThan">
      <formula>0</formula>
    </cfRule>
  </conditionalFormatting>
  <conditionalFormatting sqref="Q503">
    <cfRule type="cellIs" dxfId="6574" priority="1208" operator="lessThan">
      <formula>0</formula>
    </cfRule>
  </conditionalFormatting>
  <conditionalFormatting sqref="Q503">
    <cfRule type="cellIs" dxfId="6573" priority="1207" operator="lessThan">
      <formula>0</formula>
    </cfRule>
  </conditionalFormatting>
  <conditionalFormatting sqref="B514">
    <cfRule type="cellIs" dxfId="6572" priority="1205" operator="lessThan">
      <formula>0</formula>
    </cfRule>
  </conditionalFormatting>
  <conditionalFormatting sqref="B531">
    <cfRule type="cellIs" dxfId="6571" priority="1204" operator="lessThan">
      <formula>0</formula>
    </cfRule>
  </conditionalFormatting>
  <conditionalFormatting sqref="Q520">
    <cfRule type="cellIs" dxfId="6570" priority="1203" operator="lessThan">
      <formula>0</formula>
    </cfRule>
  </conditionalFormatting>
  <conditionalFormatting sqref="Q520">
    <cfRule type="cellIs" dxfId="6569" priority="1202" operator="lessThan">
      <formula>0</formula>
    </cfRule>
  </conditionalFormatting>
  <conditionalFormatting sqref="Q567">
    <cfRule type="cellIs" dxfId="6568" priority="1197" operator="lessThan">
      <formula>0</formula>
    </cfRule>
  </conditionalFormatting>
  <conditionalFormatting sqref="B523 B515">
    <cfRule type="cellIs" dxfId="6567" priority="1206" operator="lessThan">
      <formula>0</formula>
    </cfRule>
  </conditionalFormatting>
  <conditionalFormatting sqref="Q528">
    <cfRule type="cellIs" dxfId="6566" priority="1200" operator="lessThan">
      <formula>0</formula>
    </cfRule>
  </conditionalFormatting>
  <conditionalFormatting sqref="Q536">
    <cfRule type="cellIs" dxfId="6565" priority="1199" operator="lessThan">
      <formula>0</formula>
    </cfRule>
  </conditionalFormatting>
  <conditionalFormatting sqref="Q536">
    <cfRule type="cellIs" dxfId="6564" priority="1198" operator="lessThan">
      <formula>0</formula>
    </cfRule>
  </conditionalFormatting>
  <conditionalFormatting sqref="P539">
    <cfRule type="cellIs" dxfId="6563" priority="1186" operator="lessThan">
      <formula>0</formula>
    </cfRule>
  </conditionalFormatting>
  <conditionalFormatting sqref="Q528">
    <cfRule type="cellIs" dxfId="6562" priority="1201" operator="lessThan">
      <formula>0</formula>
    </cfRule>
  </conditionalFormatting>
  <conditionalFormatting sqref="Q567">
    <cfRule type="cellIs" dxfId="6561" priority="1196" operator="lessThan">
      <formula>0</formula>
    </cfRule>
  </conditionalFormatting>
  <conditionalFormatting sqref="P584:P587">
    <cfRule type="cellIs" dxfId="6560" priority="1188" operator="lessThan">
      <formula>0</formula>
    </cfRule>
  </conditionalFormatting>
  <conditionalFormatting sqref="P563:P566">
    <cfRule type="cellIs" dxfId="6559" priority="1189" operator="lessThan">
      <formula>0</formula>
    </cfRule>
  </conditionalFormatting>
  <conditionalFormatting sqref="Q366">
    <cfRule type="cellIs" dxfId="6558" priority="1147" operator="lessThan">
      <formula>0</formula>
    </cfRule>
  </conditionalFormatting>
  <conditionalFormatting sqref="Q588">
    <cfRule type="cellIs" dxfId="6557" priority="1194" operator="lessThan">
      <formula>0</formula>
    </cfRule>
  </conditionalFormatting>
  <conditionalFormatting sqref="Q544">
    <cfRule type="cellIs" dxfId="6556" priority="1185" operator="lessThan">
      <formula>0</formula>
    </cfRule>
  </conditionalFormatting>
  <conditionalFormatting sqref="J353:N354 K351:N352">
    <cfRule type="cellIs" dxfId="6555" priority="1174" operator="lessThan">
      <formula>0</formula>
    </cfRule>
  </conditionalFormatting>
  <conditionalFormatting sqref="P516:P519">
    <cfRule type="cellIs" dxfId="6554" priority="1193" operator="lessThan">
      <formula>0</formula>
    </cfRule>
  </conditionalFormatting>
  <conditionalFormatting sqref="P524:P527">
    <cfRule type="cellIs" dxfId="6553" priority="1192" operator="lessThan">
      <formula>0</formula>
    </cfRule>
  </conditionalFormatting>
  <conditionalFormatting sqref="P539:P543">
    <cfRule type="cellIs" dxfId="6552" priority="1191" operator="lessThan">
      <formula>0</formula>
    </cfRule>
  </conditionalFormatting>
  <conditionalFormatting sqref="P532:P535">
    <cfRule type="cellIs" dxfId="6551" priority="1190" operator="lessThan">
      <formula>0</formula>
    </cfRule>
  </conditionalFormatting>
  <conditionalFormatting sqref="Q544">
    <cfRule type="cellIs" dxfId="6550" priority="1184" operator="lessThan">
      <formula>0</formula>
    </cfRule>
  </conditionalFormatting>
  <conditionalFormatting sqref="Q354">
    <cfRule type="cellIs" dxfId="6549" priority="1167" operator="lessThan">
      <formula>0</formula>
    </cfRule>
  </conditionalFormatting>
  <conditionalFormatting sqref="Q540:Q543 B539">
    <cfRule type="cellIs" dxfId="6548" priority="1187" operator="lessThan">
      <formula>0</formula>
    </cfRule>
  </conditionalFormatting>
  <conditionalFormatting sqref="P555:P558">
    <cfRule type="cellIs" dxfId="6547" priority="1179" operator="lessThan">
      <formula>0</formula>
    </cfRule>
  </conditionalFormatting>
  <conditionalFormatting sqref="Q555:Q558 Q560">
    <cfRule type="cellIs" dxfId="6546" priority="1182" operator="lessThan">
      <formula>0</formula>
    </cfRule>
  </conditionalFormatting>
  <conditionalFormatting sqref="Q559">
    <cfRule type="cellIs" dxfId="6545" priority="1181" operator="lessThan">
      <formula>0</formula>
    </cfRule>
  </conditionalFormatting>
  <conditionalFormatting sqref="Q468:Q472">
    <cfRule type="cellIs" dxfId="6544" priority="1178" operator="lessThan">
      <formula>0</formula>
    </cfRule>
  </conditionalFormatting>
  <conditionalFormatting sqref="Q559">
    <cfRule type="cellIs" dxfId="6543" priority="1180" operator="lessThan">
      <formula>0</formula>
    </cfRule>
  </conditionalFormatting>
  <conditionalFormatting sqref="J351">
    <cfRule type="cellIs" dxfId="6542" priority="1173" operator="lessThan">
      <formula>0</formula>
    </cfRule>
  </conditionalFormatting>
  <conditionalFormatting sqref="P540:P543">
    <cfRule type="cellIs" dxfId="6541" priority="1183" operator="lessThan">
      <formula>0</formula>
    </cfRule>
  </conditionalFormatting>
  <conditionalFormatting sqref="P349:Q350 Q351:Q353">
    <cfRule type="cellIs" dxfId="6540" priority="1177" operator="lessThan">
      <formula>0</formula>
    </cfRule>
  </conditionalFormatting>
  <conditionalFormatting sqref="Q396">
    <cfRule type="cellIs" dxfId="6539" priority="1100" operator="lessThan">
      <formula>0</formula>
    </cfRule>
  </conditionalFormatting>
  <conditionalFormatting sqref="B349">
    <cfRule type="cellIs" dxfId="6538" priority="1172" operator="lessThan">
      <formula>0</formula>
    </cfRule>
  </conditionalFormatting>
  <conditionalFormatting sqref="P393:P395">
    <cfRule type="cellIs" dxfId="6537" priority="1104" operator="lessThan">
      <formula>0</formula>
    </cfRule>
  </conditionalFormatting>
  <conditionalFormatting sqref="Q397">
    <cfRule type="cellIs" dxfId="6536" priority="1102" operator="lessThan">
      <formula>0</formula>
    </cfRule>
  </conditionalFormatting>
  <conditionalFormatting sqref="P349:P350">
    <cfRule type="cellIs" dxfId="6535" priority="1176" operator="lessThan">
      <formula>0</formula>
    </cfRule>
  </conditionalFormatting>
  <conditionalFormatting sqref="P351:P354">
    <cfRule type="cellIs" dxfId="6534" priority="1175" operator="lessThan">
      <formula>0</formula>
    </cfRule>
  </conditionalFormatting>
  <conditionalFormatting sqref="C397:M397">
    <cfRule type="cellIs" dxfId="6533" priority="1099" operator="lessThan">
      <formula>0</formula>
    </cfRule>
  </conditionalFormatting>
  <conditionalFormatting sqref="Q355">
    <cfRule type="cellIs" dxfId="6532" priority="1170" operator="lessThan">
      <formula>0</formula>
    </cfRule>
  </conditionalFormatting>
  <conditionalFormatting sqref="P398:Q398 Q399:Q401">
    <cfRule type="cellIs" dxfId="6531" priority="1098" operator="lessThan">
      <formula>0</formula>
    </cfRule>
  </conditionalFormatting>
  <conditionalFormatting sqref="P399:P401">
    <cfRule type="cellIs" dxfId="6530" priority="1096" operator="lessThan">
      <formula>0</formula>
    </cfRule>
  </conditionalFormatting>
  <conditionalFormatting sqref="H385">
    <cfRule type="cellIs" dxfId="6529" priority="1061" operator="lessThan">
      <formula>0</formula>
    </cfRule>
  </conditionalFormatting>
  <conditionalFormatting sqref="Q402">
    <cfRule type="cellIs" dxfId="6528" priority="1094" operator="lessThan">
      <formula>0</formula>
    </cfRule>
  </conditionalFormatting>
  <conditionalFormatting sqref="B350">
    <cfRule type="cellIs" dxfId="6527" priority="1171" operator="lessThan">
      <formula>0</formula>
    </cfRule>
  </conditionalFormatting>
  <conditionalFormatting sqref="J352">
    <cfRule type="cellIs" dxfId="6526" priority="1168" operator="lessThan">
      <formula>0</formula>
    </cfRule>
  </conditionalFormatting>
  <conditionalFormatting sqref="P355">
    <cfRule type="cellIs" dxfId="6525" priority="1169" operator="lessThan">
      <formula>0</formula>
    </cfRule>
  </conditionalFormatting>
  <conditionalFormatting sqref="P440">
    <cfRule type="cellIs" dxfId="6524" priority="1047" operator="lessThan">
      <formula>0</formula>
    </cfRule>
  </conditionalFormatting>
  <conditionalFormatting sqref="Q354">
    <cfRule type="cellIs" dxfId="6523" priority="1166" operator="lessThan">
      <formula>0</formula>
    </cfRule>
  </conditionalFormatting>
  <conditionalFormatting sqref="P356:Q356 Q357:Q359">
    <cfRule type="cellIs" dxfId="6522" priority="1165" operator="lessThan">
      <formula>0</formula>
    </cfRule>
  </conditionalFormatting>
  <conditionalFormatting sqref="P356">
    <cfRule type="cellIs" dxfId="6521" priority="1164" operator="lessThan">
      <formula>0</formula>
    </cfRule>
  </conditionalFormatting>
  <conditionalFormatting sqref="P357:P360">
    <cfRule type="cellIs" dxfId="6520" priority="1163" operator="lessThan">
      <formula>0</formula>
    </cfRule>
  </conditionalFormatting>
  <conditionalFormatting sqref="B356">
    <cfRule type="cellIs" dxfId="6519" priority="1159" operator="lessThan">
      <formula>0</formula>
    </cfRule>
  </conditionalFormatting>
  <conditionalFormatting sqref="Q361">
    <cfRule type="cellIs" dxfId="6518" priority="1158" operator="lessThan">
      <formula>0</formula>
    </cfRule>
  </conditionalFormatting>
  <conditionalFormatting sqref="Q360">
    <cfRule type="cellIs" dxfId="6517" priority="1156" operator="lessThan">
      <formula>0</formula>
    </cfRule>
  </conditionalFormatting>
  <conditionalFormatting sqref="Q360">
    <cfRule type="cellIs" dxfId="6516" priority="1155" operator="lessThan">
      <formula>0</formula>
    </cfRule>
  </conditionalFormatting>
  <conditionalFormatting sqref="P362:Q362 Q363:Q365">
    <cfRule type="cellIs" dxfId="6515" priority="1154" operator="lessThan">
      <formula>0</formula>
    </cfRule>
  </conditionalFormatting>
  <conditionalFormatting sqref="P362">
    <cfRule type="cellIs" dxfId="6514" priority="1153" operator="lessThan">
      <formula>0</formula>
    </cfRule>
  </conditionalFormatting>
  <conditionalFormatting sqref="J363">
    <cfRule type="cellIs" dxfId="6513" priority="1151" operator="lessThan">
      <formula>0</formula>
    </cfRule>
  </conditionalFormatting>
  <conditionalFormatting sqref="K363:N364 J365:M366">
    <cfRule type="cellIs" dxfId="6512" priority="1152" operator="lessThan">
      <formula>0</formula>
    </cfRule>
  </conditionalFormatting>
  <conditionalFormatting sqref="P368">
    <cfRule type="cellIs" dxfId="6511" priority="1144" operator="lessThan">
      <formula>0</formula>
    </cfRule>
  </conditionalFormatting>
  <conditionalFormatting sqref="Q367">
    <cfRule type="cellIs" dxfId="6510" priority="1149" operator="lessThan">
      <formula>0</formula>
    </cfRule>
  </conditionalFormatting>
  <conditionalFormatting sqref="B362">
    <cfRule type="cellIs" dxfId="6509" priority="1150" operator="lessThan">
      <formula>0</formula>
    </cfRule>
  </conditionalFormatting>
  <conditionalFormatting sqref="P405:P407">
    <cfRule type="cellIs" dxfId="6508" priority="1082" operator="lessThan">
      <formula>0</formula>
    </cfRule>
  </conditionalFormatting>
  <conditionalFormatting sqref="J364">
    <cfRule type="cellIs" dxfId="6507" priority="1148" operator="lessThan">
      <formula>0</formula>
    </cfRule>
  </conditionalFormatting>
  <conditionalFormatting sqref="Q366">
    <cfRule type="cellIs" dxfId="6506" priority="1146" operator="lessThan">
      <formula>0</formula>
    </cfRule>
  </conditionalFormatting>
  <conditionalFormatting sqref="P368:Q368 Q369:Q371">
    <cfRule type="cellIs" dxfId="6505" priority="1145" operator="lessThan">
      <formula>0</formula>
    </cfRule>
  </conditionalFormatting>
  <conditionalFormatting sqref="Q372">
    <cfRule type="cellIs" dxfId="6504" priority="1136" operator="lessThan">
      <formula>0</formula>
    </cfRule>
  </conditionalFormatting>
  <conditionalFormatting sqref="I370 K369:N370 C371:M372">
    <cfRule type="cellIs" dxfId="6503" priority="1143" operator="lessThan">
      <formula>0</formula>
    </cfRule>
  </conditionalFormatting>
  <conditionalFormatting sqref="I369">
    <cfRule type="cellIs" dxfId="6502" priority="1141" operator="lessThan">
      <formula>0</formula>
    </cfRule>
  </conditionalFormatting>
  <conditionalFormatting sqref="C369:J369">
    <cfRule type="cellIs" dxfId="6501" priority="1142" operator="lessThan">
      <formula>0</formula>
    </cfRule>
  </conditionalFormatting>
  <conditionalFormatting sqref="B368">
    <cfRule type="cellIs" dxfId="6500" priority="1140" operator="lessThan">
      <formula>0</formula>
    </cfRule>
  </conditionalFormatting>
  <conditionalFormatting sqref="Q373">
    <cfRule type="cellIs" dxfId="6499" priority="1139" operator="lessThan">
      <formula>0</formula>
    </cfRule>
  </conditionalFormatting>
  <conditionalFormatting sqref="P411:P413">
    <cfRule type="cellIs" dxfId="6498" priority="1075" operator="lessThan">
      <formula>0</formula>
    </cfRule>
  </conditionalFormatting>
  <conditionalFormatting sqref="C370:J370">
    <cfRule type="cellIs" dxfId="6497" priority="1138" operator="lessThan">
      <formula>0</formula>
    </cfRule>
  </conditionalFormatting>
  <conditionalFormatting sqref="Q372">
    <cfRule type="cellIs" dxfId="6496" priority="1137" operator="lessThan">
      <formula>0</formula>
    </cfRule>
  </conditionalFormatting>
  <conditionalFormatting sqref="P374:Q374 Q375:Q377">
    <cfRule type="cellIs" dxfId="6495" priority="1135" operator="lessThan">
      <formula>0</formula>
    </cfRule>
  </conditionalFormatting>
  <conditionalFormatting sqref="P374">
    <cfRule type="cellIs" dxfId="6494" priority="1134" operator="lessThan">
      <formula>0</formula>
    </cfRule>
  </conditionalFormatting>
  <conditionalFormatting sqref="P375:P377">
    <cfRule type="cellIs" dxfId="6493" priority="1133" operator="lessThan">
      <formula>0</formula>
    </cfRule>
  </conditionalFormatting>
  <conditionalFormatting sqref="I376 K375:N376 C377:M378">
    <cfRule type="cellIs" dxfId="6492" priority="1132" operator="lessThan">
      <formula>0</formula>
    </cfRule>
  </conditionalFormatting>
  <conditionalFormatting sqref="I375">
    <cfRule type="cellIs" dxfId="6491" priority="1130" operator="lessThan">
      <formula>0</formula>
    </cfRule>
  </conditionalFormatting>
  <conditionalFormatting sqref="C375:J375">
    <cfRule type="cellIs" dxfId="6490" priority="1131" operator="lessThan">
      <formula>0</formula>
    </cfRule>
  </conditionalFormatting>
  <conditionalFormatting sqref="B374">
    <cfRule type="cellIs" dxfId="6489" priority="1129" operator="lessThan">
      <formula>0</formula>
    </cfRule>
  </conditionalFormatting>
  <conditionalFormatting sqref="Q379">
    <cfRule type="cellIs" dxfId="6488" priority="1128" operator="lessThan">
      <formula>0</formula>
    </cfRule>
  </conditionalFormatting>
  <conditionalFormatting sqref="C376:J376">
    <cfRule type="cellIs" dxfId="6487" priority="1127" operator="lessThan">
      <formula>0</formula>
    </cfRule>
  </conditionalFormatting>
  <conditionalFormatting sqref="Q378">
    <cfRule type="cellIs" dxfId="6486" priority="1126" operator="lessThan">
      <formula>0</formula>
    </cfRule>
  </conditionalFormatting>
  <conditionalFormatting sqref="Q378">
    <cfRule type="cellIs" dxfId="6485" priority="1125" operator="lessThan">
      <formula>0</formula>
    </cfRule>
  </conditionalFormatting>
  <conditionalFormatting sqref="P380:Q380 Q381:Q383">
    <cfRule type="cellIs" dxfId="6484" priority="1124" operator="lessThan">
      <formula>0</formula>
    </cfRule>
  </conditionalFormatting>
  <conditionalFormatting sqref="P380">
    <cfRule type="cellIs" dxfId="6483" priority="1123" operator="lessThan">
      <formula>0</formula>
    </cfRule>
  </conditionalFormatting>
  <conditionalFormatting sqref="P381:P383">
    <cfRule type="cellIs" dxfId="6482" priority="1122" operator="lessThan">
      <formula>0</formula>
    </cfRule>
  </conditionalFormatting>
  <conditionalFormatting sqref="I382 K381:N382 C383:N383 C384:M384">
    <cfRule type="cellIs" dxfId="6481" priority="1121" operator="lessThan">
      <formula>0</formula>
    </cfRule>
  </conditionalFormatting>
  <conditionalFormatting sqref="I381">
    <cfRule type="cellIs" dxfId="6480" priority="1119" operator="lessThan">
      <formula>0</formula>
    </cfRule>
  </conditionalFormatting>
  <conditionalFormatting sqref="C381:J381">
    <cfRule type="cellIs" dxfId="6479" priority="1120" operator="lessThan">
      <formula>0</formula>
    </cfRule>
  </conditionalFormatting>
  <conditionalFormatting sqref="B380">
    <cfRule type="cellIs" dxfId="6478" priority="1118" operator="lessThan">
      <formula>0</formula>
    </cfRule>
  </conditionalFormatting>
  <conditionalFormatting sqref="Q385">
    <cfRule type="cellIs" dxfId="6477" priority="1117" operator="lessThan">
      <formula>0</formula>
    </cfRule>
  </conditionalFormatting>
  <conditionalFormatting sqref="C382:J382">
    <cfRule type="cellIs" dxfId="6476" priority="1116" operator="lessThan">
      <formula>0</formula>
    </cfRule>
  </conditionalFormatting>
  <conditionalFormatting sqref="Q384">
    <cfRule type="cellIs" dxfId="6475" priority="1115" operator="lessThan">
      <formula>0</formula>
    </cfRule>
  </conditionalFormatting>
  <conditionalFormatting sqref="Q384">
    <cfRule type="cellIs" dxfId="6474" priority="1114" operator="lessThan">
      <formula>0</formula>
    </cfRule>
  </conditionalFormatting>
  <conditionalFormatting sqref="P386:Q386 Q387:Q389">
    <cfRule type="cellIs" dxfId="6473" priority="1113" operator="lessThan">
      <formula>0</formula>
    </cfRule>
  </conditionalFormatting>
  <conditionalFormatting sqref="P386">
    <cfRule type="cellIs" dxfId="6472" priority="1112" operator="lessThan">
      <formula>0</formula>
    </cfRule>
  </conditionalFormatting>
  <conditionalFormatting sqref="P387:P389">
    <cfRule type="cellIs" dxfId="6471" priority="1111" operator="lessThan">
      <formula>0</formula>
    </cfRule>
  </conditionalFormatting>
  <conditionalFormatting sqref="B386">
    <cfRule type="cellIs" dxfId="6470" priority="1110" operator="lessThan">
      <formula>0</formula>
    </cfRule>
  </conditionalFormatting>
  <conditionalFormatting sqref="Q391">
    <cfRule type="cellIs" dxfId="6469" priority="1109" operator="lessThan">
      <formula>0</formula>
    </cfRule>
  </conditionalFormatting>
  <conditionalFormatting sqref="Q390">
    <cfRule type="cellIs" dxfId="6468" priority="1108" operator="lessThan">
      <formula>0</formula>
    </cfRule>
  </conditionalFormatting>
  <conditionalFormatting sqref="Q390">
    <cfRule type="cellIs" dxfId="6467" priority="1107" operator="lessThan">
      <formula>0</formula>
    </cfRule>
  </conditionalFormatting>
  <conditionalFormatting sqref="P392:Q392 Q393:Q395">
    <cfRule type="cellIs" dxfId="6466" priority="1106" operator="lessThan">
      <formula>0</formula>
    </cfRule>
  </conditionalFormatting>
  <conditionalFormatting sqref="P392">
    <cfRule type="cellIs" dxfId="6465" priority="1105" operator="lessThan">
      <formula>0</formula>
    </cfRule>
  </conditionalFormatting>
  <conditionalFormatting sqref="H397">
    <cfRule type="cellIs" dxfId="6464" priority="1064" operator="lessThan">
      <formula>0</formula>
    </cfRule>
  </conditionalFormatting>
  <conditionalFormatting sqref="B392">
    <cfRule type="cellIs" dxfId="6463" priority="1103" operator="lessThan">
      <formula>0</formula>
    </cfRule>
  </conditionalFormatting>
  <conditionalFormatting sqref="H378">
    <cfRule type="cellIs" dxfId="6462" priority="1060" operator="lessThan">
      <formula>0</formula>
    </cfRule>
  </conditionalFormatting>
  <conditionalFormatting sqref="Q396">
    <cfRule type="cellIs" dxfId="6461" priority="1101" operator="lessThan">
      <formula>0</formula>
    </cfRule>
  </conditionalFormatting>
  <conditionalFormatting sqref="H361">
    <cfRule type="cellIs" dxfId="6460" priority="1057" operator="lessThan">
      <formula>0</formula>
    </cfRule>
  </conditionalFormatting>
  <conditionalFormatting sqref="P398">
    <cfRule type="cellIs" dxfId="6459" priority="1097" operator="lessThan">
      <formula>0</formula>
    </cfRule>
  </conditionalFormatting>
  <conditionalFormatting sqref="Q438">
    <cfRule type="cellIs" dxfId="6458" priority="1050" operator="lessThan">
      <formula>0</formula>
    </cfRule>
  </conditionalFormatting>
  <conditionalFormatting sqref="H372">
    <cfRule type="cellIs" dxfId="6457" priority="1056" operator="lessThan">
      <formula>0</formula>
    </cfRule>
  </conditionalFormatting>
  <conditionalFormatting sqref="Q402">
    <cfRule type="cellIs" dxfId="6456" priority="1095" operator="lessThan">
      <formula>0</formula>
    </cfRule>
  </conditionalFormatting>
  <conditionalFormatting sqref="P440:Q440 Q441:Q443">
    <cfRule type="cellIs" dxfId="6455" priority="1048" operator="lessThan">
      <formula>0</formula>
    </cfRule>
  </conditionalFormatting>
  <conditionalFormatting sqref="C391:M391">
    <cfRule type="cellIs" dxfId="6454" priority="1093" operator="lessThan">
      <formula>0</formula>
    </cfRule>
  </conditionalFormatting>
  <conditionalFormatting sqref="C385:M385">
    <cfRule type="cellIs" dxfId="6453" priority="1092" operator="lessThan">
      <formula>0</formula>
    </cfRule>
  </conditionalFormatting>
  <conditionalFormatting sqref="C379:M379">
    <cfRule type="cellIs" dxfId="6452" priority="1091" operator="lessThan">
      <formula>0</formula>
    </cfRule>
  </conditionalFormatting>
  <conditionalFormatting sqref="C373:M373">
    <cfRule type="cellIs" dxfId="6451" priority="1090" operator="lessThan">
      <formula>0</formula>
    </cfRule>
  </conditionalFormatting>
  <conditionalFormatting sqref="J367:M367">
    <cfRule type="cellIs" dxfId="6450" priority="1089" operator="lessThan">
      <formula>0</formula>
    </cfRule>
  </conditionalFormatting>
  <conditionalFormatting sqref="C361:M361">
    <cfRule type="cellIs" dxfId="6449" priority="1088" operator="lessThan">
      <formula>0</formula>
    </cfRule>
  </conditionalFormatting>
  <conditionalFormatting sqref="J355:N355">
    <cfRule type="cellIs" dxfId="6448" priority="1087" operator="lessThan">
      <formula>0</formula>
    </cfRule>
  </conditionalFormatting>
  <conditionalFormatting sqref="B398">
    <cfRule type="cellIs" dxfId="6447" priority="1086" operator="lessThan">
      <formula>0</formula>
    </cfRule>
  </conditionalFormatting>
  <conditionalFormatting sqref="B403">
    <cfRule type="cellIs" dxfId="6446" priority="1085" operator="lessThan">
      <formula>0</formula>
    </cfRule>
  </conditionalFormatting>
  <conditionalFormatting sqref="Q408">
    <cfRule type="cellIs" dxfId="6445" priority="1079" operator="lessThan">
      <formula>0</formula>
    </cfRule>
  </conditionalFormatting>
  <conditionalFormatting sqref="Q409">
    <cfRule type="cellIs" dxfId="6444" priority="1081" operator="lessThan">
      <formula>0</formula>
    </cfRule>
  </conditionalFormatting>
  <conditionalFormatting sqref="P404:Q404 Q405:Q407">
    <cfRule type="cellIs" dxfId="6443" priority="1084" operator="lessThan">
      <formula>0</formula>
    </cfRule>
  </conditionalFormatting>
  <conditionalFormatting sqref="P404">
    <cfRule type="cellIs" dxfId="6442" priority="1083" operator="lessThan">
      <formula>0</formula>
    </cfRule>
  </conditionalFormatting>
  <conditionalFormatting sqref="Q408">
    <cfRule type="cellIs" dxfId="6441" priority="1080" operator="lessThan">
      <formula>0</formula>
    </cfRule>
  </conditionalFormatting>
  <conditionalFormatting sqref="B404">
    <cfRule type="cellIs" dxfId="6440" priority="1078" operator="lessThan">
      <formula>0</formula>
    </cfRule>
  </conditionalFormatting>
  <conditionalFormatting sqref="Q414">
    <cfRule type="cellIs" dxfId="6439" priority="1072" operator="lessThan">
      <formula>0</formula>
    </cfRule>
  </conditionalFormatting>
  <conditionalFormatting sqref="Q415">
    <cfRule type="cellIs" dxfId="6438" priority="1074" operator="lessThan">
      <formula>0</formula>
    </cfRule>
  </conditionalFormatting>
  <conditionalFormatting sqref="P410:Q410 Q411:Q413">
    <cfRule type="cellIs" dxfId="6437" priority="1077" operator="lessThan">
      <formula>0</formula>
    </cfRule>
  </conditionalFormatting>
  <conditionalFormatting sqref="P410">
    <cfRule type="cellIs" dxfId="6436" priority="1076" operator="lessThan">
      <formula>0</formula>
    </cfRule>
  </conditionalFormatting>
  <conditionalFormatting sqref="Q414">
    <cfRule type="cellIs" dxfId="6435" priority="1073" operator="lessThan">
      <formula>0</formula>
    </cfRule>
  </conditionalFormatting>
  <conditionalFormatting sqref="B410">
    <cfRule type="cellIs" dxfId="6434" priority="1071" operator="lessThan">
      <formula>0</formula>
    </cfRule>
  </conditionalFormatting>
  <conditionalFormatting sqref="Q432">
    <cfRule type="cellIs" dxfId="6433" priority="1065" operator="lessThan">
      <formula>0</formula>
    </cfRule>
  </conditionalFormatting>
  <conditionalFormatting sqref="P429:P431">
    <cfRule type="cellIs" dxfId="6432" priority="1068" operator="lessThan">
      <formula>0</formula>
    </cfRule>
  </conditionalFormatting>
  <conditionalFormatting sqref="Q433">
    <cfRule type="cellIs" dxfId="6431" priority="1067" operator="lessThan">
      <formula>0</formula>
    </cfRule>
  </conditionalFormatting>
  <conditionalFormatting sqref="P428:Q428 Q429:Q431">
    <cfRule type="cellIs" dxfId="6430" priority="1070" operator="lessThan">
      <formula>0</formula>
    </cfRule>
  </conditionalFormatting>
  <conditionalFormatting sqref="P428">
    <cfRule type="cellIs" dxfId="6429" priority="1069" operator="lessThan">
      <formula>0</formula>
    </cfRule>
  </conditionalFormatting>
  <conditionalFormatting sqref="Q432">
    <cfRule type="cellIs" dxfId="6428" priority="1066" operator="lessThan">
      <formula>0</formula>
    </cfRule>
  </conditionalFormatting>
  <conditionalFormatting sqref="H391">
    <cfRule type="cellIs" dxfId="6427" priority="1063" operator="lessThan">
      <formula>0</formula>
    </cfRule>
  </conditionalFormatting>
  <conditionalFormatting sqref="P435:P437">
    <cfRule type="cellIs" dxfId="6426" priority="1052" operator="lessThan">
      <formula>0</formula>
    </cfRule>
  </conditionalFormatting>
  <conditionalFormatting sqref="Q444">
    <cfRule type="cellIs" dxfId="6425" priority="1044" operator="lessThan">
      <formula>0</formula>
    </cfRule>
  </conditionalFormatting>
  <conditionalFormatting sqref="H384">
    <cfRule type="cellIs" dxfId="6424" priority="1062" operator="lessThan">
      <formula>0</formula>
    </cfRule>
  </conditionalFormatting>
  <conditionalFormatting sqref="H379">
    <cfRule type="cellIs" dxfId="6423" priority="1059" operator="lessThan">
      <formula>0</formula>
    </cfRule>
  </conditionalFormatting>
  <conditionalFormatting sqref="Q438">
    <cfRule type="cellIs" dxfId="6422" priority="1051" operator="lessThan">
      <formula>0</formula>
    </cfRule>
  </conditionalFormatting>
  <conditionalFormatting sqref="H373">
    <cfRule type="cellIs" dxfId="6421" priority="1055" operator="lessThan">
      <formula>0</formula>
    </cfRule>
  </conditionalFormatting>
  <conditionalFormatting sqref="P441:P443">
    <cfRule type="cellIs" dxfId="6420" priority="1046" operator="lessThan">
      <formula>0</formula>
    </cfRule>
  </conditionalFormatting>
  <conditionalFormatting sqref="P434:Q434 Q435:Q437">
    <cfRule type="cellIs" dxfId="6419" priority="1054" operator="lessThan">
      <formula>0</formula>
    </cfRule>
  </conditionalFormatting>
  <conditionalFormatting sqref="P434">
    <cfRule type="cellIs" dxfId="6418" priority="1053" operator="lessThan">
      <formula>0</formula>
    </cfRule>
  </conditionalFormatting>
  <conditionalFormatting sqref="B434">
    <cfRule type="cellIs" dxfId="6417" priority="1049" operator="lessThan">
      <formula>0</formula>
    </cfRule>
  </conditionalFormatting>
  <conditionalFormatting sqref="Q445:Q446">
    <cfRule type="cellIs" dxfId="6416" priority="1040" operator="lessThan">
      <formula>0</formula>
    </cfRule>
  </conditionalFormatting>
  <conditionalFormatting sqref="Q444">
    <cfRule type="cellIs" dxfId="6415" priority="1043" operator="lessThan">
      <formula>0</formula>
    </cfRule>
  </conditionalFormatting>
  <conditionalFormatting sqref="B446">
    <cfRule type="cellIs" dxfId="6414" priority="1039" operator="lessThan">
      <formula>0</formula>
    </cfRule>
  </conditionalFormatting>
  <conditionalFormatting sqref="B440">
    <cfRule type="cellIs" dxfId="6413" priority="1042" operator="lessThan">
      <formula>0</formula>
    </cfRule>
  </conditionalFormatting>
  <conditionalFormatting sqref="P446">
    <cfRule type="cellIs" dxfId="6412" priority="1045" operator="lessThan">
      <formula>0</formula>
    </cfRule>
  </conditionalFormatting>
  <conditionalFormatting sqref="B447">
    <cfRule type="cellIs" dxfId="6411" priority="1038" operator="lessThan">
      <formula>0</formula>
    </cfRule>
  </conditionalFormatting>
  <conditionalFormatting sqref="Q439">
    <cfRule type="cellIs" dxfId="6410" priority="1041" operator="lessThan">
      <formula>0</formula>
    </cfRule>
  </conditionalFormatting>
  <conditionalFormatting sqref="Q448:Q450">
    <cfRule type="cellIs" dxfId="6409" priority="1037" operator="lessThan">
      <formula>0</formula>
    </cfRule>
  </conditionalFormatting>
  <conditionalFormatting sqref="P448:P450">
    <cfRule type="cellIs" dxfId="6408" priority="1036" operator="lessThan">
      <formula>0</formula>
    </cfRule>
  </conditionalFormatting>
  <conditionalFormatting sqref="Q603">
    <cfRule type="cellIs" dxfId="6407" priority="1011" operator="lessThan">
      <formula>0</formula>
    </cfRule>
  </conditionalFormatting>
  <conditionalFormatting sqref="B625">
    <cfRule type="cellIs" dxfId="6406" priority="975" operator="lessThan">
      <formula>0</formula>
    </cfRule>
  </conditionalFormatting>
  <conditionalFormatting sqref="P454:P456">
    <cfRule type="cellIs" dxfId="6405" priority="1032" operator="lessThan">
      <formula>0</formula>
    </cfRule>
  </conditionalFormatting>
  <conditionalFormatting sqref="Q457">
    <cfRule type="cellIs" dxfId="6404" priority="1031" operator="lessThan">
      <formula>0</formula>
    </cfRule>
  </conditionalFormatting>
  <conditionalFormatting sqref="Q597">
    <cfRule type="cellIs" dxfId="6403" priority="1020" operator="lessThan">
      <formula>0</formula>
    </cfRule>
  </conditionalFormatting>
  <conditionalFormatting sqref="Q451">
    <cfRule type="cellIs" dxfId="6402" priority="1035" operator="lessThan">
      <formula>0</formula>
    </cfRule>
  </conditionalFormatting>
  <conditionalFormatting sqref="Q451">
    <cfRule type="cellIs" dxfId="6401" priority="1034" operator="lessThan">
      <formula>0</formula>
    </cfRule>
  </conditionalFormatting>
  <conditionalFormatting sqref="Q457">
    <cfRule type="cellIs" dxfId="6400" priority="1030" operator="lessThan">
      <formula>0</formula>
    </cfRule>
  </conditionalFormatting>
  <conditionalFormatting sqref="J593:N595 J596:M596">
    <cfRule type="cellIs" dxfId="6399" priority="1024" operator="lessThan">
      <formula>0</formula>
    </cfRule>
  </conditionalFormatting>
  <conditionalFormatting sqref="B453">
    <cfRule type="cellIs" dxfId="6398" priority="1028" operator="lessThan">
      <formula>0</formula>
    </cfRule>
  </conditionalFormatting>
  <conditionalFormatting sqref="P599:P602">
    <cfRule type="cellIs" dxfId="6397" priority="1017" operator="lessThan">
      <formula>0</formula>
    </cfRule>
  </conditionalFormatting>
  <conditionalFormatting sqref="Q454:Q456">
    <cfRule type="cellIs" dxfId="6396" priority="1033" operator="lessThan">
      <formula>0</formula>
    </cfRule>
  </conditionalFormatting>
  <conditionalFormatting sqref="Q593:Q595">
    <cfRule type="cellIs" dxfId="6395" priority="1027" operator="lessThan">
      <formula>0</formula>
    </cfRule>
  </conditionalFormatting>
  <conditionalFormatting sqref="Q596">
    <cfRule type="cellIs" dxfId="6394" priority="1022" operator="lessThan">
      <formula>0</formula>
    </cfRule>
  </conditionalFormatting>
  <conditionalFormatting sqref="Q452">
    <cfRule type="cellIs" dxfId="6393" priority="1029" operator="lessThan">
      <formula>0</formula>
    </cfRule>
  </conditionalFormatting>
  <conditionalFormatting sqref="B592">
    <cfRule type="cellIs" dxfId="6392" priority="1019" operator="lessThan">
      <formula>0</formula>
    </cfRule>
  </conditionalFormatting>
  <conditionalFormatting sqref="P593:P595">
    <cfRule type="cellIs" dxfId="6391" priority="1026" operator="lessThan">
      <formula>0</formula>
    </cfRule>
  </conditionalFormatting>
  <conditionalFormatting sqref="J594">
    <cfRule type="cellIs" dxfId="6390" priority="1023" operator="lessThan">
      <formula>0</formula>
    </cfRule>
  </conditionalFormatting>
  <conditionalFormatting sqref="Q602">
    <cfRule type="cellIs" dxfId="6389" priority="1012" operator="lessThan">
      <formula>0</formula>
    </cfRule>
  </conditionalFormatting>
  <conditionalFormatting sqref="J595:N595 K593:N594 J596:M596">
    <cfRule type="cellIs" dxfId="6388" priority="1025" operator="lessThan">
      <formula>0</formula>
    </cfRule>
  </conditionalFormatting>
  <conditionalFormatting sqref="Q596">
    <cfRule type="cellIs" dxfId="6387" priority="1021" operator="lessThan">
      <formula>0</formula>
    </cfRule>
  </conditionalFormatting>
  <conditionalFormatting sqref="J599:N599 J601:N602 J600:M600">
    <cfRule type="cellIs" dxfId="6386" priority="1015" operator="lessThan">
      <formula>0</formula>
    </cfRule>
  </conditionalFormatting>
  <conditionalFormatting sqref="P616:P619">
    <cfRule type="cellIs" dxfId="6385" priority="1009" operator="lessThan">
      <formula>0</formula>
    </cfRule>
  </conditionalFormatting>
  <conditionalFormatting sqref="Q602">
    <cfRule type="cellIs" dxfId="6384" priority="1013" operator="lessThan">
      <formula>0</formula>
    </cfRule>
  </conditionalFormatting>
  <conditionalFormatting sqref="J600">
    <cfRule type="cellIs" dxfId="6383" priority="1014" operator="lessThan">
      <formula>0</formula>
    </cfRule>
  </conditionalFormatting>
  <conditionalFormatting sqref="J601:N602 K599:N599 K600:M600">
    <cfRule type="cellIs" dxfId="6382" priority="1016" operator="lessThan">
      <formula>0</formula>
    </cfRule>
  </conditionalFormatting>
  <conditionalFormatting sqref="Q599:Q601">
    <cfRule type="cellIs" dxfId="6381" priority="1018" operator="lessThan">
      <formula>0</formula>
    </cfRule>
  </conditionalFormatting>
  <conditionalFormatting sqref="Q629">
    <cfRule type="cellIs" dxfId="6380" priority="979" operator="lessThan">
      <formula>0</formula>
    </cfRule>
  </conditionalFormatting>
  <conditionalFormatting sqref="I626">
    <cfRule type="cellIs" dxfId="6379" priority="982" operator="lessThan">
      <formula>0</formula>
    </cfRule>
  </conditionalFormatting>
  <conditionalFormatting sqref="C616:N619">
    <cfRule type="cellIs" dxfId="6378" priority="1007" operator="lessThan">
      <formula>0</formula>
    </cfRule>
  </conditionalFormatting>
  <conditionalFormatting sqref="Q619">
    <cfRule type="cellIs" dxfId="6377" priority="1003" operator="lessThan">
      <formula>0</formula>
    </cfRule>
  </conditionalFormatting>
  <conditionalFormatting sqref="I616">
    <cfRule type="cellIs" dxfId="6376" priority="1006" operator="lessThan">
      <formula>0</formula>
    </cfRule>
  </conditionalFormatting>
  <conditionalFormatting sqref="H621:H624">
    <cfRule type="cellIs" dxfId="6375" priority="989" operator="lessThan">
      <formula>0</formula>
    </cfRule>
  </conditionalFormatting>
  <conditionalFormatting sqref="Q619">
    <cfRule type="cellIs" dxfId="6374" priority="1004" operator="lessThan">
      <formula>0</formula>
    </cfRule>
  </conditionalFormatting>
  <conditionalFormatting sqref="H616">
    <cfRule type="cellIs" dxfId="6373" priority="1000" operator="lessThan">
      <formula>0</formula>
    </cfRule>
  </conditionalFormatting>
  <conditionalFormatting sqref="H616:H619">
    <cfRule type="cellIs" dxfId="6372" priority="1001" operator="lessThan">
      <formula>0</formula>
    </cfRule>
  </conditionalFormatting>
  <conditionalFormatting sqref="C617:J617">
    <cfRule type="cellIs" dxfId="6371" priority="1005" operator="lessThan">
      <formula>0</formula>
    </cfRule>
  </conditionalFormatting>
  <conditionalFormatting sqref="H617:H619">
    <cfRule type="cellIs" dxfId="6370" priority="1002" operator="lessThan">
      <formula>0</formula>
    </cfRule>
  </conditionalFormatting>
  <conditionalFormatting sqref="I617 K616:N617 C618:N619">
    <cfRule type="cellIs" dxfId="6369" priority="1008" operator="lessThan">
      <formula>0</formula>
    </cfRule>
  </conditionalFormatting>
  <conditionalFormatting sqref="Q616:Q618">
    <cfRule type="cellIs" dxfId="6368" priority="1010" operator="lessThan">
      <formula>0</formula>
    </cfRule>
  </conditionalFormatting>
  <conditionalFormatting sqref="B615">
    <cfRule type="cellIs" dxfId="6367" priority="999" operator="lessThan">
      <formula>0</formula>
    </cfRule>
  </conditionalFormatting>
  <conditionalFormatting sqref="Q624">
    <cfRule type="cellIs" dxfId="6366" priority="991" operator="lessThan">
      <formula>0</formula>
    </cfRule>
  </conditionalFormatting>
  <conditionalFormatting sqref="I621">
    <cfRule type="cellIs" dxfId="6365" priority="994" operator="lessThan">
      <formula>0</formula>
    </cfRule>
  </conditionalFormatting>
  <conditionalFormatting sqref="C621:N624">
    <cfRule type="cellIs" dxfId="6364" priority="995" operator="lessThan">
      <formula>0</formula>
    </cfRule>
  </conditionalFormatting>
  <conditionalFormatting sqref="Q624">
    <cfRule type="cellIs" dxfId="6363" priority="992" operator="lessThan">
      <formula>0</formula>
    </cfRule>
  </conditionalFormatting>
  <conditionalFormatting sqref="H621">
    <cfRule type="cellIs" dxfId="6362" priority="988" operator="lessThan">
      <formula>0</formula>
    </cfRule>
  </conditionalFormatting>
  <conditionalFormatting sqref="P621:P624">
    <cfRule type="cellIs" dxfId="6361" priority="997" operator="lessThan">
      <formula>0</formula>
    </cfRule>
  </conditionalFormatting>
  <conditionalFormatting sqref="C622:J622">
    <cfRule type="cellIs" dxfId="6360" priority="993" operator="lessThan">
      <formula>0</formula>
    </cfRule>
  </conditionalFormatting>
  <conditionalFormatting sqref="H622:H624">
    <cfRule type="cellIs" dxfId="6359" priority="990" operator="lessThan">
      <formula>0</formula>
    </cfRule>
  </conditionalFormatting>
  <conditionalFormatting sqref="I622 K621:N622 C623:N624">
    <cfRule type="cellIs" dxfId="6358" priority="996" operator="lessThan">
      <formula>0</formula>
    </cfRule>
  </conditionalFormatting>
  <conditionalFormatting sqref="Q621:Q623">
    <cfRule type="cellIs" dxfId="6357" priority="998" operator="lessThan">
      <formula>0</formula>
    </cfRule>
  </conditionalFormatting>
  <conditionalFormatting sqref="B620">
    <cfRule type="cellIs" dxfId="6356" priority="987" operator="lessThan">
      <formula>0</formula>
    </cfRule>
  </conditionalFormatting>
  <conditionalFormatting sqref="C626:N629">
    <cfRule type="cellIs" dxfId="6355" priority="983" operator="lessThan">
      <formula>0</formula>
    </cfRule>
  </conditionalFormatting>
  <conditionalFormatting sqref="Q629">
    <cfRule type="cellIs" dxfId="6354" priority="980" operator="lessThan">
      <formula>0</formula>
    </cfRule>
  </conditionalFormatting>
  <conditionalFormatting sqref="H626">
    <cfRule type="cellIs" dxfId="6353" priority="976" operator="lessThan">
      <formula>0</formula>
    </cfRule>
  </conditionalFormatting>
  <conditionalFormatting sqref="H626:H629">
    <cfRule type="cellIs" dxfId="6352" priority="977" operator="lessThan">
      <formula>0</formula>
    </cfRule>
  </conditionalFormatting>
  <conditionalFormatting sqref="P626:P629">
    <cfRule type="cellIs" dxfId="6351" priority="985" operator="lessThan">
      <formula>0</formula>
    </cfRule>
  </conditionalFormatting>
  <conditionalFormatting sqref="C627:J627">
    <cfRule type="cellIs" dxfId="6350" priority="981" operator="lessThan">
      <formula>0</formula>
    </cfRule>
  </conditionalFormatting>
  <conditionalFormatting sqref="H627:H629">
    <cfRule type="cellIs" dxfId="6349" priority="978" operator="lessThan">
      <formula>0</formula>
    </cfRule>
  </conditionalFormatting>
  <conditionalFormatting sqref="I627 K626:N627 C628:N629">
    <cfRule type="cellIs" dxfId="6348" priority="984" operator="lessThan">
      <formula>0</formula>
    </cfRule>
  </conditionalFormatting>
  <conditionalFormatting sqref="Q626:Q628">
    <cfRule type="cellIs" dxfId="6347" priority="986" operator="lessThan">
      <formula>0</formula>
    </cfRule>
  </conditionalFormatting>
  <conditionalFormatting sqref="C351:I351">
    <cfRule type="cellIs" dxfId="6346" priority="972" operator="lessThan">
      <formula>0</formula>
    </cfRule>
  </conditionalFormatting>
  <conditionalFormatting sqref="C353:I354">
    <cfRule type="cellIs" dxfId="6345" priority="973" operator="lessThan">
      <formula>0</formula>
    </cfRule>
  </conditionalFormatting>
  <conditionalFormatting sqref="P506:Q506">
    <cfRule type="cellIs" dxfId="6344" priority="956" operator="lessThan">
      <formula>0</formula>
    </cfRule>
  </conditionalFormatting>
  <conditionalFormatting sqref="P499:P502">
    <cfRule type="cellIs" dxfId="6343" priority="957" operator="lessThan">
      <formula>0</formula>
    </cfRule>
  </conditionalFormatting>
  <conditionalFormatting sqref="Q611:Q613">
    <cfRule type="cellIs" dxfId="6342" priority="919" operator="lessThan">
      <formula>0</formula>
    </cfRule>
  </conditionalFormatting>
  <conditionalFormatting sqref="B498">
    <cfRule type="cellIs" dxfId="6341" priority="974" operator="lessThan">
      <formula>0</formula>
    </cfRule>
  </conditionalFormatting>
  <conditionalFormatting sqref="N427">
    <cfRule type="cellIs" dxfId="6340" priority="693" operator="lessThan">
      <formula>0</formula>
    </cfRule>
  </conditionalFormatting>
  <conditionalFormatting sqref="C352:I352">
    <cfRule type="cellIs" dxfId="6339" priority="971" operator="lessThan">
      <formula>0</formula>
    </cfRule>
  </conditionalFormatting>
  <conditionalFormatting sqref="C355:I355">
    <cfRule type="cellIs" dxfId="6338" priority="970" operator="lessThan">
      <formula>0</formula>
    </cfRule>
  </conditionalFormatting>
  <conditionalFormatting sqref="C365:I366">
    <cfRule type="cellIs" dxfId="6337" priority="969" operator="lessThan">
      <formula>0</formula>
    </cfRule>
  </conditionalFormatting>
  <conditionalFormatting sqref="C363:I363">
    <cfRule type="cellIs" dxfId="6336" priority="968" operator="lessThan">
      <formula>0</formula>
    </cfRule>
  </conditionalFormatting>
  <conditionalFormatting sqref="C364:I364">
    <cfRule type="cellIs" dxfId="6335" priority="967" operator="lessThan">
      <formula>0</formula>
    </cfRule>
  </conditionalFormatting>
  <conditionalFormatting sqref="C367:I367">
    <cfRule type="cellIs" dxfId="6334" priority="966" operator="lessThan">
      <formula>0</formula>
    </cfRule>
  </conditionalFormatting>
  <conditionalFormatting sqref="C593:I596">
    <cfRule type="cellIs" dxfId="6333" priority="964" operator="lessThan">
      <formula>0</formula>
    </cfRule>
  </conditionalFormatting>
  <conditionalFormatting sqref="C594:I594">
    <cfRule type="cellIs" dxfId="6332" priority="963" operator="lessThan">
      <formula>0</formula>
    </cfRule>
  </conditionalFormatting>
  <conditionalFormatting sqref="C595:I596">
    <cfRule type="cellIs" dxfId="6331" priority="965" operator="lessThan">
      <formula>0</formula>
    </cfRule>
  </conditionalFormatting>
  <conditionalFormatting sqref="Q551">
    <cfRule type="cellIs" dxfId="6330" priority="945" operator="lessThan">
      <formula>0</formula>
    </cfRule>
  </conditionalFormatting>
  <conditionalFormatting sqref="Q551">
    <cfRule type="cellIs" dxfId="6329" priority="946" operator="lessThan">
      <formula>0</formula>
    </cfRule>
  </conditionalFormatting>
  <conditionalFormatting sqref="C599:I602">
    <cfRule type="cellIs" dxfId="6328" priority="961" operator="lessThan">
      <formula>0</formula>
    </cfRule>
  </conditionalFormatting>
  <conditionalFormatting sqref="C600:I600">
    <cfRule type="cellIs" dxfId="6327" priority="960" operator="lessThan">
      <formula>0</formula>
    </cfRule>
  </conditionalFormatting>
  <conditionalFormatting sqref="C601:I602">
    <cfRule type="cellIs" dxfId="6326" priority="962" operator="lessThan">
      <formula>0</formula>
    </cfRule>
  </conditionalFormatting>
  <conditionalFormatting sqref="C461:C464">
    <cfRule type="cellIs" dxfId="6325" priority="959" operator="lessThan">
      <formula>0</formula>
    </cfRule>
  </conditionalFormatting>
  <conditionalFormatting sqref="P468:P471">
    <cfRule type="cellIs" dxfId="6324" priority="958" operator="lessThan">
      <formula>0</formula>
    </cfRule>
  </conditionalFormatting>
  <conditionalFormatting sqref="Q507:Q510">
    <cfRule type="cellIs" dxfId="6323" priority="955" operator="lessThan">
      <formula>0</formula>
    </cfRule>
  </conditionalFormatting>
  <conditionalFormatting sqref="Q511:Q512">
    <cfRule type="cellIs" dxfId="6322" priority="954" operator="lessThan">
      <formula>0</formula>
    </cfRule>
  </conditionalFormatting>
  <conditionalFormatting sqref="Q512">
    <cfRule type="cellIs" dxfId="6321" priority="953" operator="lessThan">
      <formula>0</formula>
    </cfRule>
  </conditionalFormatting>
  <conditionalFormatting sqref="Q511">
    <cfRule type="cellIs" dxfId="6320" priority="952" operator="lessThan">
      <formula>0</formula>
    </cfRule>
  </conditionalFormatting>
  <conditionalFormatting sqref="P507:P510">
    <cfRule type="cellIs" dxfId="6319" priority="951" operator="lessThan">
      <formula>0</formula>
    </cfRule>
  </conditionalFormatting>
  <conditionalFormatting sqref="B506">
    <cfRule type="cellIs" dxfId="6318" priority="950" operator="lessThan">
      <formula>0</formula>
    </cfRule>
  </conditionalFormatting>
  <conditionalFormatting sqref="C611:N614">
    <cfRule type="cellIs" dxfId="6317" priority="916" operator="lessThan">
      <formula>0</formula>
    </cfRule>
  </conditionalFormatting>
  <conditionalFormatting sqref="Q614">
    <cfRule type="cellIs" dxfId="6316" priority="913" operator="lessThan">
      <formula>0</formula>
    </cfRule>
  </conditionalFormatting>
  <conditionalFormatting sqref="P547:P550">
    <cfRule type="cellIs" dxfId="6315" priority="944" operator="lessThan">
      <formula>0</formula>
    </cfRule>
  </conditionalFormatting>
  <conditionalFormatting sqref="H611:H614">
    <cfRule type="cellIs" dxfId="6314" priority="910" operator="lessThan">
      <formula>0</formula>
    </cfRule>
  </conditionalFormatting>
  <conditionalFormatting sqref="Q504">
    <cfRule type="cellIs" dxfId="6313" priority="949" operator="lessThan">
      <formula>0</formula>
    </cfRule>
  </conditionalFormatting>
  <conditionalFormatting sqref="Q547:Q550 Q552 Q554:Q560">
    <cfRule type="cellIs" dxfId="6312" priority="948" operator="lessThan">
      <formula>0</formula>
    </cfRule>
  </conditionalFormatting>
  <conditionalFormatting sqref="P546">
    <cfRule type="cellIs" dxfId="6311" priority="947" operator="lessThan">
      <formula>0</formula>
    </cfRule>
  </conditionalFormatting>
  <conditionalFormatting sqref="P554:P558">
    <cfRule type="cellIs" dxfId="6310" priority="943" operator="lessThan">
      <formula>0</formula>
    </cfRule>
  </conditionalFormatting>
  <conditionalFormatting sqref="Q570:Q573 Q575">
    <cfRule type="cellIs" dxfId="6309" priority="941" operator="lessThan">
      <formula>0</formula>
    </cfRule>
  </conditionalFormatting>
  <conditionalFormatting sqref="B546">
    <cfRule type="cellIs" dxfId="6308" priority="942" operator="lessThan">
      <formula>0</formula>
    </cfRule>
  </conditionalFormatting>
  <conditionalFormatting sqref="P569">
    <cfRule type="cellIs" dxfId="6307" priority="940" operator="lessThan">
      <formula>0</formula>
    </cfRule>
  </conditionalFormatting>
  <conditionalFormatting sqref="Q574">
    <cfRule type="cellIs" dxfId="6306" priority="939" operator="lessThan">
      <formula>0</formula>
    </cfRule>
  </conditionalFormatting>
  <conditionalFormatting sqref="Q574">
    <cfRule type="cellIs" dxfId="6305" priority="938" operator="lessThan">
      <formula>0</formula>
    </cfRule>
  </conditionalFormatting>
  <conditionalFormatting sqref="P570:P573">
    <cfRule type="cellIs" dxfId="6304" priority="937" operator="lessThan">
      <formula>0</formula>
    </cfRule>
  </conditionalFormatting>
  <conditionalFormatting sqref="Q582 Q577:Q580">
    <cfRule type="cellIs" dxfId="6303" priority="935" operator="lessThan">
      <formula>0</formula>
    </cfRule>
  </conditionalFormatting>
  <conditionalFormatting sqref="Q581">
    <cfRule type="cellIs" dxfId="6302" priority="933" operator="lessThan">
      <formula>0</formula>
    </cfRule>
  </conditionalFormatting>
  <conditionalFormatting sqref="B569">
    <cfRule type="cellIs" dxfId="6301" priority="936" operator="lessThan">
      <formula>0</formula>
    </cfRule>
  </conditionalFormatting>
  <conditionalFormatting sqref="P576">
    <cfRule type="cellIs" dxfId="6300" priority="934" operator="lessThan">
      <formula>0</formula>
    </cfRule>
  </conditionalFormatting>
  <conditionalFormatting sqref="P577:P580">
    <cfRule type="cellIs" dxfId="6299" priority="931" operator="lessThan">
      <formula>0</formula>
    </cfRule>
  </conditionalFormatting>
  <conditionalFormatting sqref="Q581">
    <cfRule type="cellIs" dxfId="6298" priority="932" operator="lessThan">
      <formula>0</formula>
    </cfRule>
  </conditionalFormatting>
  <conditionalFormatting sqref="P605:P607 P609">
    <cfRule type="cellIs" dxfId="6297" priority="929" operator="lessThan">
      <formula>0</formula>
    </cfRule>
  </conditionalFormatting>
  <conditionalFormatting sqref="Q605:Q607">
    <cfRule type="cellIs" dxfId="6296" priority="930" operator="lessThan">
      <formula>0</formula>
    </cfRule>
  </conditionalFormatting>
  <conditionalFormatting sqref="C607:I607">
    <cfRule type="cellIs" dxfId="6295" priority="922" operator="lessThan">
      <formula>0</formula>
    </cfRule>
  </conditionalFormatting>
  <conditionalFormatting sqref="C605:I607">
    <cfRule type="cellIs" dxfId="6294" priority="921" operator="lessThan">
      <formula>0</formula>
    </cfRule>
  </conditionalFormatting>
  <conditionalFormatting sqref="B604">
    <cfRule type="cellIs" dxfId="6293" priority="923" operator="lessThan">
      <formula>0</formula>
    </cfRule>
  </conditionalFormatting>
  <conditionalFormatting sqref="J605:N607">
    <cfRule type="cellIs" dxfId="6292" priority="927" operator="lessThan">
      <formula>0</formula>
    </cfRule>
  </conditionalFormatting>
  <conditionalFormatting sqref="P611:P614">
    <cfRule type="cellIs" dxfId="6291" priority="918" operator="lessThan">
      <formula>0</formula>
    </cfRule>
  </conditionalFormatting>
  <conditionalFormatting sqref="Q608:Q609">
    <cfRule type="cellIs" dxfId="6290" priority="924" operator="lessThan">
      <formula>0</formula>
    </cfRule>
  </conditionalFormatting>
  <conditionalFormatting sqref="C433:M433">
    <cfRule type="cellIs" dxfId="6289" priority="691" operator="lessThan">
      <formula>0</formula>
    </cfRule>
  </conditionalFormatting>
  <conditionalFormatting sqref="Q608:Q609">
    <cfRule type="cellIs" dxfId="6288" priority="925" operator="lessThan">
      <formula>0</formula>
    </cfRule>
  </conditionalFormatting>
  <conditionalFormatting sqref="J606">
    <cfRule type="cellIs" dxfId="6287" priority="926" operator="lessThan">
      <formula>0</formula>
    </cfRule>
  </conditionalFormatting>
  <conditionalFormatting sqref="J607:N607 K605:N606">
    <cfRule type="cellIs" dxfId="6286" priority="928" operator="lessThan">
      <formula>0</formula>
    </cfRule>
  </conditionalFormatting>
  <conditionalFormatting sqref="I612 K611:N612 C613:N614">
    <cfRule type="cellIs" dxfId="6285" priority="917" operator="lessThan">
      <formula>0</formula>
    </cfRule>
  </conditionalFormatting>
  <conditionalFormatting sqref="N427">
    <cfRule type="cellIs" dxfId="6284" priority="694" operator="lessThan">
      <formula>0</formula>
    </cfRule>
  </conditionalFormatting>
  <conditionalFormatting sqref="B429:N429">
    <cfRule type="cellIs" dxfId="6283" priority="686" operator="lessThan">
      <formula>0</formula>
    </cfRule>
  </conditionalFormatting>
  <conditionalFormatting sqref="C606:I606">
    <cfRule type="cellIs" dxfId="6282" priority="920" operator="lessThan">
      <formula>0</formula>
    </cfRule>
  </conditionalFormatting>
  <conditionalFormatting sqref="B429:N429">
    <cfRule type="cellIs" dxfId="6281" priority="687" operator="lessThan">
      <formula>0</formula>
    </cfRule>
  </conditionalFormatting>
  <conditionalFormatting sqref="H433">
    <cfRule type="cellIs" dxfId="6280" priority="690" operator="lessThan">
      <formula>0</formula>
    </cfRule>
  </conditionalFormatting>
  <conditionalFormatting sqref="B433">
    <cfRule type="cellIs" dxfId="6279" priority="689" operator="lessThan">
      <formula>0</formula>
    </cfRule>
  </conditionalFormatting>
  <conditionalFormatting sqref="B433">
    <cfRule type="cellIs" dxfId="6278" priority="688" operator="lessThan">
      <formula>0</formula>
    </cfRule>
  </conditionalFormatting>
  <conditionalFormatting sqref="B429:N429">
    <cfRule type="cellIs" dxfId="6277" priority="684" operator="lessThan">
      <formula>0</formula>
    </cfRule>
  </conditionalFormatting>
  <conditionalFormatting sqref="B429:N429">
    <cfRule type="cellIs" dxfId="6276" priority="685" operator="lessThan">
      <formula>0</formula>
    </cfRule>
  </conditionalFormatting>
  <conditionalFormatting sqref="B435:N435">
    <cfRule type="cellIs" dxfId="6275" priority="671" operator="lessThan">
      <formula>0</formula>
    </cfRule>
  </conditionalFormatting>
  <conditionalFormatting sqref="H611">
    <cfRule type="cellIs" dxfId="6274" priority="909" operator="lessThan">
      <formula>0</formula>
    </cfRule>
  </conditionalFormatting>
  <conditionalFormatting sqref="C433:M433">
    <cfRule type="cellIs" dxfId="6273" priority="692" operator="lessThan">
      <formula>0</formula>
    </cfRule>
  </conditionalFormatting>
  <conditionalFormatting sqref="H612:H614">
    <cfRule type="cellIs" dxfId="6272" priority="911" operator="lessThan">
      <formula>0</formula>
    </cfRule>
  </conditionalFormatting>
  <conditionalFormatting sqref="Q614">
    <cfRule type="cellIs" dxfId="6271" priority="912" operator="lessThan">
      <formula>0</formula>
    </cfRule>
  </conditionalFormatting>
  <conditionalFormatting sqref="I611">
    <cfRule type="cellIs" dxfId="6270" priority="915" operator="lessThan">
      <formula>0</formula>
    </cfRule>
  </conditionalFormatting>
  <conditionalFormatting sqref="N439">
    <cfRule type="cellIs" dxfId="6269" priority="664" operator="lessThan">
      <formula>0</formula>
    </cfRule>
  </conditionalFormatting>
  <conditionalFormatting sqref="C612:J612">
    <cfRule type="cellIs" dxfId="6268" priority="914" operator="lessThan">
      <formula>0</formula>
    </cfRule>
  </conditionalFormatting>
  <conditionalFormatting sqref="B610">
    <cfRule type="cellIs" dxfId="6267" priority="908" operator="lessThan">
      <formula>0</formula>
    </cfRule>
  </conditionalFormatting>
  <conditionalFormatting sqref="B435:N435">
    <cfRule type="cellIs" dxfId="6266" priority="670" operator="lessThan">
      <formula>0</formula>
    </cfRule>
  </conditionalFormatting>
  <conditionalFormatting sqref="C445:M445">
    <cfRule type="cellIs" dxfId="6265" priority="661" operator="lessThan">
      <formula>0</formula>
    </cfRule>
  </conditionalFormatting>
  <conditionalFormatting sqref="C445:M445">
    <cfRule type="cellIs" dxfId="6264" priority="662" operator="lessThan">
      <formula>0</formula>
    </cfRule>
  </conditionalFormatting>
  <conditionalFormatting sqref="B435:N435">
    <cfRule type="cellIs" dxfId="6263" priority="669" operator="lessThan">
      <formula>0</formula>
    </cfRule>
  </conditionalFormatting>
  <conditionalFormatting sqref="N438">
    <cfRule type="cellIs" dxfId="6262" priority="665" operator="lessThan">
      <formula>0</formula>
    </cfRule>
  </conditionalFormatting>
  <conditionalFormatting sqref="B435:N435">
    <cfRule type="cellIs" dxfId="6261" priority="668" operator="lessThan">
      <formula>0</formula>
    </cfRule>
  </conditionalFormatting>
  <conditionalFormatting sqref="B435:N435">
    <cfRule type="cellIs" dxfId="6260" priority="666" operator="lessThan">
      <formula>0</formula>
    </cfRule>
  </conditionalFormatting>
  <conditionalFormatting sqref="B598">
    <cfRule type="cellIs" dxfId="6259" priority="907" operator="lessThan">
      <formula>0</formula>
    </cfRule>
  </conditionalFormatting>
  <conditionalFormatting sqref="N439">
    <cfRule type="cellIs" dxfId="6258" priority="663" operator="lessThan">
      <formula>0</formula>
    </cfRule>
  </conditionalFormatting>
  <conditionalFormatting sqref="B435:N435">
    <cfRule type="cellIs" dxfId="6257" priority="667" operator="lessThan">
      <formula>0</formula>
    </cfRule>
  </conditionalFormatting>
  <conditionalFormatting sqref="B598">
    <cfRule type="cellIs" dxfId="6256" priority="906" operator="lessThan">
      <formula>0</formula>
    </cfRule>
  </conditionalFormatting>
  <conditionalFormatting sqref="B641">
    <cfRule type="cellIs" dxfId="6255" priority="894" operator="lessThan">
      <formula>0</formula>
    </cfRule>
  </conditionalFormatting>
  <conditionalFormatting sqref="B591">
    <cfRule type="cellIs" dxfId="6254" priority="904" operator="lessThan">
      <formula>0</formula>
    </cfRule>
  </conditionalFormatting>
  <conditionalFormatting sqref="B591">
    <cfRule type="cellIs" dxfId="6253" priority="905" operator="lessThan">
      <formula>0</formula>
    </cfRule>
  </conditionalFormatting>
  <conditionalFormatting sqref="B609">
    <cfRule type="cellIs" dxfId="6252" priority="902" operator="lessThan">
      <formula>0</formula>
    </cfRule>
  </conditionalFormatting>
  <conditionalFormatting sqref="B609">
    <cfRule type="cellIs" dxfId="6251"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6250" priority="901" operator="lessThan">
      <formula>0</formula>
    </cfRule>
  </conditionalFormatting>
  <conditionalFormatting sqref="B646">
    <cfRule type="cellIs" dxfId="6249" priority="898" operator="lessThan">
      <formula>0</formula>
    </cfRule>
  </conditionalFormatting>
  <conditionalFormatting sqref="B631">
    <cfRule type="cellIs" dxfId="6248" priority="900" operator="lessThan">
      <formula>0</formula>
    </cfRule>
  </conditionalFormatting>
  <conditionalFormatting sqref="B635">
    <cfRule type="cellIs" dxfId="6247" priority="899" operator="lessThan">
      <formula>0</formula>
    </cfRule>
  </conditionalFormatting>
  <conditionalFormatting sqref="B662">
    <cfRule type="cellIs" dxfId="6246" priority="897" operator="lessThan">
      <formula>0</formula>
    </cfRule>
  </conditionalFormatting>
  <conditionalFormatting sqref="B671">
    <cfRule type="cellIs" dxfId="6245" priority="896" operator="lessThan">
      <formula>0</formula>
    </cfRule>
  </conditionalFormatting>
  <conditionalFormatting sqref="I674:N674 P672:Q675">
    <cfRule type="cellIs" dxfId="6244" priority="895" operator="lessThan">
      <formula>0</formula>
    </cfRule>
  </conditionalFormatting>
  <conditionalFormatting sqref="P641">
    <cfRule type="cellIs" dxfId="6243" priority="892" operator="lessThan">
      <formula>0</formula>
    </cfRule>
  </conditionalFormatting>
  <conditionalFormatting sqref="P641">
    <cfRule type="cellIs" dxfId="6242" priority="893" operator="lessThan">
      <formula>0</formula>
    </cfRule>
  </conditionalFormatting>
  <conditionalFormatting sqref="P422:Q422 Q423:Q425">
    <cfRule type="cellIs" dxfId="6241" priority="879" operator="lessThan">
      <formula>0</formula>
    </cfRule>
  </conditionalFormatting>
  <conditionalFormatting sqref="B416">
    <cfRule type="cellIs" dxfId="6240" priority="880" operator="lessThan">
      <formula>0</formula>
    </cfRule>
  </conditionalFormatting>
  <conditionalFormatting sqref="P423:P425">
    <cfRule type="cellIs" dxfId="6239" priority="877" operator="lessThan">
      <formula>0</formula>
    </cfRule>
  </conditionalFormatting>
  <conditionalFormatting sqref="P422">
    <cfRule type="cellIs" dxfId="6238" priority="878" operator="lessThan">
      <formula>0</formula>
    </cfRule>
  </conditionalFormatting>
  <conditionalFormatting sqref="Q426">
    <cfRule type="cellIs" dxfId="6237" priority="875" operator="lessThan">
      <formula>0</formula>
    </cfRule>
  </conditionalFormatting>
  <conditionalFormatting sqref="Q427">
    <cfRule type="cellIs" dxfId="6236" priority="876" operator="lessThan">
      <formula>0</formula>
    </cfRule>
  </conditionalFormatting>
  <conditionalFormatting sqref="B422">
    <cfRule type="cellIs" dxfId="6235" priority="873" operator="lessThan">
      <formula>0</formula>
    </cfRule>
  </conditionalFormatting>
  <conditionalFormatting sqref="Q426">
    <cfRule type="cellIs" dxfId="6234" priority="874" operator="lessThan">
      <formula>0</formula>
    </cfRule>
  </conditionalFormatting>
  <conditionalFormatting sqref="B454:N454">
    <cfRule type="cellIs" dxfId="6233" priority="624" operator="lessThan">
      <formula>0</formula>
    </cfRule>
  </conditionalFormatting>
  <conditionalFormatting sqref="B454:N454">
    <cfRule type="cellIs" dxfId="6232" priority="625" operator="lessThan">
      <formula>0</formula>
    </cfRule>
  </conditionalFormatting>
  <conditionalFormatting sqref="C652:I652">
    <cfRule type="cellIs" dxfId="6231" priority="891" operator="lessThan">
      <formula>0</formula>
    </cfRule>
  </conditionalFormatting>
  <conditionalFormatting sqref="C653:I653">
    <cfRule type="cellIs" dxfId="6230" priority="890" operator="lessThan">
      <formula>0</formula>
    </cfRule>
  </conditionalFormatting>
  <conditionalFormatting sqref="C658:M658">
    <cfRule type="cellIs" dxfId="6229" priority="889" operator="lessThan">
      <formula>0</formula>
    </cfRule>
  </conditionalFormatting>
  <conditionalFormatting sqref="C647:N647">
    <cfRule type="cellIs" dxfId="6228" priority="888" operator="lessThan">
      <formula>0</formula>
    </cfRule>
  </conditionalFormatting>
  <conditionalFormatting sqref="P650">
    <cfRule type="cellIs" dxfId="6227" priority="887" operator="lessThan">
      <formula>0</formula>
    </cfRule>
  </conditionalFormatting>
  <conditionalFormatting sqref="P417:P419">
    <cfRule type="cellIs" dxfId="6226" priority="884" operator="lessThan">
      <formula>0</formula>
    </cfRule>
  </conditionalFormatting>
  <conditionalFormatting sqref="Q420">
    <cfRule type="cellIs" dxfId="6225" priority="881" operator="lessThan">
      <formula>0</formula>
    </cfRule>
  </conditionalFormatting>
  <conditionalFormatting sqref="Q421">
    <cfRule type="cellIs" dxfId="6224" priority="883" operator="lessThan">
      <formula>0</formula>
    </cfRule>
  </conditionalFormatting>
  <conditionalFormatting sqref="P416:Q416 Q417:Q419">
    <cfRule type="cellIs" dxfId="6223" priority="886" operator="lessThan">
      <formula>0</formula>
    </cfRule>
  </conditionalFormatting>
  <conditionalFormatting sqref="P416">
    <cfRule type="cellIs" dxfId="6222" priority="885" operator="lessThan">
      <formula>0</formula>
    </cfRule>
  </conditionalFormatting>
  <conditionalFormatting sqref="Q420">
    <cfRule type="cellIs" dxfId="6221" priority="882" operator="lessThan">
      <formula>0</formula>
    </cfRule>
  </conditionalFormatting>
  <conditionalFormatting sqref="B454:N454">
    <cfRule type="cellIs" dxfId="6220" priority="623" operator="lessThan">
      <formula>0</formula>
    </cfRule>
  </conditionalFormatting>
  <conditionalFormatting sqref="B454:N454">
    <cfRule type="cellIs" dxfId="6219" priority="622" operator="lessThan">
      <formula>0</formula>
    </cfRule>
  </conditionalFormatting>
  <conditionalFormatting sqref="B454:N454">
    <cfRule type="cellIs" dxfId="6218" priority="621" operator="lessThan">
      <formula>0</formula>
    </cfRule>
  </conditionalFormatting>
  <conditionalFormatting sqref="B454:N454">
    <cfRule type="cellIs" dxfId="6217" priority="619" operator="lessThan">
      <formula>0</formula>
    </cfRule>
  </conditionalFormatting>
  <conditionalFormatting sqref="B454:N454">
    <cfRule type="cellIs" dxfId="6216" priority="620" operator="lessThan">
      <formula>0</formula>
    </cfRule>
  </conditionalFormatting>
  <conditionalFormatting sqref="N457">
    <cfRule type="cellIs" dxfId="6215" priority="617" operator="lessThan">
      <formula>0</formula>
    </cfRule>
  </conditionalFormatting>
  <conditionalFormatting sqref="B454:N454">
    <cfRule type="cellIs" dxfId="6214" priority="618" operator="lessThan">
      <formula>0</formula>
    </cfRule>
  </conditionalFormatting>
  <conditionalFormatting sqref="N458">
    <cfRule type="cellIs" dxfId="6213" priority="616" operator="lessThan">
      <formula>0</formula>
    </cfRule>
  </conditionalFormatting>
  <conditionalFormatting sqref="P530">
    <cfRule type="cellIs" dxfId="6212" priority="336" operator="lessThan">
      <formula>0</formula>
    </cfRule>
  </conditionalFormatting>
  <conditionalFormatting sqref="N458">
    <cfRule type="cellIs" dxfId="6211" priority="615" operator="lessThan">
      <formula>0</formula>
    </cfRule>
  </conditionalFormatting>
  <conditionalFormatting sqref="D461:N464">
    <cfRule type="cellIs" dxfId="6210" priority="612" operator="lessThan">
      <formula>0</formula>
    </cfRule>
  </conditionalFormatting>
  <conditionalFormatting sqref="P538">
    <cfRule type="cellIs" dxfId="6209" priority="333" operator="lessThan">
      <formula>0</formula>
    </cfRule>
  </conditionalFormatting>
  <conditionalFormatting sqref="B461:B464">
    <cfRule type="cellIs" dxfId="6208" priority="609" operator="lessThan">
      <formula>0</formula>
    </cfRule>
  </conditionalFormatting>
  <conditionalFormatting sqref="P553">
    <cfRule type="cellIs" dxfId="6207" priority="330" operator="lessThan">
      <formula>0</formula>
    </cfRule>
  </conditionalFormatting>
  <conditionalFormatting sqref="B512">
    <cfRule type="cellIs" dxfId="6206" priority="606" operator="lessThan">
      <formula>0</formula>
    </cfRule>
  </conditionalFormatting>
  <conditionalFormatting sqref="C512">
    <cfRule type="cellIs" dxfId="6205" priority="603" operator="lessThan">
      <formula>0</formula>
    </cfRule>
  </conditionalFormatting>
  <conditionalFormatting sqref="P561">
    <cfRule type="cellIs" dxfId="6204" priority="327" operator="lessThan">
      <formula>0</formula>
    </cfRule>
  </conditionalFormatting>
  <conditionalFormatting sqref="P590">
    <cfRule type="cellIs" dxfId="6203" priority="324" operator="lessThan">
      <formula>0</formula>
    </cfRule>
  </conditionalFormatting>
  <conditionalFormatting sqref="N365">
    <cfRule type="cellIs" dxfId="6202" priority="872" operator="lessThan">
      <formula>0</formula>
    </cfRule>
  </conditionalFormatting>
  <conditionalFormatting sqref="N371">
    <cfRule type="cellIs" dxfId="6201" priority="871" operator="lessThan">
      <formula>0</formula>
    </cfRule>
  </conditionalFormatting>
  <conditionalFormatting sqref="N377">
    <cfRule type="cellIs" dxfId="6200" priority="870" operator="lessThan">
      <formula>0</formula>
    </cfRule>
  </conditionalFormatting>
  <conditionalFormatting sqref="B376">
    <cfRule type="cellIs" dxfId="6199" priority="853" operator="lessThan">
      <formula>0</formula>
    </cfRule>
  </conditionalFormatting>
  <conditionalFormatting sqref="B588">
    <cfRule type="cellIs" dxfId="6198" priority="863" operator="lessThan">
      <formula>0</formula>
    </cfRule>
  </conditionalFormatting>
  <conditionalFormatting sqref="B371:B372">
    <cfRule type="cellIs" dxfId="6197" priority="858" operator="lessThan">
      <formula>0</formula>
    </cfRule>
  </conditionalFormatting>
  <conditionalFormatting sqref="B377:B378">
    <cfRule type="cellIs" dxfId="6196" priority="855" operator="lessThan">
      <formula>0</formula>
    </cfRule>
  </conditionalFormatting>
  <conditionalFormatting sqref="C351:M354">
    <cfRule type="cellIs" dxfId="6195" priority="868" operator="lessThan">
      <formula>0</formula>
    </cfRule>
  </conditionalFormatting>
  <conditionalFormatting sqref="B428">
    <cfRule type="cellIs" dxfId="6194" priority="867" operator="lessThan">
      <formula>0</formula>
    </cfRule>
  </conditionalFormatting>
  <conditionalFormatting sqref="B428">
    <cfRule type="cellIs" dxfId="6193" priority="866" operator="lessThan">
      <formula>0</formula>
    </cfRule>
  </conditionalFormatting>
  <conditionalFormatting sqref="B391 B397 B381:B385 B375:B379 B369:B373 B363:B367 B361 B351:B355">
    <cfRule type="cellIs" dxfId="6192" priority="865" operator="lessThan">
      <formula>0</formula>
    </cfRule>
  </conditionalFormatting>
  <conditionalFormatting sqref="B585:B587">
    <cfRule type="cellIs" dxfId="6191" priority="864" operator="lessThan">
      <formula>0</formula>
    </cfRule>
  </conditionalFormatting>
  <conditionalFormatting sqref="B584">
    <cfRule type="cellIs" dxfId="6190" priority="862" operator="lessThan">
      <formula>0</formula>
    </cfRule>
  </conditionalFormatting>
  <conditionalFormatting sqref="B397">
    <cfRule type="cellIs" dxfId="6189" priority="849" operator="lessThan">
      <formula>0</formula>
    </cfRule>
  </conditionalFormatting>
  <conditionalFormatting sqref="B369">
    <cfRule type="cellIs" dxfId="6188" priority="857" operator="lessThan">
      <formula>0</formula>
    </cfRule>
  </conditionalFormatting>
  <conditionalFormatting sqref="B370">
    <cfRule type="cellIs" dxfId="6187" priority="856" operator="lessThan">
      <formula>0</formula>
    </cfRule>
  </conditionalFormatting>
  <conditionalFormatting sqref="B375">
    <cfRule type="cellIs" dxfId="6186" priority="854" operator="lessThan">
      <formula>0</formula>
    </cfRule>
  </conditionalFormatting>
  <conditionalFormatting sqref="B383:B384">
    <cfRule type="cellIs" dxfId="6185" priority="852" operator="lessThan">
      <formula>0</formula>
    </cfRule>
  </conditionalFormatting>
  <conditionalFormatting sqref="B381">
    <cfRule type="cellIs" dxfId="6184" priority="851" operator="lessThan">
      <formula>0</formula>
    </cfRule>
  </conditionalFormatting>
  <conditionalFormatting sqref="B382">
    <cfRule type="cellIs" dxfId="6183" priority="850" operator="lessThan">
      <formula>0</formula>
    </cfRule>
  </conditionalFormatting>
  <conditionalFormatting sqref="B391">
    <cfRule type="cellIs" dxfId="6182" priority="848" operator="lessThan">
      <formula>0</formula>
    </cfRule>
  </conditionalFormatting>
  <conditionalFormatting sqref="B385">
    <cfRule type="cellIs" dxfId="6181" priority="847" operator="lessThan">
      <formula>0</formula>
    </cfRule>
  </conditionalFormatting>
  <conditionalFormatting sqref="B379">
    <cfRule type="cellIs" dxfId="6180" priority="846" operator="lessThan">
      <formula>0</formula>
    </cfRule>
  </conditionalFormatting>
  <conditionalFormatting sqref="B373">
    <cfRule type="cellIs" dxfId="6179" priority="845" operator="lessThan">
      <formula>0</formula>
    </cfRule>
  </conditionalFormatting>
  <conditionalFormatting sqref="B361">
    <cfRule type="cellIs" dxfId="6178" priority="844" operator="lessThan">
      <formula>0</formula>
    </cfRule>
  </conditionalFormatting>
  <conditionalFormatting sqref="B621:B624">
    <cfRule type="cellIs" dxfId="6177" priority="839" operator="lessThan">
      <formula>0</formula>
    </cfRule>
  </conditionalFormatting>
  <conditionalFormatting sqref="B616:B619">
    <cfRule type="cellIs" dxfId="6176" priority="842" operator="lessThan">
      <formula>0</formula>
    </cfRule>
  </conditionalFormatting>
  <conditionalFormatting sqref="B617">
    <cfRule type="cellIs" dxfId="6175" priority="841" operator="lessThan">
      <formula>0</formula>
    </cfRule>
  </conditionalFormatting>
  <conditionalFormatting sqref="B618:B619">
    <cfRule type="cellIs" dxfId="6174" priority="843" operator="lessThan">
      <formula>0</formula>
    </cfRule>
  </conditionalFormatting>
  <conditionalFormatting sqref="B628:B629">
    <cfRule type="cellIs" dxfId="6173" priority="837" operator="lessThan">
      <formula>0</formula>
    </cfRule>
  </conditionalFormatting>
  <conditionalFormatting sqref="B622">
    <cfRule type="cellIs" dxfId="6172" priority="838" operator="lessThan">
      <formula>0</formula>
    </cfRule>
  </conditionalFormatting>
  <conditionalFormatting sqref="B623:B624">
    <cfRule type="cellIs" dxfId="6171" priority="840" operator="lessThan">
      <formula>0</formula>
    </cfRule>
  </conditionalFormatting>
  <conditionalFormatting sqref="B626:B629">
    <cfRule type="cellIs" dxfId="6170" priority="836" operator="lessThan">
      <formula>0</formula>
    </cfRule>
  </conditionalFormatting>
  <conditionalFormatting sqref="B627">
    <cfRule type="cellIs" dxfId="6169" priority="835" operator="lessThan">
      <formula>0</formula>
    </cfRule>
  </conditionalFormatting>
  <conditionalFormatting sqref="B365:B366">
    <cfRule type="cellIs" dxfId="6168" priority="830" operator="lessThan">
      <formula>0</formula>
    </cfRule>
  </conditionalFormatting>
  <conditionalFormatting sqref="B355">
    <cfRule type="cellIs" dxfId="6167" priority="831" operator="lessThan">
      <formula>0</formula>
    </cfRule>
  </conditionalFormatting>
  <conditionalFormatting sqref="B393:N393">
    <cfRule type="cellIs" dxfId="6166" priority="785" operator="lessThan">
      <formula>0</formula>
    </cfRule>
  </conditionalFormatting>
  <conditionalFormatting sqref="B387:N387">
    <cfRule type="cellIs" dxfId="6165" priority="796" operator="lessThan">
      <formula>0</formula>
    </cfRule>
  </conditionalFormatting>
  <conditionalFormatting sqref="B387:N387">
    <cfRule type="cellIs" dxfId="6164" priority="795" operator="lessThan">
      <formula>0</formula>
    </cfRule>
  </conditionalFormatting>
  <conditionalFormatting sqref="B353:B354">
    <cfRule type="cellIs" dxfId="6163" priority="834" operator="lessThan">
      <formula>0</formula>
    </cfRule>
  </conditionalFormatting>
  <conditionalFormatting sqref="B351">
    <cfRule type="cellIs" dxfId="6162" priority="833" operator="lessThan">
      <formula>0</formula>
    </cfRule>
  </conditionalFormatting>
  <conditionalFormatting sqref="B352">
    <cfRule type="cellIs" dxfId="6161" priority="832" operator="lessThan">
      <formula>0</formula>
    </cfRule>
  </conditionalFormatting>
  <conditionalFormatting sqref="B363">
    <cfRule type="cellIs" dxfId="6160" priority="829" operator="lessThan">
      <formula>0</formula>
    </cfRule>
  </conditionalFormatting>
  <conditionalFormatting sqref="B364">
    <cfRule type="cellIs" dxfId="6159" priority="828" operator="lessThan">
      <formula>0</formula>
    </cfRule>
  </conditionalFormatting>
  <conditionalFormatting sqref="B367">
    <cfRule type="cellIs" dxfId="6158" priority="827" operator="lessThan">
      <formula>0</formula>
    </cfRule>
  </conditionalFormatting>
  <conditionalFormatting sqref="B593:B596">
    <cfRule type="cellIs" dxfId="6157" priority="825" operator="lessThan">
      <formula>0</formula>
    </cfRule>
  </conditionalFormatting>
  <conditionalFormatting sqref="B594">
    <cfRule type="cellIs" dxfId="6156" priority="824" operator="lessThan">
      <formula>0</formula>
    </cfRule>
  </conditionalFormatting>
  <conditionalFormatting sqref="B595:B596">
    <cfRule type="cellIs" dxfId="6155" priority="826" operator="lessThan">
      <formula>0</formula>
    </cfRule>
  </conditionalFormatting>
  <conditionalFormatting sqref="B603">
    <cfRule type="cellIs" dxfId="6154" priority="819" operator="lessThan">
      <formula>0</formula>
    </cfRule>
  </conditionalFormatting>
  <conditionalFormatting sqref="B603">
    <cfRule type="cellIs" dxfId="6153" priority="820" operator="lessThan">
      <formula>0</formula>
    </cfRule>
  </conditionalFormatting>
  <conditionalFormatting sqref="B599:B602">
    <cfRule type="cellIs" dxfId="6152" priority="822" operator="lessThan">
      <formula>0</formula>
    </cfRule>
  </conditionalFormatting>
  <conditionalFormatting sqref="B600">
    <cfRule type="cellIs" dxfId="6151" priority="821" operator="lessThan">
      <formula>0</formula>
    </cfRule>
  </conditionalFormatting>
  <conditionalFormatting sqref="B601:B602">
    <cfRule type="cellIs" dxfId="6150" priority="823" operator="lessThan">
      <formula>0</formula>
    </cfRule>
  </conditionalFormatting>
  <conditionalFormatting sqref="N390">
    <cfRule type="cellIs" dxfId="6149" priority="790" operator="lessThan">
      <formula>0</formula>
    </cfRule>
  </conditionalFormatting>
  <conditionalFormatting sqref="B393:N393">
    <cfRule type="cellIs" dxfId="6148" priority="788" operator="lessThan">
      <formula>0</formula>
    </cfRule>
  </conditionalFormatting>
  <conditionalFormatting sqref="B571:B573">
    <cfRule type="cellIs" dxfId="6147" priority="818" operator="lessThan">
      <formula>0</formula>
    </cfRule>
  </conditionalFormatting>
  <conditionalFormatting sqref="B574">
    <cfRule type="cellIs" dxfId="6146" priority="817" operator="lessThan">
      <formula>0</formula>
    </cfRule>
  </conditionalFormatting>
  <conditionalFormatting sqref="B570">
    <cfRule type="cellIs" dxfId="6145" priority="816" operator="lessThan">
      <formula>0</formula>
    </cfRule>
  </conditionalFormatting>
  <conditionalFormatting sqref="B607:B608">
    <cfRule type="cellIs" dxfId="6144" priority="815" operator="lessThan">
      <formula>0</formula>
    </cfRule>
  </conditionalFormatting>
  <conditionalFormatting sqref="B605:B608">
    <cfRule type="cellIs" dxfId="6143" priority="814" operator="lessThan">
      <formula>0</formula>
    </cfRule>
  </conditionalFormatting>
  <conditionalFormatting sqref="B589">
    <cfRule type="cellIs" dxfId="6142" priority="540" operator="lessThan">
      <formula>0</formula>
    </cfRule>
  </conditionalFormatting>
  <conditionalFormatting sqref="B613:B614">
    <cfRule type="cellIs" dxfId="6141" priority="812" operator="lessThan">
      <formula>0</formula>
    </cfRule>
  </conditionalFormatting>
  <conditionalFormatting sqref="B606">
    <cfRule type="cellIs" dxfId="6140" priority="813" operator="lessThan">
      <formula>0</formula>
    </cfRule>
  </conditionalFormatting>
  <conditionalFormatting sqref="B611:B614">
    <cfRule type="cellIs" dxfId="6139" priority="811" operator="lessThan">
      <formula>0</formula>
    </cfRule>
  </conditionalFormatting>
  <conditionalFormatting sqref="O616:O619">
    <cfRule type="cellIs" dxfId="6138" priority="286" operator="lessThan">
      <formula>0</formula>
    </cfRule>
  </conditionalFormatting>
  <conditionalFormatting sqref="O599 O601:O602">
    <cfRule type="cellIs" dxfId="6137" priority="288" operator="lessThan">
      <formula>0</formula>
    </cfRule>
  </conditionalFormatting>
  <conditionalFormatting sqref="B612">
    <cfRule type="cellIs" dxfId="6136" priority="810" operator="lessThan">
      <formula>0</formula>
    </cfRule>
  </conditionalFormatting>
  <conditionalFormatting sqref="D589">
    <cfRule type="cellIs" dxfId="6135" priority="534" operator="lessThan">
      <formula>0</formula>
    </cfRule>
  </conditionalFormatting>
  <conditionalFormatting sqref="O605:O607">
    <cfRule type="cellIs" dxfId="6134" priority="280" operator="lessThan">
      <formula>0</formula>
    </cfRule>
  </conditionalFormatting>
  <conditionalFormatting sqref="O626:O629">
    <cfRule type="cellIs" dxfId="6133" priority="282" operator="lessThan">
      <formula>0</formula>
    </cfRule>
  </conditionalFormatting>
  <conditionalFormatting sqref="B650 B655:B657 B663 B665:B668 B642:B645 B670">
    <cfRule type="cellIs" dxfId="6132" priority="809" operator="lessThan">
      <formula>0</formula>
    </cfRule>
  </conditionalFormatting>
  <conditionalFormatting sqref="N378">
    <cfRule type="cellIs" dxfId="6131" priority="800" operator="lessThan">
      <formula>0</formula>
    </cfRule>
  </conditionalFormatting>
  <conditionalFormatting sqref="N372">
    <cfRule type="cellIs" dxfId="6130" priority="801" operator="lessThan">
      <formula>0</formula>
    </cfRule>
  </conditionalFormatting>
  <conditionalFormatting sqref="B387:N387">
    <cfRule type="cellIs" dxfId="6129" priority="798" operator="lessThan">
      <formula>0</formula>
    </cfRule>
  </conditionalFormatting>
  <conditionalFormatting sqref="N384">
    <cfRule type="cellIs" dxfId="6128" priority="799" operator="lessThan">
      <formula>0</formula>
    </cfRule>
  </conditionalFormatting>
  <conditionalFormatting sqref="B387:N387">
    <cfRule type="cellIs" dxfId="6127" priority="797" operator="lessThan">
      <formula>0</formula>
    </cfRule>
  </conditionalFormatting>
  <conditionalFormatting sqref="B387:N387">
    <cfRule type="cellIs" dxfId="6126" priority="794" operator="lessThan">
      <formula>0</formula>
    </cfRule>
  </conditionalFormatting>
  <conditionalFormatting sqref="B652">
    <cfRule type="cellIs" dxfId="6125" priority="808" operator="lessThan">
      <formula>0</formula>
    </cfRule>
  </conditionalFormatting>
  <conditionalFormatting sqref="B653">
    <cfRule type="cellIs" dxfId="6124" priority="807" operator="lessThan">
      <formula>0</formula>
    </cfRule>
  </conditionalFormatting>
  <conditionalFormatting sqref="B658">
    <cfRule type="cellIs" dxfId="6123" priority="806" operator="lessThan">
      <formula>0</formula>
    </cfRule>
  </conditionalFormatting>
  <conditionalFormatting sqref="B647">
    <cfRule type="cellIs" dxfId="6122" priority="805" operator="lessThan">
      <formula>0</formula>
    </cfRule>
  </conditionalFormatting>
  <conditionalFormatting sqref="O365">
    <cfRule type="cellIs" dxfId="6121" priority="274" operator="lessThan">
      <formula>0</formula>
    </cfRule>
  </conditionalFormatting>
  <conditionalFormatting sqref="O371">
    <cfRule type="cellIs" dxfId="6120" priority="273" operator="lessThan">
      <formula>0</formula>
    </cfRule>
  </conditionalFormatting>
  <conditionalFormatting sqref="G589">
    <cfRule type="cellIs" dxfId="6119" priority="525" operator="lessThan">
      <formula>0</formula>
    </cfRule>
  </conditionalFormatting>
  <conditionalFormatting sqref="H589">
    <cfRule type="cellIs" dxfId="6118" priority="522" operator="lessThan">
      <formula>0</formula>
    </cfRule>
  </conditionalFormatting>
  <conditionalFormatting sqref="B351:B354">
    <cfRule type="cellIs" dxfId="6117" priority="804" operator="lessThan">
      <formula>0</formula>
    </cfRule>
  </conditionalFormatting>
  <conditionalFormatting sqref="N366">
    <cfRule type="cellIs" dxfId="6116" priority="802" operator="lessThan">
      <formula>0</formula>
    </cfRule>
  </conditionalFormatting>
  <conditionalFormatting sqref="B387:N387">
    <cfRule type="cellIs" dxfId="6115" priority="793" operator="lessThan">
      <formula>0</formula>
    </cfRule>
  </conditionalFormatting>
  <conditionalFormatting sqref="B387:N387">
    <cfRule type="cellIs" dxfId="6114" priority="792" operator="lessThan">
      <formula>0</formula>
    </cfRule>
  </conditionalFormatting>
  <conditionalFormatting sqref="B387:N387">
    <cfRule type="cellIs" dxfId="6113" priority="791" operator="lessThan">
      <formula>0</formula>
    </cfRule>
  </conditionalFormatting>
  <conditionalFormatting sqref="B393:N393">
    <cfRule type="cellIs" dxfId="6112" priority="786" operator="lessThan">
      <formula>0</formula>
    </cfRule>
  </conditionalFormatting>
  <conditionalFormatting sqref="B393:N393">
    <cfRule type="cellIs" dxfId="6111" priority="789" operator="lessThan">
      <formula>0</formula>
    </cfRule>
  </conditionalFormatting>
  <conditionalFormatting sqref="B393:N393">
    <cfRule type="cellIs" dxfId="6110" priority="784" operator="lessThan">
      <formula>0</formula>
    </cfRule>
  </conditionalFormatting>
  <conditionalFormatting sqref="B393:N393">
    <cfRule type="cellIs" dxfId="6109" priority="787" operator="lessThan">
      <formula>0</formula>
    </cfRule>
  </conditionalFormatting>
  <conditionalFormatting sqref="B393:N393">
    <cfRule type="cellIs" dxfId="6108" priority="782" operator="lessThan">
      <formula>0</formula>
    </cfRule>
  </conditionalFormatting>
  <conditionalFormatting sqref="B393:N393">
    <cfRule type="cellIs" dxfId="6107" priority="783" operator="lessThan">
      <formula>0</formula>
    </cfRule>
  </conditionalFormatting>
  <conditionalFormatting sqref="B399:N399">
    <cfRule type="cellIs" dxfId="6106" priority="780" operator="lessThan">
      <formula>0</formula>
    </cfRule>
  </conditionalFormatting>
  <conditionalFormatting sqref="N396">
    <cfRule type="cellIs" dxfId="6105" priority="781" operator="lessThan">
      <formula>0</formula>
    </cfRule>
  </conditionalFormatting>
  <conditionalFormatting sqref="B399:N399">
    <cfRule type="cellIs" dxfId="6104" priority="779" operator="lessThan">
      <formula>0</formula>
    </cfRule>
  </conditionalFormatting>
  <conditionalFormatting sqref="B399:N399">
    <cfRule type="cellIs" dxfId="6103" priority="778" operator="lessThan">
      <formula>0</formula>
    </cfRule>
  </conditionalFormatting>
  <conditionalFormatting sqref="B399:N399">
    <cfRule type="cellIs" dxfId="6102" priority="777" operator="lessThan">
      <formula>0</formula>
    </cfRule>
  </conditionalFormatting>
  <conditionalFormatting sqref="B399:N399">
    <cfRule type="cellIs" dxfId="6101" priority="776" operator="lessThan">
      <formula>0</formula>
    </cfRule>
  </conditionalFormatting>
  <conditionalFormatting sqref="B399:N399">
    <cfRule type="cellIs" dxfId="6100" priority="775" operator="lessThan">
      <formula>0</formula>
    </cfRule>
  </conditionalFormatting>
  <conditionalFormatting sqref="B399:N399">
    <cfRule type="cellIs" dxfId="6099" priority="774" operator="lessThan">
      <formula>0</formula>
    </cfRule>
  </conditionalFormatting>
  <conditionalFormatting sqref="B399:N399">
    <cfRule type="cellIs" dxfId="6098" priority="773" operator="lessThan">
      <formula>0</formula>
    </cfRule>
  </conditionalFormatting>
  <conditionalFormatting sqref="N402">
    <cfRule type="cellIs" dxfId="6097" priority="772" operator="lessThan">
      <formula>0</formula>
    </cfRule>
  </conditionalFormatting>
  <conditionalFormatting sqref="N355">
    <cfRule type="cellIs" dxfId="6096" priority="771" operator="lessThan">
      <formula>0</formula>
    </cfRule>
  </conditionalFormatting>
  <conditionalFormatting sqref="N361">
    <cfRule type="cellIs" dxfId="6095" priority="770" operator="lessThan">
      <formula>0</formula>
    </cfRule>
  </conditionalFormatting>
  <conditionalFormatting sqref="N361">
    <cfRule type="cellIs" dxfId="6094" priority="769" operator="lessThan">
      <formula>0</formula>
    </cfRule>
  </conditionalFormatting>
  <conditionalFormatting sqref="N367">
    <cfRule type="cellIs" dxfId="6093" priority="768" operator="lessThan">
      <formula>0</formula>
    </cfRule>
  </conditionalFormatting>
  <conditionalFormatting sqref="N367">
    <cfRule type="cellIs" dxfId="6092" priority="767" operator="lessThan">
      <formula>0</formula>
    </cfRule>
  </conditionalFormatting>
  <conditionalFormatting sqref="N373">
    <cfRule type="cellIs" dxfId="6091" priority="766" operator="lessThan">
      <formula>0</formula>
    </cfRule>
  </conditionalFormatting>
  <conditionalFormatting sqref="N373">
    <cfRule type="cellIs" dxfId="6090" priority="765" operator="lessThan">
      <formula>0</formula>
    </cfRule>
  </conditionalFormatting>
  <conditionalFormatting sqref="N379">
    <cfRule type="cellIs" dxfId="6089" priority="764" operator="lessThan">
      <formula>0</formula>
    </cfRule>
  </conditionalFormatting>
  <conditionalFormatting sqref="N379">
    <cfRule type="cellIs" dxfId="6088" priority="763" operator="lessThan">
      <formula>0</formula>
    </cfRule>
  </conditionalFormatting>
  <conditionalFormatting sqref="N385">
    <cfRule type="cellIs" dxfId="6087" priority="762" operator="lessThan">
      <formula>0</formula>
    </cfRule>
  </conditionalFormatting>
  <conditionalFormatting sqref="N385">
    <cfRule type="cellIs" dxfId="6086" priority="761" operator="lessThan">
      <formula>0</formula>
    </cfRule>
  </conditionalFormatting>
  <conditionalFormatting sqref="N391">
    <cfRule type="cellIs" dxfId="6085" priority="760" operator="lessThan">
      <formula>0</formula>
    </cfRule>
  </conditionalFormatting>
  <conditionalFormatting sqref="N391">
    <cfRule type="cellIs" dxfId="6084" priority="759" operator="lessThan">
      <formula>0</formula>
    </cfRule>
  </conditionalFormatting>
  <conditionalFormatting sqref="N397">
    <cfRule type="cellIs" dxfId="6083" priority="758" operator="lessThan">
      <formula>0</formula>
    </cfRule>
  </conditionalFormatting>
  <conditionalFormatting sqref="N397">
    <cfRule type="cellIs" dxfId="6082" priority="757" operator="lessThan">
      <formula>0</formula>
    </cfRule>
  </conditionalFormatting>
  <conditionalFormatting sqref="C409:M409">
    <cfRule type="cellIs" dxfId="6081" priority="756" operator="lessThan">
      <formula>0</formula>
    </cfRule>
  </conditionalFormatting>
  <conditionalFormatting sqref="C409:M409">
    <cfRule type="cellIs" dxfId="6080" priority="755" operator="lessThan">
      <formula>0</formula>
    </cfRule>
  </conditionalFormatting>
  <conditionalFormatting sqref="H409">
    <cfRule type="cellIs" dxfId="6079" priority="754" operator="lessThan">
      <formula>0</formula>
    </cfRule>
  </conditionalFormatting>
  <conditionalFormatting sqref="B409">
    <cfRule type="cellIs" dxfId="6078" priority="753" operator="lessThan">
      <formula>0</formula>
    </cfRule>
  </conditionalFormatting>
  <conditionalFormatting sqref="B409">
    <cfRule type="cellIs" dxfId="6077" priority="752" operator="lessThan">
      <formula>0</formula>
    </cfRule>
  </conditionalFormatting>
  <conditionalFormatting sqref="B405:N405">
    <cfRule type="cellIs" dxfId="6076" priority="751" operator="lessThan">
      <formula>0</formula>
    </cfRule>
  </conditionalFormatting>
  <conditionalFormatting sqref="B405:N405">
    <cfRule type="cellIs" dxfId="6075" priority="750" operator="lessThan">
      <formula>0</formula>
    </cfRule>
  </conditionalFormatting>
  <conditionalFormatting sqref="B405:N405">
    <cfRule type="cellIs" dxfId="6074" priority="749" operator="lessThan">
      <formula>0</formula>
    </cfRule>
  </conditionalFormatting>
  <conditionalFormatting sqref="B405:N405">
    <cfRule type="cellIs" dxfId="6073" priority="748" operator="lessThan">
      <formula>0</formula>
    </cfRule>
  </conditionalFormatting>
  <conditionalFormatting sqref="B405:N405">
    <cfRule type="cellIs" dxfId="6072" priority="747" operator="lessThan">
      <formula>0</formula>
    </cfRule>
  </conditionalFormatting>
  <conditionalFormatting sqref="B405:N405">
    <cfRule type="cellIs" dxfId="6071" priority="746" operator="lessThan">
      <formula>0</formula>
    </cfRule>
  </conditionalFormatting>
  <conditionalFormatting sqref="B405:N405">
    <cfRule type="cellIs" dxfId="6070" priority="745" operator="lessThan">
      <formula>0</formula>
    </cfRule>
  </conditionalFormatting>
  <conditionalFormatting sqref="B405:N405">
    <cfRule type="cellIs" dxfId="6069" priority="744" operator="lessThan">
      <formula>0</formula>
    </cfRule>
  </conditionalFormatting>
  <conditionalFormatting sqref="N408">
    <cfRule type="cellIs" dxfId="6068" priority="743" operator="lessThan">
      <formula>0</formula>
    </cfRule>
  </conditionalFormatting>
  <conditionalFormatting sqref="N409">
    <cfRule type="cellIs" dxfId="6067" priority="742" operator="lessThan">
      <formula>0</formula>
    </cfRule>
  </conditionalFormatting>
  <conditionalFormatting sqref="N409">
    <cfRule type="cellIs" dxfId="6066" priority="741" operator="lessThan">
      <formula>0</formula>
    </cfRule>
  </conditionalFormatting>
  <conditionalFormatting sqref="C415:M415">
    <cfRule type="cellIs" dxfId="6065" priority="740" operator="lessThan">
      <formula>0</formula>
    </cfRule>
  </conditionalFormatting>
  <conditionalFormatting sqref="C415:M415">
    <cfRule type="cellIs" dxfId="6064" priority="739" operator="lessThan">
      <formula>0</formula>
    </cfRule>
  </conditionalFormatting>
  <conditionalFormatting sqref="H415">
    <cfRule type="cellIs" dxfId="6063" priority="738" operator="lessThan">
      <formula>0</formula>
    </cfRule>
  </conditionalFormatting>
  <conditionalFormatting sqref="B415">
    <cfRule type="cellIs" dxfId="6062" priority="737" operator="lessThan">
      <formula>0</formula>
    </cfRule>
  </conditionalFormatting>
  <conditionalFormatting sqref="B415">
    <cfRule type="cellIs" dxfId="6061" priority="736" operator="lessThan">
      <formula>0</formula>
    </cfRule>
  </conditionalFormatting>
  <conditionalFormatting sqref="B411:N411">
    <cfRule type="cellIs" dxfId="6060" priority="735" operator="lessThan">
      <formula>0</formula>
    </cfRule>
  </conditionalFormatting>
  <conditionalFormatting sqref="B411:N411">
    <cfRule type="cellIs" dxfId="6059" priority="734" operator="lessThan">
      <formula>0</formula>
    </cfRule>
  </conditionalFormatting>
  <conditionalFormatting sqref="B411:N411">
    <cfRule type="cellIs" dxfId="6058" priority="733" operator="lessThan">
      <formula>0</formula>
    </cfRule>
  </conditionalFormatting>
  <conditionalFormatting sqref="B411:N411">
    <cfRule type="cellIs" dxfId="6057" priority="732" operator="lessThan">
      <formula>0</formula>
    </cfRule>
  </conditionalFormatting>
  <conditionalFormatting sqref="B411:N411">
    <cfRule type="cellIs" dxfId="6056" priority="731" operator="lessThan">
      <formula>0</formula>
    </cfRule>
  </conditionalFormatting>
  <conditionalFormatting sqref="B411:N411">
    <cfRule type="cellIs" dxfId="6055" priority="730" operator="lessThan">
      <formula>0</formula>
    </cfRule>
  </conditionalFormatting>
  <conditionalFormatting sqref="B411:N411">
    <cfRule type="cellIs" dxfId="6054" priority="729" operator="lessThan">
      <formula>0</formula>
    </cfRule>
  </conditionalFormatting>
  <conditionalFormatting sqref="B411:N411">
    <cfRule type="cellIs" dxfId="6053" priority="728" operator="lessThan">
      <formula>0</formula>
    </cfRule>
  </conditionalFormatting>
  <conditionalFormatting sqref="N414">
    <cfRule type="cellIs" dxfId="6052" priority="727" operator="lessThan">
      <formula>0</formula>
    </cfRule>
  </conditionalFormatting>
  <conditionalFormatting sqref="N415">
    <cfRule type="cellIs" dxfId="6051" priority="726" operator="lessThan">
      <formula>0</formula>
    </cfRule>
  </conditionalFormatting>
  <conditionalFormatting sqref="N415">
    <cfRule type="cellIs" dxfId="6050" priority="725" operator="lessThan">
      <formula>0</formula>
    </cfRule>
  </conditionalFormatting>
  <conditionalFormatting sqref="C421:M421">
    <cfRule type="cellIs" dxfId="6049" priority="724" operator="lessThan">
      <formula>0</formula>
    </cfRule>
  </conditionalFormatting>
  <conditionalFormatting sqref="C421:M421">
    <cfRule type="cellIs" dxfId="6048" priority="723" operator="lessThan">
      <formula>0</formula>
    </cfRule>
  </conditionalFormatting>
  <conditionalFormatting sqref="H421">
    <cfRule type="cellIs" dxfId="6047" priority="722" operator="lessThan">
      <formula>0</formula>
    </cfRule>
  </conditionalFormatting>
  <conditionalFormatting sqref="B421">
    <cfRule type="cellIs" dxfId="6046" priority="721" operator="lessThan">
      <formula>0</formula>
    </cfRule>
  </conditionalFormatting>
  <conditionalFormatting sqref="B421">
    <cfRule type="cellIs" dxfId="6045" priority="720" operator="lessThan">
      <formula>0</formula>
    </cfRule>
  </conditionalFormatting>
  <conditionalFormatting sqref="B417:N417">
    <cfRule type="cellIs" dxfId="6044" priority="719" operator="lessThan">
      <formula>0</formula>
    </cfRule>
  </conditionalFormatting>
  <conditionalFormatting sqref="B417:N417">
    <cfRule type="cellIs" dxfId="6043" priority="718" operator="lessThan">
      <formula>0</formula>
    </cfRule>
  </conditionalFormatting>
  <conditionalFormatting sqref="B417:N417">
    <cfRule type="cellIs" dxfId="6042" priority="717" operator="lessThan">
      <formula>0</formula>
    </cfRule>
  </conditionalFormatting>
  <conditionalFormatting sqref="B417:N417">
    <cfRule type="cellIs" dxfId="6041" priority="716" operator="lessThan">
      <formula>0</formula>
    </cfRule>
  </conditionalFormatting>
  <conditionalFormatting sqref="B417:N417">
    <cfRule type="cellIs" dxfId="6040" priority="715" operator="lessThan">
      <formula>0</formula>
    </cfRule>
  </conditionalFormatting>
  <conditionalFormatting sqref="B417:N417">
    <cfRule type="cellIs" dxfId="6039" priority="714" operator="lessThan">
      <formula>0</formula>
    </cfRule>
  </conditionalFormatting>
  <conditionalFormatting sqref="B417:N417">
    <cfRule type="cellIs" dxfId="6038" priority="713" operator="lessThan">
      <formula>0</formula>
    </cfRule>
  </conditionalFormatting>
  <conditionalFormatting sqref="B417:N417">
    <cfRule type="cellIs" dxfId="6037" priority="712" operator="lessThan">
      <formula>0</formula>
    </cfRule>
  </conditionalFormatting>
  <conditionalFormatting sqref="N420">
    <cfRule type="cellIs" dxfId="6036" priority="711" operator="lessThan">
      <formula>0</formula>
    </cfRule>
  </conditionalFormatting>
  <conditionalFormatting sqref="N421">
    <cfRule type="cellIs" dxfId="6035" priority="710" operator="lessThan">
      <formula>0</formula>
    </cfRule>
  </conditionalFormatting>
  <conditionalFormatting sqref="N421">
    <cfRule type="cellIs" dxfId="6034" priority="709" operator="lessThan">
      <formula>0</formula>
    </cfRule>
  </conditionalFormatting>
  <conditionalFormatting sqref="C427:M427">
    <cfRule type="cellIs" dxfId="6033" priority="708" operator="lessThan">
      <formula>0</formula>
    </cfRule>
  </conditionalFormatting>
  <conditionalFormatting sqref="C427:M427">
    <cfRule type="cellIs" dxfId="6032" priority="707" operator="lessThan">
      <formula>0</formula>
    </cfRule>
  </conditionalFormatting>
  <conditionalFormatting sqref="H427">
    <cfRule type="cellIs" dxfId="6031" priority="706" operator="lessThan">
      <formula>0</formula>
    </cfRule>
  </conditionalFormatting>
  <conditionalFormatting sqref="B427">
    <cfRule type="cellIs" dxfId="6030" priority="705" operator="lessThan">
      <formula>0</formula>
    </cfRule>
  </conditionalFormatting>
  <conditionalFormatting sqref="B427">
    <cfRule type="cellIs" dxfId="6029" priority="704" operator="lessThan">
      <formula>0</formula>
    </cfRule>
  </conditionalFormatting>
  <conditionalFormatting sqref="B423:N423">
    <cfRule type="cellIs" dxfId="6028" priority="703" operator="lessThan">
      <formula>0</formula>
    </cfRule>
  </conditionalFormatting>
  <conditionalFormatting sqref="B423:N423">
    <cfRule type="cellIs" dxfId="6027" priority="702" operator="lessThan">
      <formula>0</formula>
    </cfRule>
  </conditionalFormatting>
  <conditionalFormatting sqref="B423:N423">
    <cfRule type="cellIs" dxfId="6026" priority="701" operator="lessThan">
      <formula>0</formula>
    </cfRule>
  </conditionalFormatting>
  <conditionalFormatting sqref="B423:N423">
    <cfRule type="cellIs" dxfId="6025" priority="700" operator="lessThan">
      <formula>0</formula>
    </cfRule>
  </conditionalFormatting>
  <conditionalFormatting sqref="B423:N423">
    <cfRule type="cellIs" dxfId="6024" priority="699" operator="lessThan">
      <formula>0</formula>
    </cfRule>
  </conditionalFormatting>
  <conditionalFormatting sqref="B423:N423">
    <cfRule type="cellIs" dxfId="6023" priority="698" operator="lessThan">
      <formula>0</formula>
    </cfRule>
  </conditionalFormatting>
  <conditionalFormatting sqref="B423:N423">
    <cfRule type="cellIs" dxfId="6022" priority="697" operator="lessThan">
      <formula>0</formula>
    </cfRule>
  </conditionalFormatting>
  <conditionalFormatting sqref="B423:N423">
    <cfRule type="cellIs" dxfId="6021" priority="696" operator="lessThan">
      <formula>0</formula>
    </cfRule>
  </conditionalFormatting>
  <conditionalFormatting sqref="N426">
    <cfRule type="cellIs" dxfId="6020" priority="695" operator="lessThan">
      <formula>0</formula>
    </cfRule>
  </conditionalFormatting>
  <conditionalFormatting sqref="C537:N537">
    <cfRule type="cellIs" dxfId="6019" priority="415" operator="lessThan">
      <formula>0</formula>
    </cfRule>
  </conditionalFormatting>
  <conditionalFormatting sqref="C568:N568">
    <cfRule type="cellIs" dxfId="6018" priority="412" operator="lessThan">
      <formula>0</formula>
    </cfRule>
  </conditionalFormatting>
  <conditionalFormatting sqref="I552:N552">
    <cfRule type="cellIs" dxfId="6017" priority="409" operator="lessThan">
      <formula>0</formula>
    </cfRule>
  </conditionalFormatting>
  <conditionalFormatting sqref="I560:N560">
    <cfRule type="cellIs" dxfId="6016" priority="406" operator="lessThan">
      <formula>0</formula>
    </cfRule>
  </conditionalFormatting>
  <conditionalFormatting sqref="B429:N429">
    <cfRule type="cellIs" dxfId="6015" priority="683" operator="lessThan">
      <formula>0</formula>
    </cfRule>
  </conditionalFormatting>
  <conditionalFormatting sqref="B429:N429">
    <cfRule type="cellIs" dxfId="6014" priority="682" operator="lessThan">
      <formula>0</formula>
    </cfRule>
  </conditionalFormatting>
  <conditionalFormatting sqref="B429:N429">
    <cfRule type="cellIs" dxfId="6013" priority="681" operator="lessThan">
      <formula>0</formula>
    </cfRule>
  </conditionalFormatting>
  <conditionalFormatting sqref="B429:N429">
    <cfRule type="cellIs" dxfId="6012" priority="680" operator="lessThan">
      <formula>0</formula>
    </cfRule>
  </conditionalFormatting>
  <conditionalFormatting sqref="N432">
    <cfRule type="cellIs" dxfId="6011" priority="679" operator="lessThan">
      <formula>0</formula>
    </cfRule>
  </conditionalFormatting>
  <conditionalFormatting sqref="C439:M439">
    <cfRule type="cellIs" dxfId="6010" priority="678" operator="lessThan">
      <formula>0</formula>
    </cfRule>
  </conditionalFormatting>
  <conditionalFormatting sqref="C439:M439">
    <cfRule type="cellIs" dxfId="6009" priority="677" operator="lessThan">
      <formula>0</formula>
    </cfRule>
  </conditionalFormatting>
  <conditionalFormatting sqref="H439">
    <cfRule type="cellIs" dxfId="6008" priority="676" operator="lessThan">
      <formula>0</formula>
    </cfRule>
  </conditionalFormatting>
  <conditionalFormatting sqref="B439">
    <cfRule type="cellIs" dxfId="6007" priority="675" operator="lessThan">
      <formula>0</formula>
    </cfRule>
  </conditionalFormatting>
  <conditionalFormatting sqref="B439">
    <cfRule type="cellIs" dxfId="6006" priority="674" operator="lessThan">
      <formula>0</formula>
    </cfRule>
  </conditionalFormatting>
  <conditionalFormatting sqref="B435:N435">
    <cfRule type="cellIs" dxfId="6005" priority="673" operator="lessThan">
      <formula>0</formula>
    </cfRule>
  </conditionalFormatting>
  <conditionalFormatting sqref="B435:N435">
    <cfRule type="cellIs" dxfId="6004" priority="672" operator="lessThan">
      <formula>0</formula>
    </cfRule>
  </conditionalFormatting>
  <conditionalFormatting sqref="C641:N645">
    <cfRule type="cellIs" dxfId="6003" priority="391" operator="lessThan">
      <formula>0</formula>
    </cfRule>
  </conditionalFormatting>
  <conditionalFormatting sqref="C597:N597">
    <cfRule type="cellIs" dxfId="6002" priority="388" operator="lessThan">
      <formula>0</formula>
    </cfRule>
  </conditionalFormatting>
  <conditionalFormatting sqref="C603:N603">
    <cfRule type="cellIs" dxfId="6001" priority="385" operator="lessThan">
      <formula>0</formula>
    </cfRule>
  </conditionalFormatting>
  <conditionalFormatting sqref="C603:N603">
    <cfRule type="cellIs" dxfId="6000" priority="384" operator="lessThan">
      <formula>0</formula>
    </cfRule>
  </conditionalFormatting>
  <conditionalFormatting sqref="C603:N603">
    <cfRule type="cellIs" dxfId="5999" priority="383" operator="lessThan">
      <formula>0</formula>
    </cfRule>
  </conditionalFormatting>
  <conditionalFormatting sqref="H445">
    <cfRule type="cellIs" dxfId="5998" priority="660" operator="lessThan">
      <formula>0</formula>
    </cfRule>
  </conditionalFormatting>
  <conditionalFormatting sqref="B445">
    <cfRule type="cellIs" dxfId="5997" priority="659" operator="lessThan">
      <formula>0</formula>
    </cfRule>
  </conditionalFormatting>
  <conditionalFormatting sqref="B445">
    <cfRule type="cellIs" dxfId="5996" priority="658" operator="lessThan">
      <formula>0</formula>
    </cfRule>
  </conditionalFormatting>
  <conditionalFormatting sqref="B441:N441">
    <cfRule type="cellIs" dxfId="5995" priority="657" operator="lessThan">
      <formula>0</formula>
    </cfRule>
  </conditionalFormatting>
  <conditionalFormatting sqref="B441:N441">
    <cfRule type="cellIs" dxfId="5994" priority="656" operator="lessThan">
      <formula>0</formula>
    </cfRule>
  </conditionalFormatting>
  <conditionalFormatting sqref="B441:N441">
    <cfRule type="cellIs" dxfId="5993" priority="655" operator="lessThan">
      <formula>0</formula>
    </cfRule>
  </conditionalFormatting>
  <conditionalFormatting sqref="B441:N441">
    <cfRule type="cellIs" dxfId="5992" priority="654" operator="lessThan">
      <formula>0</formula>
    </cfRule>
  </conditionalFormatting>
  <conditionalFormatting sqref="B441:N441">
    <cfRule type="cellIs" dxfId="5991" priority="653" operator="lessThan">
      <formula>0</formula>
    </cfRule>
  </conditionalFormatting>
  <conditionalFormatting sqref="B441:N441">
    <cfRule type="cellIs" dxfId="5990" priority="652" operator="lessThan">
      <formula>0</formula>
    </cfRule>
  </conditionalFormatting>
  <conditionalFormatting sqref="B441:N441">
    <cfRule type="cellIs" dxfId="5989" priority="651" operator="lessThan">
      <formula>0</formula>
    </cfRule>
  </conditionalFormatting>
  <conditionalFormatting sqref="B441:N441">
    <cfRule type="cellIs" dxfId="5988" priority="650" operator="lessThan">
      <formula>0</formula>
    </cfRule>
  </conditionalFormatting>
  <conditionalFormatting sqref="N444">
    <cfRule type="cellIs" dxfId="5987" priority="649" operator="lessThan">
      <formula>0</formula>
    </cfRule>
  </conditionalFormatting>
  <conditionalFormatting sqref="N445">
    <cfRule type="cellIs" dxfId="5986" priority="648" operator="lessThan">
      <formula>0</formula>
    </cfRule>
  </conditionalFormatting>
  <conditionalFormatting sqref="N445">
    <cfRule type="cellIs" dxfId="5985" priority="647" operator="lessThan">
      <formula>0</formula>
    </cfRule>
  </conditionalFormatting>
  <conditionalFormatting sqref="C452:M452">
    <cfRule type="cellIs" dxfId="5984" priority="646" operator="lessThan">
      <formula>0</formula>
    </cfRule>
  </conditionalFormatting>
  <conditionalFormatting sqref="C452:M452">
    <cfRule type="cellIs" dxfId="5983" priority="645" operator="lessThan">
      <formula>0</formula>
    </cfRule>
  </conditionalFormatting>
  <conditionalFormatting sqref="H452">
    <cfRule type="cellIs" dxfId="5982" priority="644" operator="lessThan">
      <formula>0</formula>
    </cfRule>
  </conditionalFormatting>
  <conditionalFormatting sqref="B452">
    <cfRule type="cellIs" dxfId="5981" priority="643" operator="lessThan">
      <formula>0</formula>
    </cfRule>
  </conditionalFormatting>
  <conditionalFormatting sqref="B452">
    <cfRule type="cellIs" dxfId="5980" priority="642" operator="lessThan">
      <formula>0</formula>
    </cfRule>
  </conditionalFormatting>
  <conditionalFormatting sqref="B448:N448">
    <cfRule type="cellIs" dxfId="5979" priority="641" operator="lessThan">
      <formula>0</formula>
    </cfRule>
  </conditionalFormatting>
  <conditionalFormatting sqref="B448:N448">
    <cfRule type="cellIs" dxfId="5978" priority="640" operator="lessThan">
      <formula>0</formula>
    </cfRule>
  </conditionalFormatting>
  <conditionalFormatting sqref="B448:N448">
    <cfRule type="cellIs" dxfId="5977" priority="639" operator="lessThan">
      <formula>0</formula>
    </cfRule>
  </conditionalFormatting>
  <conditionalFormatting sqref="B448:N448">
    <cfRule type="cellIs" dxfId="5976" priority="638" operator="lessThan">
      <formula>0</formula>
    </cfRule>
  </conditionalFormatting>
  <conditionalFormatting sqref="B448:N448">
    <cfRule type="cellIs" dxfId="5975" priority="637" operator="lessThan">
      <formula>0</formula>
    </cfRule>
  </conditionalFormatting>
  <conditionalFormatting sqref="B448:N448">
    <cfRule type="cellIs" dxfId="5974" priority="636" operator="lessThan">
      <formula>0</formula>
    </cfRule>
  </conditionalFormatting>
  <conditionalFormatting sqref="B448:N448">
    <cfRule type="cellIs" dxfId="5973" priority="635" operator="lessThan">
      <formula>0</formula>
    </cfRule>
  </conditionalFormatting>
  <conditionalFormatting sqref="B448:N448">
    <cfRule type="cellIs" dxfId="5972" priority="634" operator="lessThan">
      <formula>0</formula>
    </cfRule>
  </conditionalFormatting>
  <conditionalFormatting sqref="N451">
    <cfRule type="cellIs" dxfId="5971" priority="633" operator="lessThan">
      <formula>0</formula>
    </cfRule>
  </conditionalFormatting>
  <conditionalFormatting sqref="N452">
    <cfRule type="cellIs" dxfId="5970" priority="632" operator="lessThan">
      <formula>0</formula>
    </cfRule>
  </conditionalFormatting>
  <conditionalFormatting sqref="N452">
    <cfRule type="cellIs" dxfId="5969" priority="631" operator="lessThan">
      <formula>0</formula>
    </cfRule>
  </conditionalFormatting>
  <conditionalFormatting sqref="C458:M458">
    <cfRule type="cellIs" dxfId="5968" priority="630" operator="lessThan">
      <formula>0</formula>
    </cfRule>
  </conditionalFormatting>
  <conditionalFormatting sqref="C458:M458">
    <cfRule type="cellIs" dxfId="5967" priority="629" operator="lessThan">
      <formula>0</formula>
    </cfRule>
  </conditionalFormatting>
  <conditionalFormatting sqref="H458">
    <cfRule type="cellIs" dxfId="5966" priority="628" operator="lessThan">
      <formula>0</formula>
    </cfRule>
  </conditionalFormatting>
  <conditionalFormatting sqref="B458">
    <cfRule type="cellIs" dxfId="5965" priority="627" operator="lessThan">
      <formula>0</formula>
    </cfRule>
  </conditionalFormatting>
  <conditionalFormatting sqref="B458">
    <cfRule type="cellIs" dxfId="5964" priority="626" operator="lessThan">
      <formula>0</formula>
    </cfRule>
  </conditionalFormatting>
  <conditionalFormatting sqref="Q505">
    <cfRule type="cellIs" dxfId="5963" priority="346" operator="lessThan">
      <formula>0</formula>
    </cfRule>
  </conditionalFormatting>
  <conditionalFormatting sqref="P505">
    <cfRule type="cellIs" dxfId="5962" priority="345" operator="lessThan">
      <formula>0</formula>
    </cfRule>
  </conditionalFormatting>
  <conditionalFormatting sqref="Q513">
    <cfRule type="cellIs" dxfId="5961" priority="343" operator="lessThan">
      <formula>0</formula>
    </cfRule>
  </conditionalFormatting>
  <conditionalFormatting sqref="P513">
    <cfRule type="cellIs" dxfId="5960" priority="342" operator="lessThan">
      <formula>0</formula>
    </cfRule>
  </conditionalFormatting>
  <conditionalFormatting sqref="Q522">
    <cfRule type="cellIs" dxfId="5959" priority="340" operator="lessThan">
      <formula>0</formula>
    </cfRule>
  </conditionalFormatting>
  <conditionalFormatting sqref="P522">
    <cfRule type="cellIs" dxfId="5958" priority="339" operator="lessThan">
      <formula>0</formula>
    </cfRule>
  </conditionalFormatting>
  <conditionalFormatting sqref="Q530">
    <cfRule type="cellIs" dxfId="5957" priority="337" operator="lessThan">
      <formula>0</formula>
    </cfRule>
  </conditionalFormatting>
  <conditionalFormatting sqref="C461:C464">
    <cfRule type="expression" dxfId="5956" priority="613">
      <formula>C461/B461&gt;1</formula>
    </cfRule>
    <cfRule type="expression" dxfId="5955" priority="614">
      <formula>C461/B461&lt;1</formula>
    </cfRule>
  </conditionalFormatting>
  <conditionalFormatting sqref="Q538">
    <cfRule type="cellIs" dxfId="5954" priority="334" operator="lessThan">
      <formula>0</formula>
    </cfRule>
  </conditionalFormatting>
  <conditionalFormatting sqref="D461:N464">
    <cfRule type="expression" dxfId="5953" priority="610">
      <formula>D461/C461&gt;1</formula>
    </cfRule>
    <cfRule type="expression" dxfId="5952" priority="611">
      <formula>D461/C461&lt;1</formula>
    </cfRule>
  </conditionalFormatting>
  <conditionalFormatting sqref="Q553">
    <cfRule type="cellIs" dxfId="5951" priority="331" operator="lessThan">
      <formula>0</formula>
    </cfRule>
  </conditionalFormatting>
  <conditionalFormatting sqref="B461:B464 B552:N552 B560:N560 B575:N575 B589:N589">
    <cfRule type="expression" dxfId="5950" priority="607">
      <formula>B461/#REF!&gt;1</formula>
    </cfRule>
    <cfRule type="expression" dxfId="5949" priority="608">
      <formula>B461/#REF!&lt;1</formula>
    </cfRule>
  </conditionalFormatting>
  <conditionalFormatting sqref="Q561">
    <cfRule type="cellIs" dxfId="5948" priority="328" operator="lessThan">
      <formula>0</formula>
    </cfRule>
  </conditionalFormatting>
  <conditionalFormatting sqref="B512">
    <cfRule type="expression" dxfId="5947" priority="604">
      <formula>B512/#REF!&gt;1</formula>
    </cfRule>
    <cfRule type="expression" dxfId="5946" priority="605">
      <formula>B512/#REF!&lt;1</formula>
    </cfRule>
  </conditionalFormatting>
  <conditionalFormatting sqref="Q590">
    <cfRule type="cellIs" dxfId="5945" priority="325" operator="lessThan">
      <formula>0</formula>
    </cfRule>
  </conditionalFormatting>
  <conditionalFormatting sqref="C512">
    <cfRule type="expression" dxfId="5944" priority="601">
      <formula>C512/B512&gt;1</formula>
    </cfRule>
    <cfRule type="expression" dxfId="5943" priority="602">
      <formula>C512/B512&lt;1</formula>
    </cfRule>
  </conditionalFormatting>
  <conditionalFormatting sqref="D512">
    <cfRule type="cellIs" dxfId="5942" priority="600" operator="lessThan">
      <formula>0</formula>
    </cfRule>
  </conditionalFormatting>
  <conditionalFormatting sqref="D512">
    <cfRule type="expression" dxfId="5941" priority="598">
      <formula>D512/C512&gt;1</formula>
    </cfRule>
    <cfRule type="expression" dxfId="5940" priority="599">
      <formula>D512/C512&lt;1</formula>
    </cfRule>
  </conditionalFormatting>
  <conditionalFormatting sqref="E512">
    <cfRule type="cellIs" dxfId="5939" priority="597" operator="lessThan">
      <formula>0</formula>
    </cfRule>
  </conditionalFormatting>
  <conditionalFormatting sqref="E512">
    <cfRule type="expression" dxfId="5938" priority="595">
      <formula>E512/D512&gt;1</formula>
    </cfRule>
    <cfRule type="expression" dxfId="5937" priority="596">
      <formula>E512/D512&lt;1</formula>
    </cfRule>
  </conditionalFormatting>
  <conditionalFormatting sqref="F512">
    <cfRule type="cellIs" dxfId="5936" priority="594" operator="lessThan">
      <formula>0</formula>
    </cfRule>
  </conditionalFormatting>
  <conditionalFormatting sqref="F512">
    <cfRule type="expression" dxfId="5935" priority="592">
      <formula>F512/E512&gt;1</formula>
    </cfRule>
    <cfRule type="expression" dxfId="5934" priority="593">
      <formula>F512/E512&lt;1</formula>
    </cfRule>
  </conditionalFormatting>
  <conditionalFormatting sqref="G512">
    <cfRule type="cellIs" dxfId="5933" priority="591" operator="lessThan">
      <formula>0</formula>
    </cfRule>
  </conditionalFormatting>
  <conditionalFormatting sqref="G512">
    <cfRule type="expression" dxfId="5932" priority="589">
      <formula>G512/F512&gt;1</formula>
    </cfRule>
    <cfRule type="expression" dxfId="5931" priority="590">
      <formula>G512/F512&lt;1</formula>
    </cfRule>
  </conditionalFormatting>
  <conditionalFormatting sqref="H512">
    <cfRule type="cellIs" dxfId="5930" priority="588" operator="lessThan">
      <formula>0</formula>
    </cfRule>
  </conditionalFormatting>
  <conditionalFormatting sqref="H512">
    <cfRule type="expression" dxfId="5929" priority="586">
      <formula>H512/G512&gt;1</formula>
    </cfRule>
    <cfRule type="expression" dxfId="5928" priority="587">
      <formula>H512/G512&lt;1</formula>
    </cfRule>
  </conditionalFormatting>
  <conditionalFormatting sqref="I512:N512">
    <cfRule type="cellIs" dxfId="5927" priority="585" operator="lessThan">
      <formula>0</formula>
    </cfRule>
  </conditionalFormatting>
  <conditionalFormatting sqref="I512:N512">
    <cfRule type="expression" dxfId="5926" priority="583">
      <formula>I512/H512&gt;1</formula>
    </cfRule>
    <cfRule type="expression" dxfId="5925" priority="584">
      <formula>I512/H512&lt;1</formula>
    </cfRule>
  </conditionalFormatting>
  <conditionalFormatting sqref="B552">
    <cfRule type="cellIs" dxfId="5924" priority="582" operator="lessThan">
      <formula>0</formula>
    </cfRule>
  </conditionalFormatting>
  <conditionalFormatting sqref="B552">
    <cfRule type="expression" dxfId="5923" priority="580">
      <formula>B552/#REF!&gt;1</formula>
    </cfRule>
    <cfRule type="expression" dxfId="5922" priority="581">
      <formula>B552/#REF!&lt;1</formula>
    </cfRule>
  </conditionalFormatting>
  <conditionalFormatting sqref="C552">
    <cfRule type="cellIs" dxfId="5921" priority="579" operator="lessThan">
      <formula>0</formula>
    </cfRule>
  </conditionalFormatting>
  <conditionalFormatting sqref="C552">
    <cfRule type="expression" dxfId="5920" priority="577">
      <formula>C552/B552&gt;1</formula>
    </cfRule>
    <cfRule type="expression" dxfId="5919" priority="578">
      <formula>C552/B552&lt;1</formula>
    </cfRule>
  </conditionalFormatting>
  <conditionalFormatting sqref="D552">
    <cfRule type="cellIs" dxfId="5918" priority="576" operator="lessThan">
      <formula>0</formula>
    </cfRule>
  </conditionalFormatting>
  <conditionalFormatting sqref="D552">
    <cfRule type="expression" dxfId="5917" priority="574">
      <formula>D552/C552&gt;1</formula>
    </cfRule>
    <cfRule type="expression" dxfId="5916" priority="575">
      <formula>D552/C552&lt;1</formula>
    </cfRule>
  </conditionalFormatting>
  <conditionalFormatting sqref="E552">
    <cfRule type="cellIs" dxfId="5915" priority="573" operator="lessThan">
      <formula>0</formula>
    </cfRule>
  </conditionalFormatting>
  <conditionalFormatting sqref="E552">
    <cfRule type="expression" dxfId="5914" priority="571">
      <formula>E552/D552&gt;1</formula>
    </cfRule>
    <cfRule type="expression" dxfId="5913" priority="572">
      <formula>E552/D552&lt;1</formula>
    </cfRule>
  </conditionalFormatting>
  <conditionalFormatting sqref="F552">
    <cfRule type="cellIs" dxfId="5912" priority="570" operator="lessThan">
      <formula>0</formula>
    </cfRule>
  </conditionalFormatting>
  <conditionalFormatting sqref="F552">
    <cfRule type="expression" dxfId="5911" priority="568">
      <formula>F552/E552&gt;1</formula>
    </cfRule>
    <cfRule type="expression" dxfId="5910" priority="569">
      <formula>F552/E552&lt;1</formula>
    </cfRule>
  </conditionalFormatting>
  <conditionalFormatting sqref="G552">
    <cfRule type="cellIs" dxfId="5909" priority="567" operator="lessThan">
      <formula>0</formula>
    </cfRule>
  </conditionalFormatting>
  <conditionalFormatting sqref="G552">
    <cfRule type="expression" dxfId="5908" priority="565">
      <formula>G552/F552&gt;1</formula>
    </cfRule>
    <cfRule type="expression" dxfId="5907" priority="566">
      <formula>G552/F552&lt;1</formula>
    </cfRule>
  </conditionalFormatting>
  <conditionalFormatting sqref="H552">
    <cfRule type="cellIs" dxfId="5906" priority="564" operator="lessThan">
      <formula>0</formula>
    </cfRule>
  </conditionalFormatting>
  <conditionalFormatting sqref="H552">
    <cfRule type="expression" dxfId="5905" priority="562">
      <formula>H552/G552&gt;1</formula>
    </cfRule>
    <cfRule type="expression" dxfId="5904" priority="563">
      <formula>H552/G552&lt;1</formula>
    </cfRule>
  </conditionalFormatting>
  <conditionalFormatting sqref="B560">
    <cfRule type="cellIs" dxfId="5903" priority="561" operator="lessThan">
      <formula>0</formula>
    </cfRule>
  </conditionalFormatting>
  <conditionalFormatting sqref="B560">
    <cfRule type="expression" dxfId="5902" priority="559">
      <formula>B560/#REF!&gt;1</formula>
    </cfRule>
    <cfRule type="expression" dxfId="5901" priority="560">
      <formula>B560/#REF!&lt;1</formula>
    </cfRule>
  </conditionalFormatting>
  <conditionalFormatting sqref="C560">
    <cfRule type="cellIs" dxfId="5900" priority="558" operator="lessThan">
      <formula>0</formula>
    </cfRule>
  </conditionalFormatting>
  <conditionalFormatting sqref="C560">
    <cfRule type="expression" dxfId="5899" priority="556">
      <formula>C560/B560&gt;1</formula>
    </cfRule>
    <cfRule type="expression" dxfId="5898" priority="557">
      <formula>C560/B560&lt;1</formula>
    </cfRule>
  </conditionalFormatting>
  <conditionalFormatting sqref="D560">
    <cfRule type="cellIs" dxfId="5897" priority="555" operator="lessThan">
      <formula>0</formula>
    </cfRule>
  </conditionalFormatting>
  <conditionalFormatting sqref="D560">
    <cfRule type="expression" dxfId="5896" priority="553">
      <formula>D560/C560&gt;1</formula>
    </cfRule>
    <cfRule type="expression" dxfId="5895" priority="554">
      <formula>D560/C560&lt;1</formula>
    </cfRule>
  </conditionalFormatting>
  <conditionalFormatting sqref="E560">
    <cfRule type="cellIs" dxfId="5894" priority="552" operator="lessThan">
      <formula>0</formula>
    </cfRule>
  </conditionalFormatting>
  <conditionalFormatting sqref="E560">
    <cfRule type="expression" dxfId="5893" priority="550">
      <formula>E560/D560&gt;1</formula>
    </cfRule>
    <cfRule type="expression" dxfId="5892" priority="551">
      <formula>E560/D560&lt;1</formula>
    </cfRule>
  </conditionalFormatting>
  <conditionalFormatting sqref="F560">
    <cfRule type="cellIs" dxfId="5891" priority="549" operator="lessThan">
      <formula>0</formula>
    </cfRule>
  </conditionalFormatting>
  <conditionalFormatting sqref="F560">
    <cfRule type="expression" dxfId="5890" priority="547">
      <formula>F560/E560&gt;1</formula>
    </cfRule>
    <cfRule type="expression" dxfId="5889" priority="548">
      <formula>F560/E560&lt;1</formula>
    </cfRule>
  </conditionalFormatting>
  <conditionalFormatting sqref="G560">
    <cfRule type="cellIs" dxfId="5888" priority="546" operator="lessThan">
      <formula>0</formula>
    </cfRule>
  </conditionalFormatting>
  <conditionalFormatting sqref="G560">
    <cfRule type="expression" dxfId="5887" priority="544">
      <formula>G560/F560&gt;1</formula>
    </cfRule>
    <cfRule type="expression" dxfId="5886" priority="545">
      <formula>G560/F560&lt;1</formula>
    </cfRule>
  </conditionalFormatting>
  <conditionalFormatting sqref="H560">
    <cfRule type="cellIs" dxfId="5885" priority="543" operator="lessThan">
      <formula>0</formula>
    </cfRule>
  </conditionalFormatting>
  <conditionalFormatting sqref="H560">
    <cfRule type="expression" dxfId="5884" priority="541">
      <formula>H560/G560&gt;1</formula>
    </cfRule>
    <cfRule type="expression" dxfId="5883" priority="542">
      <formula>H560/G560&lt;1</formula>
    </cfRule>
  </conditionalFormatting>
  <conditionalFormatting sqref="O616:O619">
    <cfRule type="cellIs" dxfId="5882" priority="287" operator="lessThan">
      <formula>0</formula>
    </cfRule>
  </conditionalFormatting>
  <conditionalFormatting sqref="B589">
    <cfRule type="expression" dxfId="5881" priority="538">
      <formula>B589/#REF!&gt;1</formula>
    </cfRule>
    <cfRule type="expression" dxfId="5880" priority="539">
      <formula>B589/#REF!&lt;1</formula>
    </cfRule>
  </conditionalFormatting>
  <conditionalFormatting sqref="C589">
    <cfRule type="cellIs" dxfId="5879" priority="537" operator="lessThan">
      <formula>0</formula>
    </cfRule>
  </conditionalFormatting>
  <conditionalFormatting sqref="C589">
    <cfRule type="expression" dxfId="5878" priority="535">
      <formula>C589/B589&gt;1</formula>
    </cfRule>
    <cfRule type="expression" dxfId="5877" priority="536">
      <formula>C589/B589&lt;1</formula>
    </cfRule>
  </conditionalFormatting>
  <conditionalFormatting sqref="O605:O607">
    <cfRule type="cellIs" dxfId="5876" priority="281" operator="lessThan">
      <formula>0</formula>
    </cfRule>
  </conditionalFormatting>
  <conditionalFormatting sqref="D589">
    <cfRule type="expression" dxfId="5875" priority="532">
      <formula>D589/C589&gt;1</formula>
    </cfRule>
    <cfRule type="expression" dxfId="5874" priority="533">
      <formula>D589/C589&lt;1</formula>
    </cfRule>
  </conditionalFormatting>
  <conditionalFormatting sqref="E589">
    <cfRule type="cellIs" dxfId="5873" priority="531" operator="lessThan">
      <formula>0</formula>
    </cfRule>
  </conditionalFormatting>
  <conditionalFormatting sqref="E589">
    <cfRule type="expression" dxfId="5872" priority="529">
      <formula>E589/D589&gt;1</formula>
    </cfRule>
    <cfRule type="expression" dxfId="5871" priority="530">
      <formula>E589/D589&lt;1</formula>
    </cfRule>
  </conditionalFormatting>
  <conditionalFormatting sqref="F589">
    <cfRule type="cellIs" dxfId="5870" priority="528" operator="lessThan">
      <formula>0</formula>
    </cfRule>
  </conditionalFormatting>
  <conditionalFormatting sqref="F589">
    <cfRule type="expression" dxfId="5869" priority="526">
      <formula>F589/E589&gt;1</formula>
    </cfRule>
    <cfRule type="expression" dxfId="5868" priority="527">
      <formula>F589/E589&lt;1</formula>
    </cfRule>
  </conditionalFormatting>
  <conditionalFormatting sqref="O377">
    <cfRule type="cellIs" dxfId="5867" priority="272" operator="lessThan">
      <formula>0</formula>
    </cfRule>
  </conditionalFormatting>
  <conditionalFormatting sqref="G589">
    <cfRule type="expression" dxfId="5866" priority="523">
      <formula>G589/F589&gt;1</formula>
    </cfRule>
    <cfRule type="expression" dxfId="5865" priority="524">
      <formula>G589/F589&lt;1</formula>
    </cfRule>
  </conditionalFormatting>
  <conditionalFormatting sqref="O366">
    <cfRule type="cellIs" dxfId="5864" priority="269" operator="lessThan">
      <formula>0</formula>
    </cfRule>
  </conditionalFormatting>
  <conditionalFormatting sqref="H589">
    <cfRule type="expression" dxfId="5863" priority="520">
      <formula>H589/G589&gt;1</formula>
    </cfRule>
    <cfRule type="expression" dxfId="5862" priority="521">
      <formula>H589/G589&lt;1</formula>
    </cfRule>
  </conditionalFormatting>
  <conditionalFormatting sqref="N596">
    <cfRule type="cellIs" dxfId="5861" priority="519" operator="lessThan">
      <formula>0</formula>
    </cfRule>
  </conditionalFormatting>
  <conditionalFormatting sqref="O387">
    <cfRule type="cellIs" dxfId="5860" priority="264" operator="lessThan">
      <formula>0</formula>
    </cfRule>
  </conditionalFormatting>
  <conditionalFormatting sqref="O387">
    <cfRule type="cellIs" dxfId="5859" priority="265" operator="lessThan">
      <formula>0</formula>
    </cfRule>
  </conditionalFormatting>
  <conditionalFormatting sqref="O387">
    <cfRule type="cellIs" dxfId="5858" priority="262" operator="lessThan">
      <formula>0</formula>
    </cfRule>
  </conditionalFormatting>
  <conditionalFormatting sqref="O387">
    <cfRule type="cellIs" dxfId="5857" priority="263" operator="lessThan">
      <formula>0</formula>
    </cfRule>
  </conditionalFormatting>
  <conditionalFormatting sqref="N600">
    <cfRule type="cellIs" dxfId="5856" priority="518" operator="lessThan">
      <formula>0</formula>
    </cfRule>
  </conditionalFormatting>
  <conditionalFormatting sqref="N600">
    <cfRule type="cellIs" dxfId="5855" priority="517" operator="lessThan">
      <formula>0</formula>
    </cfRule>
  </conditionalFormatting>
  <conditionalFormatting sqref="P363">
    <cfRule type="cellIs" dxfId="5854" priority="516" operator="lessThan">
      <formula>0</formula>
    </cfRule>
  </conditionalFormatting>
  <conditionalFormatting sqref="P364:P365">
    <cfRule type="cellIs" dxfId="5853" priority="515" operator="lessThan">
      <formula>0</formula>
    </cfRule>
  </conditionalFormatting>
  <conditionalFormatting sqref="P461:P464">
    <cfRule type="cellIs" dxfId="5852" priority="514" operator="lessThan">
      <formula>0</formula>
    </cfRule>
  </conditionalFormatting>
  <conditionalFormatting sqref="P361">
    <cfRule type="cellIs" dxfId="5851" priority="513" operator="lessThan">
      <formula>0</formula>
    </cfRule>
  </conditionalFormatting>
  <conditionalFormatting sqref="P366:P367">
    <cfRule type="cellIs" dxfId="5850" priority="512" operator="lessThan">
      <formula>0</formula>
    </cfRule>
  </conditionalFormatting>
  <conditionalFormatting sqref="P369:P373">
    <cfRule type="cellIs" dxfId="5849" priority="511" operator="lessThan">
      <formula>0</formula>
    </cfRule>
  </conditionalFormatting>
  <conditionalFormatting sqref="P378:P379">
    <cfRule type="cellIs" dxfId="5848" priority="510" operator="lessThan">
      <formula>0</formula>
    </cfRule>
  </conditionalFormatting>
  <conditionalFormatting sqref="P384:P385">
    <cfRule type="cellIs" dxfId="5847" priority="509" operator="lessThan">
      <formula>0</formula>
    </cfRule>
  </conditionalFormatting>
  <conditionalFormatting sqref="P390:P391">
    <cfRule type="cellIs" dxfId="5846" priority="508" operator="lessThan">
      <formula>0</formula>
    </cfRule>
  </conditionalFormatting>
  <conditionalFormatting sqref="P396:P397">
    <cfRule type="cellIs" dxfId="5845" priority="507" operator="lessThan">
      <formula>0</formula>
    </cfRule>
  </conditionalFormatting>
  <conditionalFormatting sqref="P402">
    <cfRule type="cellIs" dxfId="5844" priority="506" operator="lessThan">
      <formula>0</formula>
    </cfRule>
  </conditionalFormatting>
  <conditionalFormatting sqref="P408:P409">
    <cfRule type="cellIs" dxfId="5843" priority="505" operator="lessThan">
      <formula>0</formula>
    </cfRule>
  </conditionalFormatting>
  <conditionalFormatting sqref="P414:P415">
    <cfRule type="cellIs" dxfId="5842" priority="504" operator="lessThan">
      <formula>0</formula>
    </cfRule>
  </conditionalFormatting>
  <conditionalFormatting sqref="P420:P421">
    <cfRule type="cellIs" dxfId="5841" priority="503" operator="lessThan">
      <formula>0</formula>
    </cfRule>
  </conditionalFormatting>
  <conditionalFormatting sqref="P426:P427">
    <cfRule type="cellIs" dxfId="5840" priority="502" operator="lessThan">
      <formula>0</formula>
    </cfRule>
  </conditionalFormatting>
  <conditionalFormatting sqref="P432:P433">
    <cfRule type="cellIs" dxfId="5839" priority="501" operator="lessThan">
      <formula>0</formula>
    </cfRule>
  </conditionalFormatting>
  <conditionalFormatting sqref="P438:P439">
    <cfRule type="cellIs" dxfId="5838" priority="500" operator="lessThan">
      <formula>0</formula>
    </cfRule>
  </conditionalFormatting>
  <conditionalFormatting sqref="P444:P445">
    <cfRule type="cellIs" dxfId="5837" priority="499" operator="lessThan">
      <formula>0</formula>
    </cfRule>
  </conditionalFormatting>
  <conditionalFormatting sqref="P451:P452">
    <cfRule type="cellIs" dxfId="5836" priority="498" operator="lessThan">
      <formula>0</formula>
    </cfRule>
  </conditionalFormatting>
  <conditionalFormatting sqref="P457:P458">
    <cfRule type="cellIs" dxfId="5835" priority="497" operator="lessThan">
      <formula>0</formula>
    </cfRule>
  </conditionalFormatting>
  <conditionalFormatting sqref="P465">
    <cfRule type="cellIs" dxfId="5834" priority="496" operator="lessThan">
      <formula>0</formula>
    </cfRule>
  </conditionalFormatting>
  <conditionalFormatting sqref="P472">
    <cfRule type="cellIs" dxfId="5833" priority="495" operator="lessThan">
      <formula>0</formula>
    </cfRule>
  </conditionalFormatting>
  <conditionalFormatting sqref="P503:P504">
    <cfRule type="cellIs" dxfId="5832" priority="494" operator="lessThan">
      <formula>0</formula>
    </cfRule>
  </conditionalFormatting>
  <conditionalFormatting sqref="P511:P512">
    <cfRule type="cellIs" dxfId="5831" priority="493" operator="lessThan">
      <formula>0</formula>
    </cfRule>
  </conditionalFormatting>
  <conditionalFormatting sqref="P520:P521">
    <cfRule type="cellIs" dxfId="5830" priority="492" operator="lessThan">
      <formula>0</formula>
    </cfRule>
  </conditionalFormatting>
  <conditionalFormatting sqref="P528:P529">
    <cfRule type="cellIs" dxfId="5829" priority="491" operator="lessThan">
      <formula>0</formula>
    </cfRule>
  </conditionalFormatting>
  <conditionalFormatting sqref="P544:P545">
    <cfRule type="cellIs" dxfId="5828" priority="490" operator="lessThan">
      <formula>0</formula>
    </cfRule>
  </conditionalFormatting>
  <conditionalFormatting sqref="P536:P537">
    <cfRule type="cellIs" dxfId="5827" priority="489" operator="lessThan">
      <formula>0</formula>
    </cfRule>
  </conditionalFormatting>
  <conditionalFormatting sqref="P551:P552">
    <cfRule type="cellIs" dxfId="5826" priority="488" operator="lessThan">
      <formula>0</formula>
    </cfRule>
  </conditionalFormatting>
  <conditionalFormatting sqref="P559:P560">
    <cfRule type="cellIs" dxfId="5825" priority="487" operator="lessThan">
      <formula>0</formula>
    </cfRule>
  </conditionalFormatting>
  <conditionalFormatting sqref="P567:P568">
    <cfRule type="cellIs" dxfId="5824" priority="486" operator="lessThan">
      <formula>0</formula>
    </cfRule>
  </conditionalFormatting>
  <conditionalFormatting sqref="P574:P575">
    <cfRule type="cellIs" dxfId="5823" priority="485" operator="lessThan">
      <formula>0</formula>
    </cfRule>
  </conditionalFormatting>
  <conditionalFormatting sqref="P581:P582">
    <cfRule type="cellIs" dxfId="5822" priority="484" operator="lessThan">
      <formula>0</formula>
    </cfRule>
  </conditionalFormatting>
  <conditionalFormatting sqref="P588:P589">
    <cfRule type="cellIs" dxfId="5821" priority="483" operator="lessThan">
      <formula>0</formula>
    </cfRule>
  </conditionalFormatting>
  <conditionalFormatting sqref="P596:P597">
    <cfRule type="cellIs" dxfId="5820" priority="482" operator="lessThan">
      <formula>0</formula>
    </cfRule>
  </conditionalFormatting>
  <conditionalFormatting sqref="P603">
    <cfRule type="cellIs" dxfId="5819" priority="481" operator="lessThan">
      <formula>0</formula>
    </cfRule>
  </conditionalFormatting>
  <conditionalFormatting sqref="P608">
    <cfRule type="cellIs" dxfId="5818" priority="480" operator="lessThan">
      <formula>0</formula>
    </cfRule>
  </conditionalFormatting>
  <conditionalFormatting sqref="O405">
    <cfRule type="cellIs" dxfId="5817" priority="222" operator="lessThan">
      <formula>0</formula>
    </cfRule>
  </conditionalFormatting>
  <conditionalFormatting sqref="P632:P634">
    <cfRule type="cellIs" dxfId="5816" priority="479" operator="lessThan">
      <formula>0</formula>
    </cfRule>
  </conditionalFormatting>
  <conditionalFormatting sqref="I710:N710 P708:Q711">
    <cfRule type="cellIs" dxfId="5815" priority="473" operator="lessThan">
      <formula>0</formula>
    </cfRule>
  </conditionalFormatting>
  <conditionalFormatting sqref="P636:P637 P641:P645">
    <cfRule type="cellIs" dxfId="5814" priority="478" operator="lessThan">
      <formula>0</formula>
    </cfRule>
  </conditionalFormatting>
  <conditionalFormatting sqref="P648">
    <cfRule type="cellIs" dxfId="5813" priority="477" operator="lessThan">
      <formula>0</formula>
    </cfRule>
  </conditionalFormatting>
  <conditionalFormatting sqref="P649">
    <cfRule type="cellIs" dxfId="5812" priority="476" operator="lessThan">
      <formula>0</formula>
    </cfRule>
  </conditionalFormatting>
  <conditionalFormatting sqref="P651">
    <cfRule type="cellIs" dxfId="5811" priority="475" operator="lessThan">
      <formula>0</formula>
    </cfRule>
  </conditionalFormatting>
  <conditionalFormatting sqref="P652">
    <cfRule type="cellIs" dxfId="5810" priority="474" operator="lessThan">
      <formula>0</formula>
    </cfRule>
  </conditionalFormatting>
  <conditionalFormatting sqref="D654:N654 D651:N651 D648:N649 D632:N634">
    <cfRule type="expression" dxfId="5809" priority="446">
      <formula>D632/C632&gt;1</formula>
    </cfRule>
    <cfRule type="expression" dxfId="5808" priority="447">
      <formula>D632/C632&lt;1</formula>
    </cfRule>
  </conditionalFormatting>
  <conditionalFormatting sqref="C507:C510">
    <cfRule type="cellIs" dxfId="5807" priority="472" operator="lessThan">
      <formula>0</formula>
    </cfRule>
  </conditionalFormatting>
  <conditionalFormatting sqref="C507:C510">
    <cfRule type="expression" dxfId="5806" priority="470">
      <formula>C507/B507&gt;1</formula>
    </cfRule>
    <cfRule type="expression" dxfId="5805" priority="471">
      <formula>C507/B507&lt;1</formula>
    </cfRule>
  </conditionalFormatting>
  <conditionalFormatting sqref="D507:N510">
    <cfRule type="cellIs" dxfId="5804" priority="469" operator="lessThan">
      <formula>0</formula>
    </cfRule>
  </conditionalFormatting>
  <conditionalFormatting sqref="D507:N510">
    <cfRule type="expression" dxfId="5803" priority="467">
      <formula>D507/C507&gt;1</formula>
    </cfRule>
    <cfRule type="expression" dxfId="5802" priority="468">
      <formula>D507/C507&lt;1</formula>
    </cfRule>
  </conditionalFormatting>
  <conditionalFormatting sqref="B507:B510">
    <cfRule type="cellIs" dxfId="5801" priority="466" operator="lessThan">
      <formula>0</formula>
    </cfRule>
  </conditionalFormatting>
  <conditionalFormatting sqref="B507:B510">
    <cfRule type="expression" dxfId="5800" priority="464">
      <formula>B507/#REF!&gt;1</formula>
    </cfRule>
    <cfRule type="expression" dxfId="5799" priority="465">
      <formula>B507/#REF!&lt;1</formula>
    </cfRule>
  </conditionalFormatting>
  <conditionalFormatting sqref="J588:N588 J574:N574 J559:N559 J551:N551">
    <cfRule type="cellIs" dxfId="5798" priority="463" operator="lessThan">
      <formula>0</formula>
    </cfRule>
  </conditionalFormatting>
  <conditionalFormatting sqref="C588:I588 C584:C587 C574:I574 C570:C573 C559:I559 C555:C558 C551:I551 C547:C550">
    <cfRule type="cellIs" dxfId="5797" priority="462" operator="lessThan">
      <formula>0</formula>
    </cfRule>
  </conditionalFormatting>
  <conditionalFormatting sqref="C588:M588 C574:M574 C559:M559 C551:M551">
    <cfRule type="cellIs" dxfId="5796" priority="461" operator="lessThan">
      <formula>0</formula>
    </cfRule>
  </conditionalFormatting>
  <conditionalFormatting sqref="C584:C587 C570:C573 C555:C558 C547:C550">
    <cfRule type="expression" dxfId="5795" priority="459">
      <formula>C547/B547&gt;1</formula>
    </cfRule>
    <cfRule type="expression" dxfId="5794" priority="460">
      <formula>C547/B547&lt;1</formula>
    </cfRule>
  </conditionalFormatting>
  <conditionalFormatting sqref="D584:N587 D570:N573 D555:N558 D547:N550">
    <cfRule type="cellIs" dxfId="5793" priority="458" operator="lessThan">
      <formula>0</formula>
    </cfRule>
  </conditionalFormatting>
  <conditionalFormatting sqref="D584:N587 D570:N573 D555:N558 D547:N550">
    <cfRule type="expression" dxfId="5792" priority="456">
      <formula>D547/C547&gt;1</formula>
    </cfRule>
    <cfRule type="expression" dxfId="5791" priority="457">
      <formula>D547/C547&lt;1</formula>
    </cfRule>
  </conditionalFormatting>
  <conditionalFormatting sqref="C588:N588 C574:N574 C559:N559 C551:N551">
    <cfRule type="cellIs" dxfId="5790" priority="455" operator="lessThan">
      <formula>0</formula>
    </cfRule>
  </conditionalFormatting>
  <conditionalFormatting sqref="C588:N588 C574:N574 C559:N559 C551:N551">
    <cfRule type="expression" dxfId="5789" priority="453">
      <formula>C551/B551&gt;1</formula>
    </cfRule>
    <cfRule type="expression" dxfId="5788" priority="454">
      <formula>C551/B551&lt;1</formula>
    </cfRule>
  </conditionalFormatting>
  <conditionalFormatting sqref="B654 B651 B648:B649 B632:B634 B641:B645">
    <cfRule type="cellIs" dxfId="5787" priority="452" operator="lessThan">
      <formula>0</formula>
    </cfRule>
  </conditionalFormatting>
  <conditionalFormatting sqref="C654 C651 C648:C649 C632:C634">
    <cfRule type="cellIs" dxfId="5786" priority="451" operator="lessThan">
      <formula>0</formula>
    </cfRule>
  </conditionalFormatting>
  <conditionalFormatting sqref="C654 C651 C648:C649 C632:C634">
    <cfRule type="expression" dxfId="5785" priority="449">
      <formula>C632/B632&gt;1</formula>
    </cfRule>
    <cfRule type="expression" dxfId="5784" priority="450">
      <formula>C632/B632&lt;1</formula>
    </cfRule>
  </conditionalFormatting>
  <conditionalFormatting sqref="D654:N654 D651:N651 D648:N649 D632:N634">
    <cfRule type="cellIs" dxfId="5783" priority="448" operator="lessThan">
      <formula>0</formula>
    </cfRule>
  </conditionalFormatting>
  <conditionalFormatting sqref="B504:N504 B537 B568 B597">
    <cfRule type="expression" dxfId="5782" priority="1218">
      <formula>B504/#REF!&gt;1</formula>
    </cfRule>
    <cfRule type="expression" dxfId="5781" priority="1219">
      <formula>B504/#REF!&lt;1</formula>
    </cfRule>
  </conditionalFormatting>
  <conditionalFormatting sqref="C465">
    <cfRule type="cellIs" dxfId="5780" priority="445" operator="lessThan">
      <formula>0</formula>
    </cfRule>
  </conditionalFormatting>
  <conditionalFormatting sqref="C465">
    <cfRule type="expression" dxfId="5779" priority="443">
      <formula>C465/B465&gt;1</formula>
    </cfRule>
    <cfRule type="expression" dxfId="5778" priority="444">
      <formula>C465/B465&lt;1</formula>
    </cfRule>
  </conditionalFormatting>
  <conditionalFormatting sqref="D465:N465">
    <cfRule type="cellIs" dxfId="5777" priority="442" operator="lessThan">
      <formula>0</formula>
    </cfRule>
  </conditionalFormatting>
  <conditionalFormatting sqref="D465:N465">
    <cfRule type="expression" dxfId="5776" priority="440">
      <formula>D465/C465&gt;1</formula>
    </cfRule>
    <cfRule type="expression" dxfId="5775" priority="441">
      <formula>D465/C465&lt;1</formula>
    </cfRule>
  </conditionalFormatting>
  <conditionalFormatting sqref="B465">
    <cfRule type="cellIs" dxfId="5774" priority="439" operator="lessThan">
      <formula>0</formula>
    </cfRule>
  </conditionalFormatting>
  <conditionalFormatting sqref="B465">
    <cfRule type="expression" dxfId="5773" priority="437">
      <formula>B465/#REF!&gt;1</formula>
    </cfRule>
    <cfRule type="expression" dxfId="5772" priority="438">
      <formula>B465/#REF!&lt;1</formula>
    </cfRule>
  </conditionalFormatting>
  <conditionalFormatting sqref="C511">
    <cfRule type="cellIs" dxfId="5771" priority="436" operator="lessThan">
      <formula>0</formula>
    </cfRule>
  </conditionalFormatting>
  <conditionalFormatting sqref="D511:N511">
    <cfRule type="cellIs" dxfId="5770" priority="433" operator="lessThan">
      <formula>0</formula>
    </cfRule>
  </conditionalFormatting>
  <conditionalFormatting sqref="C511">
    <cfRule type="expression" dxfId="5769" priority="434">
      <formula>C511/B511&gt;1</formula>
    </cfRule>
    <cfRule type="expression" dxfId="5768" priority="435">
      <formula>C511/B511&lt;1</formula>
    </cfRule>
  </conditionalFormatting>
  <conditionalFormatting sqref="D511:N511">
    <cfRule type="expression" dxfId="5767" priority="431">
      <formula>D511/C511&gt;1</formula>
    </cfRule>
    <cfRule type="expression" dxfId="5766" priority="432">
      <formula>D511/C511&lt;1</formula>
    </cfRule>
  </conditionalFormatting>
  <conditionalFormatting sqref="B511">
    <cfRule type="cellIs" dxfId="5765" priority="430" operator="lessThan">
      <formula>0</formula>
    </cfRule>
  </conditionalFormatting>
  <conditionalFormatting sqref="B511">
    <cfRule type="expression" dxfId="5764" priority="428">
      <formula>B511/#REF!&gt;1</formula>
    </cfRule>
    <cfRule type="expression" dxfId="5763" priority="429">
      <formula>B511/#REF!&lt;1</formula>
    </cfRule>
  </conditionalFormatting>
  <conditionalFormatting sqref="B529 B521">
    <cfRule type="cellIs" dxfId="5762" priority="427" operator="lessThan">
      <formula>0</formula>
    </cfRule>
  </conditionalFormatting>
  <conditionalFormatting sqref="B529 B521">
    <cfRule type="expression" dxfId="5761" priority="425">
      <formula>B521/#REF!&gt;1</formula>
    </cfRule>
    <cfRule type="expression" dxfId="5760" priority="426">
      <formula>B521/#REF!&lt;1</formula>
    </cfRule>
  </conditionalFormatting>
  <conditionalFormatting sqref="C521">
    <cfRule type="cellIs" dxfId="5759" priority="424" operator="lessThan">
      <formula>0</formula>
    </cfRule>
  </conditionalFormatting>
  <conditionalFormatting sqref="C521 B636:O637">
    <cfRule type="expression" dxfId="5758" priority="422">
      <formula>B521/A521&gt;1</formula>
    </cfRule>
    <cfRule type="expression" dxfId="5757" priority="423">
      <formula>B521/A521&lt;1</formula>
    </cfRule>
  </conditionalFormatting>
  <conditionalFormatting sqref="C603:N603">
    <cfRule type="expression" dxfId="5756" priority="381">
      <formula>C603/B603&gt;1</formula>
    </cfRule>
    <cfRule type="expression" dxfId="5755" priority="382">
      <formula>C603/B603&lt;1</formula>
    </cfRule>
  </conditionalFormatting>
  <conditionalFormatting sqref="I552:N552">
    <cfRule type="expression" dxfId="5754" priority="407">
      <formula>I552/H552&gt;1</formula>
    </cfRule>
    <cfRule type="expression" dxfId="5753" priority="408">
      <formula>I552/H552&lt;1</formula>
    </cfRule>
  </conditionalFormatting>
  <conditionalFormatting sqref="I560:N560">
    <cfRule type="expression" dxfId="5752" priority="404">
      <formula>I560/H560&gt;1</formula>
    </cfRule>
    <cfRule type="expression" dxfId="5751" priority="405">
      <formula>I560/H560&lt;1</formula>
    </cfRule>
  </conditionalFormatting>
  <conditionalFormatting sqref="B575:N575">
    <cfRule type="cellIs" dxfId="5750" priority="403" operator="lessThan">
      <formula>0</formula>
    </cfRule>
  </conditionalFormatting>
  <conditionalFormatting sqref="B575:N575">
    <cfRule type="expression" dxfId="5749" priority="401">
      <formula>B575/A575&gt;1</formula>
    </cfRule>
    <cfRule type="expression" dxfId="5748" priority="402">
      <formula>B575/A575&lt;1</formula>
    </cfRule>
  </conditionalFormatting>
  <conditionalFormatting sqref="B589:N589">
    <cfRule type="cellIs" dxfId="5747" priority="400" operator="lessThan">
      <formula>0</formula>
    </cfRule>
  </conditionalFormatting>
  <conditionalFormatting sqref="B589:N589">
    <cfRule type="expression" dxfId="5746" priority="398">
      <formula>B589/A589&gt;1</formula>
    </cfRule>
    <cfRule type="expression" dxfId="5745" priority="399">
      <formula>B589/A589&lt;1</formula>
    </cfRule>
  </conditionalFormatting>
  <conditionalFormatting sqref="N608">
    <cfRule type="cellIs" dxfId="5744" priority="374" operator="lessThan">
      <formula>0</formula>
    </cfRule>
  </conditionalFormatting>
  <conditionalFormatting sqref="D521:N521">
    <cfRule type="cellIs" dxfId="5743" priority="421" operator="lessThan">
      <formula>0</formula>
    </cfRule>
  </conditionalFormatting>
  <conditionalFormatting sqref="D521:N521">
    <cfRule type="expression" dxfId="5742" priority="419">
      <formula>D521/C521&gt;1</formula>
    </cfRule>
    <cfRule type="expression" dxfId="5741" priority="420">
      <formula>D521/C521&lt;1</formula>
    </cfRule>
  </conditionalFormatting>
  <conditionalFormatting sqref="C529:N529">
    <cfRule type="cellIs" dxfId="5740" priority="418" operator="lessThan">
      <formula>0</formula>
    </cfRule>
  </conditionalFormatting>
  <conditionalFormatting sqref="C529:N529">
    <cfRule type="expression" dxfId="5739" priority="416">
      <formula>C529/B529&gt;1</formula>
    </cfRule>
    <cfRule type="expression" dxfId="5738" priority="417">
      <formula>C529/B529&lt;1</formula>
    </cfRule>
  </conditionalFormatting>
  <conditionalFormatting sqref="C582:N582">
    <cfRule type="expression" dxfId="5737" priority="392">
      <formula>C582/B582&gt;1</formula>
    </cfRule>
    <cfRule type="expression" dxfId="5736" priority="393">
      <formula>C582/B582&lt;1</formula>
    </cfRule>
  </conditionalFormatting>
  <conditionalFormatting sqref="C537:N537">
    <cfRule type="expression" dxfId="5735" priority="413">
      <formula>C537/B537&gt;1</formula>
    </cfRule>
    <cfRule type="expression" dxfId="5734" priority="414">
      <formula>C537/B537&lt;1</formula>
    </cfRule>
  </conditionalFormatting>
  <conditionalFormatting sqref="C568:N568">
    <cfRule type="expression" dxfId="5733" priority="410">
      <formula>C568/B568&gt;1</formula>
    </cfRule>
    <cfRule type="expression" dxfId="5732" priority="411">
      <formula>C568/B568&lt;1</formula>
    </cfRule>
  </conditionalFormatting>
  <conditionalFormatting sqref="C608:M608">
    <cfRule type="expression" dxfId="5731" priority="376">
      <formula>C608/B608&gt;1</formula>
    </cfRule>
    <cfRule type="expression" dxfId="5730" priority="377">
      <formula>C608/B608&lt;1</formula>
    </cfRule>
  </conditionalFormatting>
  <conditionalFormatting sqref="N608">
    <cfRule type="expression" dxfId="5729" priority="371">
      <formula>N608/M608&gt;1</formula>
    </cfRule>
    <cfRule type="expression" dxfId="5728" priority="372">
      <formula>N608/M608&lt;1</formula>
    </cfRule>
  </conditionalFormatting>
  <conditionalFormatting sqref="C608:M608">
    <cfRule type="cellIs" dxfId="5727" priority="380" operator="lessThan">
      <formula>0</formula>
    </cfRule>
  </conditionalFormatting>
  <conditionalFormatting sqref="C608:M608">
    <cfRule type="cellIs" dxfId="5726" priority="379" operator="lessThan">
      <formula>0</formula>
    </cfRule>
  </conditionalFormatting>
  <conditionalFormatting sqref="B582">
    <cfRule type="cellIs" dxfId="5725" priority="395" operator="lessThan">
      <formula>0</formula>
    </cfRule>
  </conditionalFormatting>
  <conditionalFormatting sqref="B582">
    <cfRule type="expression" dxfId="5724" priority="396">
      <formula>B582/#REF!&gt;1</formula>
    </cfRule>
    <cfRule type="expression" dxfId="5723" priority="397">
      <formula>B582/#REF!&lt;1</formula>
    </cfRule>
  </conditionalFormatting>
  <conditionalFormatting sqref="C582:N582">
    <cfRule type="cellIs" dxfId="5722" priority="394" operator="lessThan">
      <formula>0</formula>
    </cfRule>
  </conditionalFormatting>
  <conditionalFormatting sqref="C597:N597">
    <cfRule type="expression" dxfId="5721" priority="386">
      <formula>C597/B597&gt;1</formula>
    </cfRule>
    <cfRule type="expression" dxfId="5720" priority="387">
      <formula>C597/B597&lt;1</formula>
    </cfRule>
  </conditionalFormatting>
  <conditionalFormatting sqref="N608">
    <cfRule type="cellIs" dxfId="5719" priority="375" operator="lessThan">
      <formula>0</formula>
    </cfRule>
  </conditionalFormatting>
  <conditionalFormatting sqref="C608:M608">
    <cfRule type="cellIs" dxfId="5718" priority="378" operator="lessThan">
      <formula>0</formula>
    </cfRule>
  </conditionalFormatting>
  <conditionalFormatting sqref="N608">
    <cfRule type="cellIs" dxfId="5717" priority="373" operator="lessThan">
      <formula>0</formula>
    </cfRule>
  </conditionalFormatting>
  <conditionalFormatting sqref="B676:N679">
    <cfRule type="cellIs" dxfId="5716" priority="370" operator="lessThan">
      <formula>0</formula>
    </cfRule>
  </conditionalFormatting>
  <conditionalFormatting sqref="I678:N678 P676:Q679">
    <cfRule type="cellIs" dxfId="5715" priority="369" operator="lessThan">
      <formula>0</formula>
    </cfRule>
  </conditionalFormatting>
  <conditionalFormatting sqref="B680:N683">
    <cfRule type="cellIs" dxfId="5714" priority="368" operator="lessThan">
      <formula>0</formula>
    </cfRule>
  </conditionalFormatting>
  <conditionalFormatting sqref="I682:N682 P680:Q683">
    <cfRule type="cellIs" dxfId="5713" priority="367" operator="lessThan">
      <formula>0</formula>
    </cfRule>
  </conditionalFormatting>
  <conditionalFormatting sqref="B684:N687">
    <cfRule type="cellIs" dxfId="5712" priority="366" operator="lessThan">
      <formula>0</formula>
    </cfRule>
  </conditionalFormatting>
  <conditionalFormatting sqref="I686:N686 P684:Q687">
    <cfRule type="cellIs" dxfId="5711" priority="365" operator="lessThan">
      <formula>0</formula>
    </cfRule>
  </conditionalFormatting>
  <conditionalFormatting sqref="B688:N691">
    <cfRule type="cellIs" dxfId="5710" priority="364" operator="lessThan">
      <formula>0</formula>
    </cfRule>
  </conditionalFormatting>
  <conditionalFormatting sqref="I690:N690 P688:Q691">
    <cfRule type="cellIs" dxfId="5709" priority="363" operator="lessThan">
      <formula>0</formula>
    </cfRule>
  </conditionalFormatting>
  <conditionalFormatting sqref="B692:N695 O694">
    <cfRule type="cellIs" dxfId="5708" priority="362" operator="lessThan">
      <formula>0</formula>
    </cfRule>
  </conditionalFormatting>
  <conditionalFormatting sqref="P692:Q695 I694:O694">
    <cfRule type="cellIs" dxfId="5707" priority="361" operator="lessThan">
      <formula>0</formula>
    </cfRule>
  </conditionalFormatting>
  <conditionalFormatting sqref="B696:N699">
    <cfRule type="cellIs" dxfId="5706" priority="360" operator="lessThan">
      <formula>0</formula>
    </cfRule>
  </conditionalFormatting>
  <conditionalFormatting sqref="I698:N698 P696:Q699">
    <cfRule type="cellIs" dxfId="5705" priority="359" operator="lessThan">
      <formula>0</formula>
    </cfRule>
  </conditionalFormatting>
  <conditionalFormatting sqref="B700:N703">
    <cfRule type="cellIs" dxfId="5704" priority="358" operator="lessThan">
      <formula>0</formula>
    </cfRule>
  </conditionalFormatting>
  <conditionalFormatting sqref="I702:N702 P700:Q703">
    <cfRule type="cellIs" dxfId="5703" priority="357" operator="lessThan">
      <formula>0</formula>
    </cfRule>
  </conditionalFormatting>
  <conditionalFormatting sqref="B704:N707">
    <cfRule type="cellIs" dxfId="5702" priority="356" operator="lessThan">
      <formula>0</formula>
    </cfRule>
  </conditionalFormatting>
  <conditionalFormatting sqref="I706:N706 P704:Q707">
    <cfRule type="cellIs" dxfId="5701" priority="355" operator="lessThan">
      <formula>0</formula>
    </cfRule>
  </conditionalFormatting>
  <conditionalFormatting sqref="B712:N715">
    <cfRule type="cellIs" dxfId="5700" priority="354" operator="lessThan">
      <formula>0</formula>
    </cfRule>
  </conditionalFormatting>
  <conditionalFormatting sqref="I714:N714 P712:Q715">
    <cfRule type="cellIs" dxfId="5699" priority="353" operator="lessThan">
      <formula>0</formula>
    </cfRule>
  </conditionalFormatting>
  <conditionalFormatting sqref="B716:N719">
    <cfRule type="cellIs" dxfId="5698" priority="352" operator="lessThan">
      <formula>0</formula>
    </cfRule>
  </conditionalFormatting>
  <conditionalFormatting sqref="I718:N718 P716:Q719">
    <cfRule type="cellIs" dxfId="5697" priority="351" operator="lessThan">
      <formula>0</formula>
    </cfRule>
  </conditionalFormatting>
  <conditionalFormatting sqref="P654">
    <cfRule type="cellIs" dxfId="5696" priority="350" operator="lessThan">
      <formula>0</formula>
    </cfRule>
  </conditionalFormatting>
  <conditionalFormatting sqref="Q466">
    <cfRule type="cellIs" dxfId="5695" priority="349" operator="lessThan">
      <formula>0</formula>
    </cfRule>
  </conditionalFormatting>
  <conditionalFormatting sqref="P466">
    <cfRule type="cellIs" dxfId="5694" priority="348" operator="lessThan">
      <formula>0</formula>
    </cfRule>
  </conditionalFormatting>
  <conditionalFormatting sqref="B466:N466">
    <cfRule type="cellIs" dxfId="5693" priority="347" operator="lessThan">
      <formula>0</formula>
    </cfRule>
  </conditionalFormatting>
  <conditionalFormatting sqref="B505:N505">
    <cfRule type="cellIs" dxfId="5692" priority="344" operator="lessThan">
      <formula>0</formula>
    </cfRule>
  </conditionalFormatting>
  <conditionalFormatting sqref="B513:N513">
    <cfRule type="cellIs" dxfId="5691" priority="341" operator="lessThan">
      <formula>0</formula>
    </cfRule>
  </conditionalFormatting>
  <conditionalFormatting sqref="B522:N522">
    <cfRule type="cellIs" dxfId="5690" priority="338" operator="lessThan">
      <formula>0</formula>
    </cfRule>
  </conditionalFormatting>
  <conditionalFormatting sqref="B530:N530">
    <cfRule type="cellIs" dxfId="5689" priority="335" operator="lessThan">
      <formula>0</formula>
    </cfRule>
  </conditionalFormatting>
  <conditionalFormatting sqref="B538:N538">
    <cfRule type="cellIs" dxfId="5688" priority="332" operator="lessThan">
      <formula>0</formula>
    </cfRule>
  </conditionalFormatting>
  <conditionalFormatting sqref="B553:N553">
    <cfRule type="cellIs" dxfId="5687" priority="329" operator="lessThan">
      <formula>0</formula>
    </cfRule>
  </conditionalFormatting>
  <conditionalFormatting sqref="B561:N561">
    <cfRule type="cellIs" dxfId="5686" priority="326" operator="lessThan">
      <formula>0</formula>
    </cfRule>
  </conditionalFormatting>
  <conditionalFormatting sqref="B590:N590">
    <cfRule type="cellIs" dxfId="5685" priority="323" operator="lessThan">
      <formula>0</formula>
    </cfRule>
  </conditionalFormatting>
  <conditionalFormatting sqref="O608">
    <cfRule type="cellIs" dxfId="5684" priority="56" operator="lessThan">
      <formula>0</formula>
    </cfRule>
  </conditionalFormatting>
  <conditionalFormatting sqref="O608">
    <cfRule type="cellIs" dxfId="5683" priority="57" operator="lessThan">
      <formula>0</formula>
    </cfRule>
  </conditionalFormatting>
  <conditionalFormatting sqref="O603">
    <cfRule type="cellIs" dxfId="5682" priority="60" operator="lessThan">
      <formula>0</formula>
    </cfRule>
  </conditionalFormatting>
  <conditionalFormatting sqref="O603">
    <cfRule type="cellIs" dxfId="5681" priority="61" operator="lessThan">
      <formula>0</formula>
    </cfRule>
  </conditionalFormatting>
  <conditionalFormatting sqref="O603">
    <cfRule type="cellIs" dxfId="5680" priority="62" operator="lessThan">
      <formula>0</formula>
    </cfRule>
  </conditionalFormatting>
  <conditionalFormatting sqref="O608">
    <cfRule type="cellIs" dxfId="5679" priority="55" operator="lessThan">
      <formula>0</formula>
    </cfRule>
  </conditionalFormatting>
  <conditionalFormatting sqref="P491:Q491">
    <cfRule type="cellIs" dxfId="5678" priority="322" operator="lessThan">
      <formula>0</formula>
    </cfRule>
  </conditionalFormatting>
  <conditionalFormatting sqref="Q492:Q496">
    <cfRule type="cellIs" dxfId="5677" priority="321" operator="lessThan">
      <formula>0</formula>
    </cfRule>
  </conditionalFormatting>
  <conditionalFormatting sqref="P492:P495">
    <cfRule type="cellIs" dxfId="5676" priority="320" operator="lessThan">
      <formula>0</formula>
    </cfRule>
  </conditionalFormatting>
  <conditionalFormatting sqref="P496">
    <cfRule type="cellIs" dxfId="5675" priority="319" operator="lessThan">
      <formula>0</formula>
    </cfRule>
  </conditionalFormatting>
  <conditionalFormatting sqref="P473:Q473 B473">
    <cfRule type="cellIs" dxfId="5674" priority="318" operator="lessThan">
      <formula>0</formula>
    </cfRule>
  </conditionalFormatting>
  <conditionalFormatting sqref="Q474:Q478">
    <cfRule type="cellIs" dxfId="5673" priority="317" operator="lessThan">
      <formula>0</formula>
    </cfRule>
  </conditionalFormatting>
  <conditionalFormatting sqref="P474:P477">
    <cfRule type="cellIs" dxfId="5672" priority="316" operator="lessThan">
      <formula>0</formula>
    </cfRule>
  </conditionalFormatting>
  <conditionalFormatting sqref="P478">
    <cfRule type="cellIs" dxfId="5671" priority="315" operator="lessThan">
      <formula>0</formula>
    </cfRule>
  </conditionalFormatting>
  <conditionalFormatting sqref="P479:Q479 B479">
    <cfRule type="cellIs" dxfId="5670" priority="314" operator="lessThan">
      <formula>0</formula>
    </cfRule>
  </conditionalFormatting>
  <conditionalFormatting sqref="Q480:Q484">
    <cfRule type="cellIs" dxfId="5669" priority="313" operator="lessThan">
      <formula>0</formula>
    </cfRule>
  </conditionalFormatting>
  <conditionalFormatting sqref="P480:P483">
    <cfRule type="cellIs" dxfId="5668" priority="312" operator="lessThan">
      <formula>0</formula>
    </cfRule>
  </conditionalFormatting>
  <conditionalFormatting sqref="P484">
    <cfRule type="cellIs" dxfId="5667" priority="311" operator="lessThan">
      <formula>0</formula>
    </cfRule>
  </conditionalFormatting>
  <conditionalFormatting sqref="P485:Q485 B485">
    <cfRule type="cellIs" dxfId="5666" priority="310" operator="lessThan">
      <formula>0</formula>
    </cfRule>
  </conditionalFormatting>
  <conditionalFormatting sqref="Q486:Q490">
    <cfRule type="cellIs" dxfId="5665" priority="309" operator="lessThan">
      <formula>0</formula>
    </cfRule>
  </conditionalFormatting>
  <conditionalFormatting sqref="P486:P489">
    <cfRule type="cellIs" dxfId="5664" priority="308" operator="lessThan">
      <formula>0</formula>
    </cfRule>
  </conditionalFormatting>
  <conditionalFormatting sqref="P490">
    <cfRule type="cellIs" dxfId="5663"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662" priority="301" operator="lessThan">
      <formula>0</formula>
    </cfRule>
  </conditionalFormatting>
  <conditionalFormatting sqref="O348">
    <cfRule type="cellIs" dxfId="5661" priority="300" operator="lessThan">
      <formula>0</formula>
    </cfRule>
  </conditionalFormatting>
  <conditionalFormatting sqref="O348">
    <cfRule type="cellIs" dxfId="5660" priority="299" operator="lessThan">
      <formula>0</formula>
    </cfRule>
  </conditionalFormatting>
  <conditionalFormatting sqref="O351:O354">
    <cfRule type="cellIs" dxfId="5659" priority="298" operator="lessThan">
      <formula>0</formula>
    </cfRule>
  </conditionalFormatting>
  <conditionalFormatting sqref="O363:O364">
    <cfRule type="cellIs" dxfId="5658" priority="296" operator="lessThan">
      <formula>0</formula>
    </cfRule>
  </conditionalFormatting>
  <conditionalFormatting sqref="O369:O370">
    <cfRule type="cellIs" dxfId="5657" priority="295" operator="lessThan">
      <formula>0</formula>
    </cfRule>
  </conditionalFormatting>
  <conditionalFormatting sqref="O375:O376">
    <cfRule type="cellIs" dxfId="5656" priority="294" operator="lessThan">
      <formula>0</formula>
    </cfRule>
  </conditionalFormatting>
  <conditionalFormatting sqref="O381:O383">
    <cfRule type="cellIs" dxfId="5655" priority="293" operator="lessThan">
      <formula>0</formula>
    </cfRule>
  </conditionalFormatting>
  <conditionalFormatting sqref="O355">
    <cfRule type="cellIs" dxfId="5654" priority="292" operator="lessThan">
      <formula>0</formula>
    </cfRule>
  </conditionalFormatting>
  <conditionalFormatting sqref="O593:O595">
    <cfRule type="cellIs" dxfId="5653" priority="290" operator="lessThan">
      <formula>0</formula>
    </cfRule>
  </conditionalFormatting>
  <conditionalFormatting sqref="O593:O595">
    <cfRule type="cellIs" dxfId="5652" priority="291" operator="lessThan">
      <formula>0</formula>
    </cfRule>
  </conditionalFormatting>
  <conditionalFormatting sqref="O601:O602 O599">
    <cfRule type="cellIs" dxfId="5651" priority="289" operator="lessThan">
      <formula>0</formula>
    </cfRule>
  </conditionalFormatting>
  <conditionalFormatting sqref="O621:O624">
    <cfRule type="cellIs" dxfId="5650" priority="284" operator="lessThan">
      <formula>0</formula>
    </cfRule>
  </conditionalFormatting>
  <conditionalFormatting sqref="O621:O624">
    <cfRule type="cellIs" dxfId="5649" priority="285" operator="lessThan">
      <formula>0</formula>
    </cfRule>
  </conditionalFormatting>
  <conditionalFormatting sqref="O626:O629">
    <cfRule type="cellIs" dxfId="5648" priority="283" operator="lessThan">
      <formula>0</formula>
    </cfRule>
  </conditionalFormatting>
  <conditionalFormatting sqref="O611:O614">
    <cfRule type="cellIs" dxfId="5647" priority="278" operator="lessThan">
      <formula>0</formula>
    </cfRule>
  </conditionalFormatting>
  <conditionalFormatting sqref="O611:O614">
    <cfRule type="cellIs" dxfId="5646" priority="279" operator="lessThan">
      <formula>0</formula>
    </cfRule>
  </conditionalFormatting>
  <conditionalFormatting sqref="O650 O663 O655:O661 O642:O645 O652:O653 O672:O675 O708:O711 O665:O670">
    <cfRule type="cellIs" dxfId="5645" priority="277" operator="lessThan">
      <formula>0</formula>
    </cfRule>
  </conditionalFormatting>
  <conditionalFormatting sqref="O674">
    <cfRule type="cellIs" dxfId="5644" priority="276" operator="lessThan">
      <formula>0</formula>
    </cfRule>
  </conditionalFormatting>
  <conditionalFormatting sqref="O647">
    <cfRule type="cellIs" dxfId="5643" priority="275" operator="lessThan">
      <formula>0</formula>
    </cfRule>
  </conditionalFormatting>
  <conditionalFormatting sqref="O393">
    <cfRule type="cellIs" dxfId="5642" priority="252" operator="lessThan">
      <formula>0</formula>
    </cfRule>
  </conditionalFormatting>
  <conditionalFormatting sqref="O390">
    <cfRule type="cellIs" dxfId="5641" priority="257" operator="lessThan">
      <formula>0</formula>
    </cfRule>
  </conditionalFormatting>
  <conditionalFormatting sqref="O393">
    <cfRule type="cellIs" dxfId="5640" priority="255" operator="lessThan">
      <formula>0</formula>
    </cfRule>
  </conditionalFormatting>
  <conditionalFormatting sqref="O378">
    <cfRule type="cellIs" dxfId="5639" priority="267" operator="lessThan">
      <formula>0</formula>
    </cfRule>
  </conditionalFormatting>
  <conditionalFormatting sqref="O372">
    <cfRule type="cellIs" dxfId="5638" priority="268" operator="lessThan">
      <formula>0</formula>
    </cfRule>
  </conditionalFormatting>
  <conditionalFormatting sqref="O384">
    <cfRule type="cellIs" dxfId="5637" priority="266" operator="lessThan">
      <formula>0</formula>
    </cfRule>
  </conditionalFormatting>
  <conditionalFormatting sqref="O387">
    <cfRule type="cellIs" dxfId="5636" priority="261" operator="lessThan">
      <formula>0</formula>
    </cfRule>
  </conditionalFormatting>
  <conditionalFormatting sqref="O387">
    <cfRule type="cellIs" dxfId="5635" priority="260" operator="lessThan">
      <formula>0</formula>
    </cfRule>
  </conditionalFormatting>
  <conditionalFormatting sqref="O387">
    <cfRule type="cellIs" dxfId="5634" priority="259" operator="lessThan">
      <formula>0</formula>
    </cfRule>
  </conditionalFormatting>
  <conditionalFormatting sqref="O387">
    <cfRule type="cellIs" dxfId="5633" priority="258" operator="lessThan">
      <formula>0</formula>
    </cfRule>
  </conditionalFormatting>
  <conditionalFormatting sqref="O393">
    <cfRule type="cellIs" dxfId="5632" priority="253" operator="lessThan">
      <formula>0</formula>
    </cfRule>
  </conditionalFormatting>
  <conditionalFormatting sqref="O393">
    <cfRule type="cellIs" dxfId="5631" priority="256" operator="lessThan">
      <formula>0</formula>
    </cfRule>
  </conditionalFormatting>
  <conditionalFormatting sqref="O393">
    <cfRule type="cellIs" dxfId="5630" priority="251" operator="lessThan">
      <formula>0</formula>
    </cfRule>
  </conditionalFormatting>
  <conditionalFormatting sqref="O393">
    <cfRule type="cellIs" dxfId="5629" priority="254" operator="lessThan">
      <formula>0</formula>
    </cfRule>
  </conditionalFormatting>
  <conditionalFormatting sqref="O393">
    <cfRule type="cellIs" dxfId="5628" priority="249" operator="lessThan">
      <formula>0</formula>
    </cfRule>
  </conditionalFormatting>
  <conditionalFormatting sqref="O393">
    <cfRule type="cellIs" dxfId="5627" priority="250" operator="lessThan">
      <formula>0</formula>
    </cfRule>
  </conditionalFormatting>
  <conditionalFormatting sqref="O399">
    <cfRule type="cellIs" dxfId="5626" priority="247" operator="lessThan">
      <formula>0</formula>
    </cfRule>
  </conditionalFormatting>
  <conditionalFormatting sqref="O396">
    <cfRule type="cellIs" dxfId="5625" priority="248" operator="lessThan">
      <formula>0</formula>
    </cfRule>
  </conditionalFormatting>
  <conditionalFormatting sqref="O399">
    <cfRule type="cellIs" dxfId="5624" priority="246" operator="lessThan">
      <formula>0</formula>
    </cfRule>
  </conditionalFormatting>
  <conditionalFormatting sqref="O399">
    <cfRule type="cellIs" dxfId="5623" priority="245" operator="lessThan">
      <formula>0</formula>
    </cfRule>
  </conditionalFormatting>
  <conditionalFormatting sqref="O399">
    <cfRule type="cellIs" dxfId="5622" priority="244" operator="lessThan">
      <formula>0</formula>
    </cfRule>
  </conditionalFormatting>
  <conditionalFormatting sqref="O399">
    <cfRule type="cellIs" dxfId="5621" priority="243" operator="lessThan">
      <formula>0</formula>
    </cfRule>
  </conditionalFormatting>
  <conditionalFormatting sqref="O399">
    <cfRule type="cellIs" dxfId="5620" priority="242" operator="lessThan">
      <formula>0</formula>
    </cfRule>
  </conditionalFormatting>
  <conditionalFormatting sqref="O399">
    <cfRule type="cellIs" dxfId="5619" priority="241" operator="lessThan">
      <formula>0</formula>
    </cfRule>
  </conditionalFormatting>
  <conditionalFormatting sqref="O399">
    <cfRule type="cellIs" dxfId="5618" priority="240" operator="lessThan">
      <formula>0</formula>
    </cfRule>
  </conditionalFormatting>
  <conditionalFormatting sqref="O402">
    <cfRule type="cellIs" dxfId="5617" priority="239" operator="lessThan">
      <formula>0</formula>
    </cfRule>
  </conditionalFormatting>
  <conditionalFormatting sqref="O355">
    <cfRule type="cellIs" dxfId="5616" priority="238" operator="lessThan">
      <formula>0</formula>
    </cfRule>
  </conditionalFormatting>
  <conditionalFormatting sqref="O361">
    <cfRule type="cellIs" dxfId="5615" priority="237" operator="lessThan">
      <formula>0</formula>
    </cfRule>
  </conditionalFormatting>
  <conditionalFormatting sqref="O361">
    <cfRule type="cellIs" dxfId="5614" priority="236" operator="lessThan">
      <formula>0</formula>
    </cfRule>
  </conditionalFormatting>
  <conditionalFormatting sqref="O367">
    <cfRule type="cellIs" dxfId="5613" priority="235" operator="lessThan">
      <formula>0</formula>
    </cfRule>
  </conditionalFormatting>
  <conditionalFormatting sqref="O367">
    <cfRule type="cellIs" dxfId="5612" priority="234" operator="lessThan">
      <formula>0</formula>
    </cfRule>
  </conditionalFormatting>
  <conditionalFormatting sqref="O373">
    <cfRule type="cellIs" dxfId="5611" priority="233" operator="lessThan">
      <formula>0</formula>
    </cfRule>
  </conditionalFormatting>
  <conditionalFormatting sqref="O373">
    <cfRule type="cellIs" dxfId="5610" priority="232" operator="lessThan">
      <formula>0</formula>
    </cfRule>
  </conditionalFormatting>
  <conditionalFormatting sqref="O379">
    <cfRule type="cellIs" dxfId="5609" priority="231" operator="lessThan">
      <formula>0</formula>
    </cfRule>
  </conditionalFormatting>
  <conditionalFormatting sqref="O379">
    <cfRule type="cellIs" dxfId="5608" priority="230" operator="lessThan">
      <formula>0</formula>
    </cfRule>
  </conditionalFormatting>
  <conditionalFormatting sqref="O385">
    <cfRule type="cellIs" dxfId="5607" priority="229" operator="lessThan">
      <formula>0</formula>
    </cfRule>
  </conditionalFormatting>
  <conditionalFormatting sqref="O385">
    <cfRule type="cellIs" dxfId="5606" priority="228" operator="lessThan">
      <formula>0</formula>
    </cfRule>
  </conditionalFormatting>
  <conditionalFormatting sqref="O391">
    <cfRule type="cellIs" dxfId="5605" priority="227" operator="lessThan">
      <formula>0</formula>
    </cfRule>
  </conditionalFormatting>
  <conditionalFormatting sqref="O391">
    <cfRule type="cellIs" dxfId="5604" priority="226" operator="lessThan">
      <formula>0</formula>
    </cfRule>
  </conditionalFormatting>
  <conditionalFormatting sqref="O397">
    <cfRule type="cellIs" dxfId="5603" priority="225" operator="lessThan">
      <formula>0</formula>
    </cfRule>
  </conditionalFormatting>
  <conditionalFormatting sqref="O397">
    <cfRule type="cellIs" dxfId="5602" priority="224" operator="lessThan">
      <formula>0</formula>
    </cfRule>
  </conditionalFormatting>
  <conditionalFormatting sqref="O405">
    <cfRule type="cellIs" dxfId="5601" priority="223" operator="lessThan">
      <formula>0</formula>
    </cfRule>
  </conditionalFormatting>
  <conditionalFormatting sqref="O405">
    <cfRule type="cellIs" dxfId="5600" priority="221" operator="lessThan">
      <formula>0</formula>
    </cfRule>
  </conditionalFormatting>
  <conditionalFormatting sqref="O405">
    <cfRule type="cellIs" dxfId="5599" priority="220" operator="lessThan">
      <formula>0</formula>
    </cfRule>
  </conditionalFormatting>
  <conditionalFormatting sqref="O405">
    <cfRule type="cellIs" dxfId="5598" priority="219" operator="lessThan">
      <formula>0</formula>
    </cfRule>
  </conditionalFormatting>
  <conditionalFormatting sqref="O405">
    <cfRule type="cellIs" dxfId="5597" priority="218" operator="lessThan">
      <formula>0</formula>
    </cfRule>
  </conditionalFormatting>
  <conditionalFormatting sqref="O405">
    <cfRule type="cellIs" dxfId="5596" priority="217" operator="lessThan">
      <formula>0</formula>
    </cfRule>
  </conditionalFormatting>
  <conditionalFormatting sqref="O405">
    <cfRule type="cellIs" dxfId="5595" priority="216" operator="lessThan">
      <formula>0</formula>
    </cfRule>
  </conditionalFormatting>
  <conditionalFormatting sqref="O408">
    <cfRule type="cellIs" dxfId="5594" priority="215" operator="lessThan">
      <formula>0</formula>
    </cfRule>
  </conditionalFormatting>
  <conditionalFormatting sqref="O409">
    <cfRule type="cellIs" dxfId="5593" priority="214" operator="lessThan">
      <formula>0</formula>
    </cfRule>
  </conditionalFormatting>
  <conditionalFormatting sqref="O409">
    <cfRule type="cellIs" dxfId="5592" priority="213" operator="lessThan">
      <formula>0</formula>
    </cfRule>
  </conditionalFormatting>
  <conditionalFormatting sqref="O411">
    <cfRule type="cellIs" dxfId="5591" priority="212" operator="lessThan">
      <formula>0</formula>
    </cfRule>
  </conditionalFormatting>
  <conditionalFormatting sqref="O411">
    <cfRule type="cellIs" dxfId="5590" priority="211" operator="lessThan">
      <formula>0</formula>
    </cfRule>
  </conditionalFormatting>
  <conditionalFormatting sqref="O411">
    <cfRule type="cellIs" dxfId="5589" priority="210" operator="lessThan">
      <formula>0</formula>
    </cfRule>
  </conditionalFormatting>
  <conditionalFormatting sqref="O411">
    <cfRule type="cellIs" dxfId="5588" priority="209" operator="lessThan">
      <formula>0</formula>
    </cfRule>
  </conditionalFormatting>
  <conditionalFormatting sqref="O411">
    <cfRule type="cellIs" dxfId="5587" priority="208" operator="lessThan">
      <formula>0</formula>
    </cfRule>
  </conditionalFormatting>
  <conditionalFormatting sqref="O411">
    <cfRule type="cellIs" dxfId="5586" priority="207" operator="lessThan">
      <formula>0</formula>
    </cfRule>
  </conditionalFormatting>
  <conditionalFormatting sqref="O411">
    <cfRule type="cellIs" dxfId="5585" priority="206" operator="lessThan">
      <formula>0</formula>
    </cfRule>
  </conditionalFormatting>
  <conditionalFormatting sqref="O411">
    <cfRule type="cellIs" dxfId="5584" priority="205" operator="lessThan">
      <formula>0</formula>
    </cfRule>
  </conditionalFormatting>
  <conditionalFormatting sqref="O414">
    <cfRule type="cellIs" dxfId="5583" priority="204" operator="lessThan">
      <formula>0</formula>
    </cfRule>
  </conditionalFormatting>
  <conditionalFormatting sqref="O415">
    <cfRule type="cellIs" dxfId="5582" priority="203" operator="lessThan">
      <formula>0</formula>
    </cfRule>
  </conditionalFormatting>
  <conditionalFormatting sqref="O415">
    <cfRule type="cellIs" dxfId="5581" priority="202" operator="lessThan">
      <formula>0</formula>
    </cfRule>
  </conditionalFormatting>
  <conditionalFormatting sqref="O417">
    <cfRule type="cellIs" dxfId="5580" priority="201" operator="lessThan">
      <formula>0</formula>
    </cfRule>
  </conditionalFormatting>
  <conditionalFormatting sqref="O417">
    <cfRule type="cellIs" dxfId="5579" priority="200" operator="lessThan">
      <formula>0</formula>
    </cfRule>
  </conditionalFormatting>
  <conditionalFormatting sqref="O417">
    <cfRule type="cellIs" dxfId="5578" priority="199" operator="lessThan">
      <formula>0</formula>
    </cfRule>
  </conditionalFormatting>
  <conditionalFormatting sqref="O417">
    <cfRule type="cellIs" dxfId="5577" priority="198" operator="lessThan">
      <formula>0</formula>
    </cfRule>
  </conditionalFormatting>
  <conditionalFormatting sqref="O417">
    <cfRule type="cellIs" dxfId="5576" priority="197" operator="lessThan">
      <formula>0</formula>
    </cfRule>
  </conditionalFormatting>
  <conditionalFormatting sqref="O417">
    <cfRule type="cellIs" dxfId="5575" priority="196" operator="lessThan">
      <formula>0</formula>
    </cfRule>
  </conditionalFormatting>
  <conditionalFormatting sqref="O417">
    <cfRule type="cellIs" dxfId="5574" priority="195" operator="lessThan">
      <formula>0</formula>
    </cfRule>
  </conditionalFormatting>
  <conditionalFormatting sqref="O417">
    <cfRule type="cellIs" dxfId="5573" priority="194" operator="lessThan">
      <formula>0</formula>
    </cfRule>
  </conditionalFormatting>
  <conditionalFormatting sqref="O420">
    <cfRule type="cellIs" dxfId="5572" priority="193" operator="lessThan">
      <formula>0</formula>
    </cfRule>
  </conditionalFormatting>
  <conditionalFormatting sqref="O421">
    <cfRule type="cellIs" dxfId="5571" priority="192" operator="lessThan">
      <formula>0</formula>
    </cfRule>
  </conditionalFormatting>
  <conditionalFormatting sqref="O421">
    <cfRule type="cellIs" dxfId="5570" priority="191" operator="lessThan">
      <formula>0</formula>
    </cfRule>
  </conditionalFormatting>
  <conditionalFormatting sqref="O423">
    <cfRule type="cellIs" dxfId="5569" priority="190" operator="lessThan">
      <formula>0</formula>
    </cfRule>
  </conditionalFormatting>
  <conditionalFormatting sqref="O423">
    <cfRule type="cellIs" dxfId="5568" priority="189" operator="lessThan">
      <formula>0</formula>
    </cfRule>
  </conditionalFormatting>
  <conditionalFormatting sqref="O423">
    <cfRule type="cellIs" dxfId="5567" priority="188" operator="lessThan">
      <formula>0</formula>
    </cfRule>
  </conditionalFormatting>
  <conditionalFormatting sqref="O423">
    <cfRule type="cellIs" dxfId="5566" priority="187" operator="lessThan">
      <formula>0</formula>
    </cfRule>
  </conditionalFormatting>
  <conditionalFormatting sqref="O423">
    <cfRule type="cellIs" dxfId="5565" priority="186" operator="lessThan">
      <formula>0</formula>
    </cfRule>
  </conditionalFormatting>
  <conditionalFormatting sqref="O423">
    <cfRule type="cellIs" dxfId="5564" priority="185" operator="lessThan">
      <formula>0</formula>
    </cfRule>
  </conditionalFormatting>
  <conditionalFormatting sqref="O423">
    <cfRule type="cellIs" dxfId="5563" priority="184" operator="lessThan">
      <formula>0</formula>
    </cfRule>
  </conditionalFormatting>
  <conditionalFormatting sqref="O423">
    <cfRule type="cellIs" dxfId="5562" priority="183" operator="lessThan">
      <formula>0</formula>
    </cfRule>
  </conditionalFormatting>
  <conditionalFormatting sqref="O426">
    <cfRule type="cellIs" dxfId="5561" priority="182" operator="lessThan">
      <formula>0</formula>
    </cfRule>
  </conditionalFormatting>
  <conditionalFormatting sqref="O427">
    <cfRule type="cellIs" dxfId="5560" priority="181" operator="lessThan">
      <formula>0</formula>
    </cfRule>
  </conditionalFormatting>
  <conditionalFormatting sqref="O427">
    <cfRule type="cellIs" dxfId="5559" priority="180" operator="lessThan">
      <formula>0</formula>
    </cfRule>
  </conditionalFormatting>
  <conditionalFormatting sqref="O429">
    <cfRule type="cellIs" dxfId="5558" priority="179" operator="lessThan">
      <formula>0</formula>
    </cfRule>
  </conditionalFormatting>
  <conditionalFormatting sqref="O429">
    <cfRule type="cellIs" dxfId="5557" priority="178" operator="lessThan">
      <formula>0</formula>
    </cfRule>
  </conditionalFormatting>
  <conditionalFormatting sqref="O429">
    <cfRule type="cellIs" dxfId="5556" priority="177" operator="lessThan">
      <formula>0</formula>
    </cfRule>
  </conditionalFormatting>
  <conditionalFormatting sqref="O429">
    <cfRule type="cellIs" dxfId="5555" priority="176" operator="lessThan">
      <formula>0</formula>
    </cfRule>
  </conditionalFormatting>
  <conditionalFormatting sqref="O429">
    <cfRule type="cellIs" dxfId="5554" priority="175" operator="lessThan">
      <formula>0</formula>
    </cfRule>
  </conditionalFormatting>
  <conditionalFormatting sqref="O429">
    <cfRule type="cellIs" dxfId="5553" priority="174" operator="lessThan">
      <formula>0</formula>
    </cfRule>
  </conditionalFormatting>
  <conditionalFormatting sqref="O429">
    <cfRule type="cellIs" dxfId="5552" priority="173" operator="lessThan">
      <formula>0</formula>
    </cfRule>
  </conditionalFormatting>
  <conditionalFormatting sqref="O429">
    <cfRule type="cellIs" dxfId="5551" priority="172" operator="lessThan">
      <formula>0</formula>
    </cfRule>
  </conditionalFormatting>
  <conditionalFormatting sqref="O432">
    <cfRule type="cellIs" dxfId="5550" priority="171" operator="lessThan">
      <formula>0</formula>
    </cfRule>
  </conditionalFormatting>
  <conditionalFormatting sqref="O435">
    <cfRule type="cellIs" dxfId="5549" priority="170" operator="lessThan">
      <formula>0</formula>
    </cfRule>
  </conditionalFormatting>
  <conditionalFormatting sqref="O435">
    <cfRule type="cellIs" dxfId="5548" priority="169" operator="lessThan">
      <formula>0</formula>
    </cfRule>
  </conditionalFormatting>
  <conditionalFormatting sqref="O435">
    <cfRule type="cellIs" dxfId="5547" priority="168" operator="lessThan">
      <formula>0</formula>
    </cfRule>
  </conditionalFormatting>
  <conditionalFormatting sqref="O435">
    <cfRule type="cellIs" dxfId="5546" priority="167" operator="lessThan">
      <formula>0</formula>
    </cfRule>
  </conditionalFormatting>
  <conditionalFormatting sqref="O435">
    <cfRule type="cellIs" dxfId="5545" priority="166" operator="lessThan">
      <formula>0</formula>
    </cfRule>
  </conditionalFormatting>
  <conditionalFormatting sqref="O435">
    <cfRule type="cellIs" dxfId="5544" priority="165" operator="lessThan">
      <formula>0</formula>
    </cfRule>
  </conditionalFormatting>
  <conditionalFormatting sqref="O435">
    <cfRule type="cellIs" dxfId="5543" priority="164" operator="lessThan">
      <formula>0</formula>
    </cfRule>
  </conditionalFormatting>
  <conditionalFormatting sqref="O435">
    <cfRule type="cellIs" dxfId="5542" priority="163" operator="lessThan">
      <formula>0</formula>
    </cfRule>
  </conditionalFormatting>
  <conditionalFormatting sqref="O438">
    <cfRule type="cellIs" dxfId="5541" priority="162" operator="lessThan">
      <formula>0</formula>
    </cfRule>
  </conditionalFormatting>
  <conditionalFormatting sqref="O439">
    <cfRule type="cellIs" dxfId="5540" priority="161" operator="lessThan">
      <formula>0</formula>
    </cfRule>
  </conditionalFormatting>
  <conditionalFormatting sqref="O439">
    <cfRule type="cellIs" dxfId="5539" priority="160" operator="lessThan">
      <formula>0</formula>
    </cfRule>
  </conditionalFormatting>
  <conditionalFormatting sqref="O441">
    <cfRule type="cellIs" dxfId="5538" priority="159" operator="lessThan">
      <formula>0</formula>
    </cfRule>
  </conditionalFormatting>
  <conditionalFormatting sqref="O441">
    <cfRule type="cellIs" dxfId="5537" priority="158" operator="lessThan">
      <formula>0</formula>
    </cfRule>
  </conditionalFormatting>
  <conditionalFormatting sqref="O441">
    <cfRule type="cellIs" dxfId="5536" priority="157" operator="lessThan">
      <formula>0</formula>
    </cfRule>
  </conditionalFormatting>
  <conditionalFormatting sqref="O441">
    <cfRule type="cellIs" dxfId="5535" priority="156" operator="lessThan">
      <formula>0</formula>
    </cfRule>
  </conditionalFormatting>
  <conditionalFormatting sqref="O441">
    <cfRule type="cellIs" dxfId="5534" priority="155" operator="lessThan">
      <formula>0</formula>
    </cfRule>
  </conditionalFormatting>
  <conditionalFormatting sqref="O441">
    <cfRule type="cellIs" dxfId="5533" priority="154" operator="lessThan">
      <formula>0</formula>
    </cfRule>
  </conditionalFormatting>
  <conditionalFormatting sqref="O441">
    <cfRule type="cellIs" dxfId="5532" priority="153" operator="lessThan">
      <formula>0</formula>
    </cfRule>
  </conditionalFormatting>
  <conditionalFormatting sqref="O441">
    <cfRule type="cellIs" dxfId="5531" priority="152" operator="lessThan">
      <formula>0</formula>
    </cfRule>
  </conditionalFormatting>
  <conditionalFormatting sqref="O444">
    <cfRule type="cellIs" dxfId="5530" priority="151" operator="lessThan">
      <formula>0</formula>
    </cfRule>
  </conditionalFormatting>
  <conditionalFormatting sqref="O445">
    <cfRule type="cellIs" dxfId="5529" priority="150" operator="lessThan">
      <formula>0</formula>
    </cfRule>
  </conditionalFormatting>
  <conditionalFormatting sqref="O445">
    <cfRule type="cellIs" dxfId="5528" priority="149" operator="lessThan">
      <formula>0</formula>
    </cfRule>
  </conditionalFormatting>
  <conditionalFormatting sqref="O448">
    <cfRule type="cellIs" dxfId="5527" priority="148" operator="lessThan">
      <formula>0</formula>
    </cfRule>
  </conditionalFormatting>
  <conditionalFormatting sqref="O448">
    <cfRule type="cellIs" dxfId="5526" priority="147" operator="lessThan">
      <formula>0</formula>
    </cfRule>
  </conditionalFormatting>
  <conditionalFormatting sqref="O448">
    <cfRule type="cellIs" dxfId="5525" priority="146" operator="lessThan">
      <formula>0</formula>
    </cfRule>
  </conditionalFormatting>
  <conditionalFormatting sqref="O448">
    <cfRule type="cellIs" dxfId="5524" priority="145" operator="lessThan">
      <formula>0</formula>
    </cfRule>
  </conditionalFormatting>
  <conditionalFormatting sqref="O448">
    <cfRule type="cellIs" dxfId="5523" priority="144" operator="lessThan">
      <formula>0</formula>
    </cfRule>
  </conditionalFormatting>
  <conditionalFormatting sqref="O448">
    <cfRule type="cellIs" dxfId="5522" priority="143" operator="lessThan">
      <formula>0</formula>
    </cfRule>
  </conditionalFormatting>
  <conditionalFormatting sqref="O448">
    <cfRule type="cellIs" dxfId="5521" priority="142" operator="lessThan">
      <formula>0</formula>
    </cfRule>
  </conditionalFormatting>
  <conditionalFormatting sqref="O448">
    <cfRule type="cellIs" dxfId="5520" priority="141" operator="lessThan">
      <formula>0</formula>
    </cfRule>
  </conditionalFormatting>
  <conditionalFormatting sqref="O451">
    <cfRule type="cellIs" dxfId="5519" priority="140" operator="lessThan">
      <formula>0</formula>
    </cfRule>
  </conditionalFormatting>
  <conditionalFormatting sqref="O452">
    <cfRule type="cellIs" dxfId="5518" priority="139" operator="lessThan">
      <formula>0</formula>
    </cfRule>
  </conditionalFormatting>
  <conditionalFormatting sqref="O452">
    <cfRule type="cellIs" dxfId="5517" priority="138" operator="lessThan">
      <formula>0</formula>
    </cfRule>
  </conditionalFormatting>
  <conditionalFormatting sqref="O454">
    <cfRule type="cellIs" dxfId="5516" priority="137" operator="lessThan">
      <formula>0</formula>
    </cfRule>
  </conditionalFormatting>
  <conditionalFormatting sqref="O454">
    <cfRule type="cellIs" dxfId="5515" priority="136" operator="lessThan">
      <formula>0</formula>
    </cfRule>
  </conditionalFormatting>
  <conditionalFormatting sqref="O454">
    <cfRule type="cellIs" dxfId="5514" priority="135" operator="lessThan">
      <formula>0</formula>
    </cfRule>
  </conditionalFormatting>
  <conditionalFormatting sqref="O454">
    <cfRule type="cellIs" dxfId="5513" priority="134" operator="lessThan">
      <formula>0</formula>
    </cfRule>
  </conditionalFormatting>
  <conditionalFormatting sqref="O454">
    <cfRule type="cellIs" dxfId="5512" priority="133" operator="lessThan">
      <formula>0</formula>
    </cfRule>
  </conditionalFormatting>
  <conditionalFormatting sqref="O454">
    <cfRule type="cellIs" dxfId="5511" priority="132" operator="lessThan">
      <formula>0</formula>
    </cfRule>
  </conditionalFormatting>
  <conditionalFormatting sqref="O454">
    <cfRule type="cellIs" dxfId="5510" priority="131" operator="lessThan">
      <formula>0</formula>
    </cfRule>
  </conditionalFormatting>
  <conditionalFormatting sqref="O454">
    <cfRule type="cellIs" dxfId="5509" priority="130" operator="lessThan">
      <formula>0</formula>
    </cfRule>
  </conditionalFormatting>
  <conditionalFormatting sqref="O457">
    <cfRule type="cellIs" dxfId="5508" priority="129" operator="lessThan">
      <formula>0</formula>
    </cfRule>
  </conditionalFormatting>
  <conditionalFormatting sqref="O458">
    <cfRule type="cellIs" dxfId="5507" priority="128" operator="lessThan">
      <formula>0</formula>
    </cfRule>
  </conditionalFormatting>
  <conditionalFormatting sqref="O458">
    <cfRule type="cellIs" dxfId="5506" priority="127" operator="lessThan">
      <formula>0</formula>
    </cfRule>
  </conditionalFormatting>
  <conditionalFormatting sqref="O461:O464">
    <cfRule type="cellIs" dxfId="5505" priority="126" operator="lessThan">
      <formula>0</formula>
    </cfRule>
  </conditionalFormatting>
  <conditionalFormatting sqref="O461:O464">
    <cfRule type="expression" dxfId="5504" priority="124">
      <formula>O461/N461&gt;1</formula>
    </cfRule>
    <cfRule type="expression" dxfId="5503" priority="125">
      <formula>O461/N461&lt;1</formula>
    </cfRule>
  </conditionalFormatting>
  <conditionalFormatting sqref="O552 O560 O575 O589">
    <cfRule type="expression" dxfId="5502" priority="122">
      <formula>O552/#REF!&gt;1</formula>
    </cfRule>
    <cfRule type="expression" dxfId="5501" priority="123">
      <formula>O552/#REF!&lt;1</formula>
    </cfRule>
  </conditionalFormatting>
  <conditionalFormatting sqref="O512">
    <cfRule type="cellIs" dxfId="5500" priority="121" operator="lessThan">
      <formula>0</formula>
    </cfRule>
  </conditionalFormatting>
  <conditionalFormatting sqref="O512">
    <cfRule type="expression" dxfId="5499" priority="119">
      <formula>O512/N512&gt;1</formula>
    </cfRule>
    <cfRule type="expression" dxfId="5498" priority="120">
      <formula>O512/N512&lt;1</formula>
    </cfRule>
  </conditionalFormatting>
  <conditionalFormatting sqref="O596">
    <cfRule type="cellIs" dxfId="5497" priority="118" operator="lessThan">
      <formula>0</formula>
    </cfRule>
  </conditionalFormatting>
  <conditionalFormatting sqref="O600">
    <cfRule type="cellIs" dxfId="5496" priority="117" operator="lessThan">
      <formula>0</formula>
    </cfRule>
  </conditionalFormatting>
  <conditionalFormatting sqref="O600">
    <cfRule type="cellIs" dxfId="5495" priority="116" operator="lessThan">
      <formula>0</formula>
    </cfRule>
  </conditionalFormatting>
  <conditionalFormatting sqref="O710">
    <cfRule type="cellIs" dxfId="5494" priority="115" operator="lessThan">
      <formula>0</formula>
    </cfRule>
  </conditionalFormatting>
  <conditionalFormatting sqref="O654 O651 O648:O649 O632:O634">
    <cfRule type="expression" dxfId="5493" priority="102">
      <formula>O632/N632&gt;1</formula>
    </cfRule>
    <cfRule type="expression" dxfId="5492" priority="103">
      <formula>O632/N632&lt;1</formula>
    </cfRule>
  </conditionalFormatting>
  <conditionalFormatting sqref="O507:O510">
    <cfRule type="cellIs" dxfId="5491" priority="114" operator="lessThan">
      <formula>0</formula>
    </cfRule>
  </conditionalFormatting>
  <conditionalFormatting sqref="O507:O510">
    <cfRule type="expression" dxfId="5490" priority="112">
      <formula>O507/N507&gt;1</formula>
    </cfRule>
    <cfRule type="expression" dxfId="5489" priority="113">
      <formula>O507/N507&lt;1</formula>
    </cfRule>
  </conditionalFormatting>
  <conditionalFormatting sqref="O588 O574 O559 O551">
    <cfRule type="cellIs" dxfId="5488" priority="111" operator="lessThan">
      <formula>0</formula>
    </cfRule>
  </conditionalFormatting>
  <conditionalFormatting sqref="O584:O587 O570:O573 O555:O558 O547:O550">
    <cfRule type="cellIs" dxfId="5487" priority="110" operator="lessThan">
      <formula>0</formula>
    </cfRule>
  </conditionalFormatting>
  <conditionalFormatting sqref="O584:O587 O570:O573 O555:O558 O547:O550">
    <cfRule type="expression" dxfId="5486" priority="108">
      <formula>O547/N547&gt;1</formula>
    </cfRule>
    <cfRule type="expression" dxfId="5485" priority="109">
      <formula>O547/N547&lt;1</formula>
    </cfRule>
  </conditionalFormatting>
  <conditionalFormatting sqref="O588 O574 O559 O551">
    <cfRule type="cellIs" dxfId="5484" priority="107" operator="lessThan">
      <formula>0</formula>
    </cfRule>
  </conditionalFormatting>
  <conditionalFormatting sqref="O588 O574 O559 O551">
    <cfRule type="expression" dxfId="5483" priority="105">
      <formula>O551/N551&gt;1</formula>
    </cfRule>
    <cfRule type="expression" dxfId="5482" priority="106">
      <formula>O551/N551&lt;1</formula>
    </cfRule>
  </conditionalFormatting>
  <conditionalFormatting sqref="O654 O651 O648:O649 O632:O634">
    <cfRule type="cellIs" dxfId="5481" priority="104" operator="lessThan">
      <formula>0</formula>
    </cfRule>
  </conditionalFormatting>
  <conditionalFormatting sqref="O504">
    <cfRule type="expression" dxfId="5480" priority="302">
      <formula>O504/#REF!&gt;1</formula>
    </cfRule>
    <cfRule type="expression" dxfId="5479" priority="303">
      <formula>O504/#REF!&lt;1</formula>
    </cfRule>
  </conditionalFormatting>
  <conditionalFormatting sqref="O465">
    <cfRule type="cellIs" dxfId="5478" priority="101" operator="lessThan">
      <formula>0</formula>
    </cfRule>
  </conditionalFormatting>
  <conditionalFormatting sqref="O465">
    <cfRule type="expression" dxfId="5477" priority="99">
      <formula>O465/N465&gt;1</formula>
    </cfRule>
    <cfRule type="expression" dxfId="5476" priority="100">
      <formula>O465/N465&lt;1</formula>
    </cfRule>
  </conditionalFormatting>
  <conditionalFormatting sqref="O511">
    <cfRule type="cellIs" dxfId="5475" priority="98" operator="lessThan">
      <formula>0</formula>
    </cfRule>
  </conditionalFormatting>
  <conditionalFormatting sqref="O511">
    <cfRule type="expression" dxfId="5474" priority="96">
      <formula>O511/N511&gt;1</formula>
    </cfRule>
    <cfRule type="expression" dxfId="5473" priority="97">
      <formula>O511/N511&lt;1</formula>
    </cfRule>
  </conditionalFormatting>
  <conditionalFormatting sqref="O568">
    <cfRule type="cellIs" dxfId="5472" priority="86" operator="lessThan">
      <formula>0</formula>
    </cfRule>
  </conditionalFormatting>
  <conditionalFormatting sqref="O603">
    <cfRule type="expression" dxfId="5471" priority="58">
      <formula>O603/N603&gt;1</formula>
    </cfRule>
    <cfRule type="expression" dxfId="5470" priority="59">
      <formula>O603/N603&lt;1</formula>
    </cfRule>
  </conditionalFormatting>
  <conditionalFormatting sqref="O552">
    <cfRule type="cellIs" dxfId="5469" priority="83" operator="lessThan">
      <formula>0</formula>
    </cfRule>
  </conditionalFormatting>
  <conditionalFormatting sqref="O552">
    <cfRule type="expression" dxfId="5468" priority="81">
      <formula>O552/N552&gt;1</formula>
    </cfRule>
    <cfRule type="expression" dxfId="5467" priority="82">
      <formula>O552/N552&lt;1</formula>
    </cfRule>
  </conditionalFormatting>
  <conditionalFormatting sqref="O560">
    <cfRule type="cellIs" dxfId="5466" priority="80" operator="lessThan">
      <formula>0</formula>
    </cfRule>
  </conditionalFormatting>
  <conditionalFormatting sqref="O560">
    <cfRule type="expression" dxfId="5465" priority="78">
      <formula>O560/N560&gt;1</formula>
    </cfRule>
    <cfRule type="expression" dxfId="5464" priority="79">
      <formula>O560/N560&lt;1</formula>
    </cfRule>
  </conditionalFormatting>
  <conditionalFormatting sqref="O575">
    <cfRule type="cellIs" dxfId="5463" priority="77" operator="lessThan">
      <formula>0</formula>
    </cfRule>
  </conditionalFormatting>
  <conditionalFormatting sqref="O575">
    <cfRule type="expression" dxfId="5462" priority="75">
      <formula>O575/N575&gt;1</formula>
    </cfRule>
    <cfRule type="expression" dxfId="5461" priority="76">
      <formula>O575/N575&lt;1</formula>
    </cfRule>
  </conditionalFormatting>
  <conditionalFormatting sqref="O589">
    <cfRule type="cellIs" dxfId="5460" priority="74" operator="lessThan">
      <formula>0</formula>
    </cfRule>
  </conditionalFormatting>
  <conditionalFormatting sqref="O589">
    <cfRule type="expression" dxfId="5459" priority="72">
      <formula>O589/N589&gt;1</formula>
    </cfRule>
    <cfRule type="expression" dxfId="5458" priority="73">
      <formula>O589/N589&lt;1</formula>
    </cfRule>
  </conditionalFormatting>
  <conditionalFormatting sqref="O521">
    <cfRule type="cellIs" dxfId="5457" priority="95" operator="lessThan">
      <formula>0</formula>
    </cfRule>
  </conditionalFormatting>
  <conditionalFormatting sqref="O521">
    <cfRule type="expression" dxfId="5456" priority="93">
      <formula>O521/N521&gt;1</formula>
    </cfRule>
    <cfRule type="expression" dxfId="5455" priority="94">
      <formula>O521/N521&lt;1</formula>
    </cfRule>
  </conditionalFormatting>
  <conditionalFormatting sqref="O529">
    <cfRule type="cellIs" dxfId="5454" priority="92" operator="lessThan">
      <formula>0</formula>
    </cfRule>
  </conditionalFormatting>
  <conditionalFormatting sqref="O529">
    <cfRule type="expression" dxfId="5453" priority="90">
      <formula>O529/N529&gt;1</formula>
    </cfRule>
    <cfRule type="expression" dxfId="5452" priority="91">
      <formula>O529/N529&lt;1</formula>
    </cfRule>
  </conditionalFormatting>
  <conditionalFormatting sqref="O582">
    <cfRule type="expression" dxfId="5451" priority="69">
      <formula>O582/N582&gt;1</formula>
    </cfRule>
    <cfRule type="expression" dxfId="5450" priority="70">
      <formula>O582/N582&lt;1</formula>
    </cfRule>
  </conditionalFormatting>
  <conditionalFormatting sqref="O537">
    <cfRule type="cellIs" dxfId="5449" priority="89" operator="lessThan">
      <formula>0</formula>
    </cfRule>
  </conditionalFormatting>
  <conditionalFormatting sqref="O537">
    <cfRule type="expression" dxfId="5448" priority="87">
      <formula>O537/N537&gt;1</formula>
    </cfRule>
    <cfRule type="expression" dxfId="5447" priority="88">
      <formula>O537/N537&lt;1</formula>
    </cfRule>
  </conditionalFormatting>
  <conditionalFormatting sqref="O641:O645 B636:O637">
    <cfRule type="cellIs" dxfId="5446" priority="68" operator="lessThan">
      <formula>0</formula>
    </cfRule>
  </conditionalFormatting>
  <conditionalFormatting sqref="O568">
    <cfRule type="expression" dxfId="5445" priority="84">
      <formula>O568/N568&gt;1</formula>
    </cfRule>
    <cfRule type="expression" dxfId="5444" priority="85">
      <formula>O568/N568&lt;1</formula>
    </cfRule>
  </conditionalFormatting>
  <conditionalFormatting sqref="O597">
    <cfRule type="cellIs" dxfId="5443" priority="65" operator="lessThan">
      <formula>0</formula>
    </cfRule>
  </conditionalFormatting>
  <conditionalFormatting sqref="O608">
    <cfRule type="expression" dxfId="5442" priority="53">
      <formula>O608/N608&gt;1</formula>
    </cfRule>
    <cfRule type="expression" dxfId="5441" priority="54">
      <formula>O608/N608&lt;1</formula>
    </cfRule>
  </conditionalFormatting>
  <conditionalFormatting sqref="O582">
    <cfRule type="cellIs" dxfId="5440" priority="71" operator="lessThan">
      <formula>0</formula>
    </cfRule>
  </conditionalFormatting>
  <conditionalFormatting sqref="O597">
    <cfRule type="expression" dxfId="5439" priority="63">
      <formula>O597/N597&gt;1</formula>
    </cfRule>
    <cfRule type="expression" dxfId="5438" priority="64">
      <formula>O597/N597&lt;1</formula>
    </cfRule>
  </conditionalFormatting>
  <conditionalFormatting sqref="O676:O679">
    <cfRule type="cellIs" dxfId="5437" priority="52" operator="lessThan">
      <formula>0</formula>
    </cfRule>
  </conditionalFormatting>
  <conditionalFormatting sqref="O678">
    <cfRule type="cellIs" dxfId="5436" priority="51" operator="lessThan">
      <formula>0</formula>
    </cfRule>
  </conditionalFormatting>
  <conditionalFormatting sqref="O680:O683">
    <cfRule type="cellIs" dxfId="5435" priority="50" operator="lessThan">
      <formula>0</formula>
    </cfRule>
  </conditionalFormatting>
  <conditionalFormatting sqref="O682">
    <cfRule type="cellIs" dxfId="5434" priority="49" operator="lessThan">
      <formula>0</formula>
    </cfRule>
  </conditionalFormatting>
  <conditionalFormatting sqref="O684:O687">
    <cfRule type="cellIs" dxfId="5433" priority="48" operator="lessThan">
      <formula>0</formula>
    </cfRule>
  </conditionalFormatting>
  <conditionalFormatting sqref="O686">
    <cfRule type="cellIs" dxfId="5432" priority="47" operator="lessThan">
      <formula>0</formula>
    </cfRule>
  </conditionalFormatting>
  <conditionalFormatting sqref="O688:O691">
    <cfRule type="cellIs" dxfId="5431" priority="46" operator="lessThan">
      <formula>0</formula>
    </cfRule>
  </conditionalFormatting>
  <conditionalFormatting sqref="O690">
    <cfRule type="cellIs" dxfId="5430" priority="45" operator="lessThan">
      <formula>0</formula>
    </cfRule>
  </conditionalFormatting>
  <conditionalFormatting sqref="O692:O693 O695">
    <cfRule type="cellIs" dxfId="5429" priority="44" operator="lessThan">
      <formula>0</formula>
    </cfRule>
  </conditionalFormatting>
  <conditionalFormatting sqref="O696:O699">
    <cfRule type="cellIs" dxfId="5428" priority="43" operator="lessThan">
      <formula>0</formula>
    </cfRule>
  </conditionalFormatting>
  <conditionalFormatting sqref="O698">
    <cfRule type="cellIs" dxfId="5427" priority="42" operator="lessThan">
      <formula>0</formula>
    </cfRule>
  </conditionalFormatting>
  <conditionalFormatting sqref="O700:O703">
    <cfRule type="cellIs" dxfId="5426" priority="41" operator="lessThan">
      <formula>0</formula>
    </cfRule>
  </conditionalFormatting>
  <conditionalFormatting sqref="O702">
    <cfRule type="cellIs" dxfId="5425" priority="40" operator="lessThan">
      <formula>0</formula>
    </cfRule>
  </conditionalFormatting>
  <conditionalFormatting sqref="O704:O707">
    <cfRule type="cellIs" dxfId="5424" priority="39" operator="lessThan">
      <formula>0</formula>
    </cfRule>
  </conditionalFormatting>
  <conditionalFormatting sqref="O706">
    <cfRule type="cellIs" dxfId="5423" priority="38" operator="lessThan">
      <formula>0</formula>
    </cfRule>
  </conditionalFormatting>
  <conditionalFormatting sqref="O712:O715">
    <cfRule type="cellIs" dxfId="5422" priority="37" operator="lessThan">
      <formula>0</formula>
    </cfRule>
  </conditionalFormatting>
  <conditionalFormatting sqref="O714">
    <cfRule type="cellIs" dxfId="5421" priority="36" operator="lessThan">
      <formula>0</formula>
    </cfRule>
  </conditionalFormatting>
  <conditionalFormatting sqref="O716:O719">
    <cfRule type="cellIs" dxfId="5420" priority="35" operator="lessThan">
      <formula>0</formula>
    </cfRule>
  </conditionalFormatting>
  <conditionalFormatting sqref="O718">
    <cfRule type="cellIs" dxfId="5419" priority="34" operator="lessThan">
      <formula>0</formula>
    </cfRule>
  </conditionalFormatting>
  <conditionalFormatting sqref="O466">
    <cfRule type="cellIs" dxfId="5418" priority="33" operator="lessThan">
      <formula>0</formula>
    </cfRule>
  </conditionalFormatting>
  <conditionalFormatting sqref="O505">
    <cfRule type="cellIs" dxfId="5417" priority="32" operator="lessThan">
      <formula>0</formula>
    </cfRule>
  </conditionalFormatting>
  <conditionalFormatting sqref="O513">
    <cfRule type="cellIs" dxfId="5416" priority="31" operator="lessThan">
      <formula>0</formula>
    </cfRule>
  </conditionalFormatting>
  <conditionalFormatting sqref="O522">
    <cfRule type="cellIs" dxfId="5415" priority="30" operator="lessThan">
      <formula>0</formula>
    </cfRule>
  </conditionalFormatting>
  <conditionalFormatting sqref="O530">
    <cfRule type="cellIs" dxfId="5414" priority="29" operator="lessThan">
      <formula>0</formula>
    </cfRule>
  </conditionalFormatting>
  <conditionalFormatting sqref="O538">
    <cfRule type="cellIs" dxfId="5413" priority="28" operator="lessThan">
      <formula>0</formula>
    </cfRule>
  </conditionalFormatting>
  <conditionalFormatting sqref="O553">
    <cfRule type="cellIs" dxfId="5412" priority="27" operator="lessThan">
      <formula>0</formula>
    </cfRule>
  </conditionalFormatting>
  <conditionalFormatting sqref="O561">
    <cfRule type="cellIs" dxfId="5411" priority="26" operator="lessThan">
      <formula>0</formula>
    </cfRule>
  </conditionalFormatting>
  <conditionalFormatting sqref="O590">
    <cfRule type="cellIs" dxfId="5410" priority="25" operator="lessThan">
      <formula>0</formula>
    </cfRule>
  </conditionalFormatting>
  <conditionalFormatting sqref="B720:N723">
    <cfRule type="cellIs" dxfId="5409" priority="21" operator="lessThan">
      <formula>0</formula>
    </cfRule>
  </conditionalFormatting>
  <conditionalFormatting sqref="I722:N722 P720:Q723">
    <cfRule type="cellIs" dxfId="5408" priority="20" operator="lessThan">
      <formula>0</formula>
    </cfRule>
  </conditionalFormatting>
  <conditionalFormatting sqref="O720:O723">
    <cfRule type="cellIs" dxfId="5407" priority="19" operator="lessThan">
      <formula>0</formula>
    </cfRule>
  </conditionalFormatting>
  <conditionalFormatting sqref="O722">
    <cfRule type="cellIs" dxfId="5406" priority="18" operator="lessThan">
      <formula>0</formula>
    </cfRule>
  </conditionalFormatting>
  <conditionalFormatting sqref="P655:P658">
    <cfRule type="cellIs" dxfId="5405" priority="17" operator="lessThan">
      <formula>0</formula>
    </cfRule>
  </conditionalFormatting>
  <conditionalFormatting sqref="P638:Q638 Q639:Q640">
    <cfRule type="cellIs" dxfId="5404" priority="16" operator="lessThan">
      <formula>0</formula>
    </cfRule>
  </conditionalFormatting>
  <conditionalFormatting sqref="B638">
    <cfRule type="cellIs" dxfId="5403" priority="15" operator="lessThan">
      <formula>0</formula>
    </cfRule>
  </conditionalFormatting>
  <conditionalFormatting sqref="P639:P640">
    <cfRule type="cellIs" dxfId="5402" priority="14" operator="lessThan">
      <formula>0</formula>
    </cfRule>
  </conditionalFormatting>
  <conditionalFormatting sqref="B639:O640">
    <cfRule type="expression" dxfId="5401" priority="11">
      <formula>B639/A639&gt;1</formula>
    </cfRule>
    <cfRule type="expression" dxfId="5400" priority="12">
      <formula>B639/A639&lt;1</formula>
    </cfRule>
  </conditionalFormatting>
  <conditionalFormatting sqref="B639:O640">
    <cfRule type="cellIs" dxfId="5399" priority="9" operator="lessThan">
      <formula>0</formula>
    </cfRule>
  </conditionalFormatting>
  <conditionalFormatting sqref="B491">
    <cfRule type="cellIs" dxfId="5398" priority="8" operator="lessThan">
      <formula>0</formula>
    </cfRule>
  </conditionalFormatting>
  <conditionalFormatting sqref="B492:N496">
    <cfRule type="cellIs" dxfId="5397" priority="7" operator="lessThan">
      <formula>0</formula>
    </cfRule>
  </conditionalFormatting>
  <conditionalFormatting sqref="B492:N496">
    <cfRule type="expression" dxfId="5396" priority="5">
      <formula>B492/A492&gt;1</formula>
    </cfRule>
    <cfRule type="expression" dxfId="5395" priority="6">
      <formula>B492/A492&lt;1</formula>
    </cfRule>
  </conditionalFormatting>
  <conditionalFormatting sqref="O492:O496">
    <cfRule type="cellIs" dxfId="5394" priority="4" operator="lessThan">
      <formula>0</formula>
    </cfRule>
  </conditionalFormatting>
  <conditionalFormatting sqref="O492:O496">
    <cfRule type="expression" dxfId="5393" priority="2">
      <formula>O492/N492&gt;1</formula>
    </cfRule>
    <cfRule type="expression" dxfId="5392" priority="3">
      <formula>O492/N492&lt;1</formula>
    </cfRule>
  </conditionalFormatting>
  <conditionalFormatting sqref="B357:O360">
    <cfRule type="cellIs" dxfId="5391"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G612" zoomScaleNormal="100" workbookViewId="0">
      <selection activeCell="O614" sqref="O614"/>
    </sheetView>
  </sheetViews>
  <sheetFormatPr defaultColWidth="12.58203125" defaultRowHeight="13.5"/>
  <cols>
    <col min="1" max="1" width="88.08203125" style="79" bestFit="1" customWidth="1"/>
    <col min="2" max="7" width="15" style="79" bestFit="1" customWidth="1"/>
    <col min="8" max="12" width="8.33203125" style="79" bestFit="1" customWidth="1"/>
    <col min="13" max="13" width="8.58203125" style="79" bestFit="1" customWidth="1"/>
    <col min="14" max="14" width="8.33203125" style="79" bestFit="1" customWidth="1"/>
    <col min="15" max="15" width="9.58203125" style="79" bestFit="1" customWidth="1"/>
    <col min="16" max="16" width="12.5" style="79" bestFit="1" customWidth="1"/>
    <col min="17" max="17" width="22" style="79" bestFit="1" customWidth="1"/>
    <col min="18" max="18" width="6.08203125" style="79" bestFit="1" customWidth="1"/>
    <col min="19" max="69" width="5.25" style="79" bestFit="1" customWidth="1"/>
    <col min="70" max="16384" width="12.58203125" style="79"/>
  </cols>
  <sheetData>
    <row r="1" spans="1:55" ht="14">
      <c r="A1" s="1" t="s">
        <v>0</v>
      </c>
    </row>
    <row r="2" spans="1:55"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325</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328</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330</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681</v>
      </c>
      <c r="B119" s="152">
        <f>IFERROR(INDEX(B$3:B$116,MATCH($A$119,$A$3:$A$116,0),1),0)</f>
        <v>0</v>
      </c>
      <c r="C119" s="152">
        <f t="shared" ref="C119:AZ119" si="6">IFERROR(INDEX(C$3:C$116,MATCH($A$119,$A$3:$A$116,0),1),0)</f>
        <v>0</v>
      </c>
      <c r="D119" s="152">
        <f t="shared" si="6"/>
        <v>0</v>
      </c>
      <c r="E119" s="152">
        <f t="shared" si="6"/>
        <v>0</v>
      </c>
      <c r="F119" s="152">
        <f t="shared" si="6"/>
        <v>0</v>
      </c>
      <c r="G119" s="152">
        <f t="shared" si="6"/>
        <v>0</v>
      </c>
      <c r="H119" s="152">
        <f t="shared" si="6"/>
        <v>0</v>
      </c>
      <c r="I119" s="152">
        <f t="shared" si="6"/>
        <v>0</v>
      </c>
      <c r="J119" s="152">
        <f t="shared" si="6"/>
        <v>0</v>
      </c>
      <c r="K119" s="152">
        <f t="shared" si="6"/>
        <v>0</v>
      </c>
      <c r="L119" s="152">
        <f t="shared" si="6"/>
        <v>0</v>
      </c>
      <c r="M119" s="152">
        <f t="shared" si="6"/>
        <v>0</v>
      </c>
      <c r="N119" s="152">
        <f t="shared" si="6"/>
        <v>0</v>
      </c>
      <c r="O119" s="152">
        <f t="shared" si="6"/>
        <v>0</v>
      </c>
      <c r="P119" s="152">
        <f t="shared" si="6"/>
        <v>0</v>
      </c>
      <c r="Q119" s="152">
        <f t="shared" si="6"/>
        <v>0</v>
      </c>
      <c r="R119" s="152">
        <f t="shared" si="6"/>
        <v>0</v>
      </c>
      <c r="S119" s="152">
        <f t="shared" si="6"/>
        <v>0</v>
      </c>
      <c r="T119" s="152">
        <f t="shared" si="6"/>
        <v>0</v>
      </c>
      <c r="U119" s="152">
        <f t="shared" si="6"/>
        <v>0</v>
      </c>
      <c r="V119" s="152">
        <f t="shared" si="6"/>
        <v>0</v>
      </c>
      <c r="W119" s="152">
        <f t="shared" si="6"/>
        <v>0</v>
      </c>
      <c r="X119" s="152">
        <f t="shared" si="6"/>
        <v>0</v>
      </c>
      <c r="Y119" s="152">
        <f t="shared" si="6"/>
        <v>0</v>
      </c>
      <c r="Z119" s="152">
        <f t="shared" si="6"/>
        <v>0</v>
      </c>
      <c r="AA119" s="152">
        <f t="shared" si="6"/>
        <v>0</v>
      </c>
      <c r="AB119" s="152">
        <f t="shared" si="6"/>
        <v>0</v>
      </c>
      <c r="AC119" s="152">
        <f t="shared" si="6"/>
        <v>0</v>
      </c>
      <c r="AD119" s="152">
        <f t="shared" si="6"/>
        <v>0</v>
      </c>
      <c r="AE119" s="152">
        <f t="shared" si="6"/>
        <v>0</v>
      </c>
      <c r="AF119" s="152">
        <f t="shared" si="6"/>
        <v>0</v>
      </c>
      <c r="AG119" s="152">
        <f t="shared" si="6"/>
        <v>0</v>
      </c>
      <c r="AH119" s="152">
        <f t="shared" si="6"/>
        <v>0</v>
      </c>
      <c r="AI119" s="152">
        <f t="shared" si="6"/>
        <v>0</v>
      </c>
      <c r="AJ119" s="152">
        <f t="shared" si="6"/>
        <v>0</v>
      </c>
      <c r="AK119" s="152">
        <f t="shared" si="6"/>
        <v>0</v>
      </c>
      <c r="AL119" s="152">
        <f t="shared" si="6"/>
        <v>0</v>
      </c>
      <c r="AM119" s="152">
        <f t="shared" si="6"/>
        <v>0</v>
      </c>
      <c r="AN119" s="152">
        <f t="shared" si="6"/>
        <v>0</v>
      </c>
      <c r="AO119" s="152">
        <f t="shared" si="6"/>
        <v>0</v>
      </c>
      <c r="AP119" s="152">
        <f t="shared" si="6"/>
        <v>0</v>
      </c>
      <c r="AQ119" s="152">
        <f t="shared" si="6"/>
        <v>0</v>
      </c>
      <c r="AR119" s="152">
        <f t="shared" si="6"/>
        <v>0</v>
      </c>
      <c r="AS119" s="152">
        <f t="shared" si="6"/>
        <v>0</v>
      </c>
      <c r="AT119" s="152">
        <f t="shared" si="6"/>
        <v>0</v>
      </c>
      <c r="AU119" s="152">
        <f t="shared" si="6"/>
        <v>0</v>
      </c>
      <c r="AV119" s="152">
        <f t="shared" si="6"/>
        <v>0</v>
      </c>
      <c r="AW119" s="152">
        <f t="shared" si="6"/>
        <v>0</v>
      </c>
      <c r="AX119" s="152">
        <f t="shared" si="6"/>
        <v>0</v>
      </c>
      <c r="AY119" s="152">
        <f t="shared" si="6"/>
        <v>0</v>
      </c>
      <c r="AZ119" s="152">
        <f t="shared" si="6"/>
        <v>0</v>
      </c>
      <c r="BA119" s="80"/>
    </row>
    <row r="120" spans="1:69">
      <c r="A120" t="s">
        <v>682</v>
      </c>
      <c r="B120" s="152">
        <f>IFERROR(INDEX(B$3:B$116,MATCH($A$120,$A$3:$A$116,0),1),0)</f>
        <v>0</v>
      </c>
      <c r="C120" s="152">
        <f t="shared" ref="C120:AZ120" si="7">IFERROR(INDEX(C$3:C$116,MATCH($A$120,$A$3:$A$116,0),1),0)</f>
        <v>0</v>
      </c>
      <c r="D120" s="152">
        <f t="shared" si="7"/>
        <v>0</v>
      </c>
      <c r="E120" s="152">
        <f t="shared" si="7"/>
        <v>0</v>
      </c>
      <c r="F120" s="152">
        <f t="shared" si="7"/>
        <v>0</v>
      </c>
      <c r="G120" s="152">
        <f t="shared" si="7"/>
        <v>0</v>
      </c>
      <c r="H120" s="152">
        <f t="shared" si="7"/>
        <v>0</v>
      </c>
      <c r="I120" s="152">
        <f t="shared" si="7"/>
        <v>0</v>
      </c>
      <c r="J120" s="152">
        <f t="shared" si="7"/>
        <v>0</v>
      </c>
      <c r="K120" s="152">
        <f t="shared" si="7"/>
        <v>0</v>
      </c>
      <c r="L120" s="152">
        <f t="shared" si="7"/>
        <v>0</v>
      </c>
      <c r="M120" s="152">
        <f t="shared" si="7"/>
        <v>0</v>
      </c>
      <c r="N120" s="152">
        <f t="shared" si="7"/>
        <v>0</v>
      </c>
      <c r="O120" s="152">
        <f t="shared" si="7"/>
        <v>0</v>
      </c>
      <c r="P120" s="152">
        <f t="shared" si="7"/>
        <v>0</v>
      </c>
      <c r="Q120" s="152">
        <f t="shared" si="7"/>
        <v>0</v>
      </c>
      <c r="R120" s="152">
        <f t="shared" si="7"/>
        <v>0</v>
      </c>
      <c r="S120" s="152">
        <f t="shared" si="7"/>
        <v>0</v>
      </c>
      <c r="T120" s="152">
        <f t="shared" si="7"/>
        <v>0</v>
      </c>
      <c r="U120" s="152">
        <f t="shared" si="7"/>
        <v>0</v>
      </c>
      <c r="V120" s="152">
        <f t="shared" si="7"/>
        <v>0</v>
      </c>
      <c r="W120" s="152">
        <f t="shared" si="7"/>
        <v>0</v>
      </c>
      <c r="X120" s="152">
        <f t="shared" si="7"/>
        <v>0</v>
      </c>
      <c r="Y120" s="152">
        <f t="shared" si="7"/>
        <v>0</v>
      </c>
      <c r="Z120" s="152">
        <f t="shared" si="7"/>
        <v>0</v>
      </c>
      <c r="AA120" s="152">
        <f t="shared" si="7"/>
        <v>0</v>
      </c>
      <c r="AB120" s="152">
        <f t="shared" si="7"/>
        <v>0</v>
      </c>
      <c r="AC120" s="152">
        <f t="shared" si="7"/>
        <v>0</v>
      </c>
      <c r="AD120" s="152">
        <f t="shared" si="7"/>
        <v>0</v>
      </c>
      <c r="AE120" s="152">
        <f t="shared" si="7"/>
        <v>0</v>
      </c>
      <c r="AF120" s="152">
        <f t="shared" si="7"/>
        <v>0</v>
      </c>
      <c r="AG120" s="152">
        <f t="shared" si="7"/>
        <v>0</v>
      </c>
      <c r="AH120" s="152">
        <f t="shared" si="7"/>
        <v>0</v>
      </c>
      <c r="AI120" s="152">
        <f t="shared" si="7"/>
        <v>0</v>
      </c>
      <c r="AJ120" s="152">
        <f t="shared" si="7"/>
        <v>0</v>
      </c>
      <c r="AK120" s="152">
        <f t="shared" si="7"/>
        <v>0</v>
      </c>
      <c r="AL120" s="152">
        <f t="shared" si="7"/>
        <v>0</v>
      </c>
      <c r="AM120" s="152">
        <f t="shared" si="7"/>
        <v>0</v>
      </c>
      <c r="AN120" s="152">
        <f t="shared" si="7"/>
        <v>0</v>
      </c>
      <c r="AO120" s="152">
        <f t="shared" si="7"/>
        <v>0</v>
      </c>
      <c r="AP120" s="152">
        <f t="shared" si="7"/>
        <v>0</v>
      </c>
      <c r="AQ120" s="152">
        <f t="shared" si="7"/>
        <v>0</v>
      </c>
      <c r="AR120" s="152">
        <f t="shared" si="7"/>
        <v>0</v>
      </c>
      <c r="AS120" s="152">
        <f t="shared" si="7"/>
        <v>0</v>
      </c>
      <c r="AT120" s="152">
        <f t="shared" si="7"/>
        <v>0</v>
      </c>
      <c r="AU120" s="152">
        <f t="shared" si="7"/>
        <v>0</v>
      </c>
      <c r="AV120" s="152">
        <f t="shared" si="7"/>
        <v>0</v>
      </c>
      <c r="AW120" s="152">
        <f t="shared" si="7"/>
        <v>0</v>
      </c>
      <c r="AX120" s="152">
        <f t="shared" si="7"/>
        <v>0</v>
      </c>
      <c r="AY120" s="152">
        <f t="shared" si="7"/>
        <v>0</v>
      </c>
      <c r="AZ120" s="152">
        <f t="shared" si="7"/>
        <v>0</v>
      </c>
      <c r="BA120" s="80"/>
    </row>
    <row r="121" spans="1:69" ht="14">
      <c r="A121" s="153" t="s">
        <v>685</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374</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ht="14">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c r="P346" s="135" t="s">
        <v>649</v>
      </c>
      <c r="Q346" s="135" t="s">
        <v>650</v>
      </c>
    </row>
    <row r="347" spans="1:53"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3">
        <v>1</v>
      </c>
      <c r="Q347" s="134">
        <v>2021</v>
      </c>
    </row>
    <row r="348" spans="1:53" ht="14">
      <c r="A348" s="84"/>
      <c r="B348" s="248" t="s">
        <v>11</v>
      </c>
      <c r="C348" s="248"/>
      <c r="D348" s="248"/>
      <c r="E348" s="248"/>
      <c r="F348" s="248"/>
      <c r="G348" s="248"/>
      <c r="H348" s="248"/>
      <c r="I348" s="248"/>
      <c r="J348" s="248"/>
      <c r="K348" s="248"/>
      <c r="L348" s="248"/>
      <c r="M348" s="248"/>
      <c r="N348" s="248"/>
      <c r="O348" s="248"/>
      <c r="P348" s="6"/>
      <c r="Q348" s="3"/>
    </row>
    <row r="349" spans="1:53" ht="14">
      <c r="B349" s="249" t="s">
        <v>316</v>
      </c>
      <c r="C349" s="249"/>
      <c r="D349" s="249"/>
      <c r="E349" s="249"/>
      <c r="F349" s="249"/>
      <c r="G349" s="249"/>
      <c r="H349" s="249"/>
      <c r="I349" s="249"/>
      <c r="J349" s="249"/>
      <c r="K349" s="249"/>
      <c r="L349" s="249"/>
      <c r="M349" s="249"/>
      <c r="N349" s="249"/>
      <c r="O349" s="249"/>
      <c r="P349" s="6"/>
      <c r="Q349" s="3"/>
    </row>
    <row r="350" spans="1:53" ht="14">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ht="14">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ht="14">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ht="14">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ht="14">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686</v>
      </c>
    </row>
    <row r="355" spans="2:17" ht="14">
      <c r="B355" s="249" t="s">
        <v>681</v>
      </c>
      <c r="C355" s="249"/>
      <c r="D355" s="249"/>
      <c r="E355" s="249"/>
      <c r="F355" s="249"/>
      <c r="G355" s="249"/>
      <c r="H355" s="249"/>
      <c r="I355" s="249"/>
      <c r="J355" s="249"/>
      <c r="K355" s="249"/>
      <c r="L355" s="249"/>
      <c r="M355" s="249"/>
      <c r="N355" s="249"/>
      <c r="O355" s="249"/>
      <c r="P355" s="6"/>
      <c r="Q355" s="3"/>
    </row>
    <row r="356" spans="2:17" ht="14">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ht="14">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ht="14">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ht="14">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ht="14">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686</v>
      </c>
    </row>
    <row r="361" spans="2:17" ht="14">
      <c r="B361" s="287" t="s">
        <v>320</v>
      </c>
      <c r="C361" s="288"/>
      <c r="D361" s="288"/>
      <c r="E361" s="288"/>
      <c r="F361" s="288"/>
      <c r="G361" s="288"/>
      <c r="H361" s="288"/>
      <c r="I361" s="288"/>
      <c r="J361" s="288"/>
      <c r="K361" s="288"/>
      <c r="L361" s="288"/>
      <c r="M361" s="288"/>
      <c r="N361" s="288"/>
      <c r="O361" s="289"/>
      <c r="P361" s="6"/>
      <c r="Q361" s="3"/>
    </row>
    <row r="362" spans="2:17" ht="14">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ht="14">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ht="14">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ht="14">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ht="14">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686</v>
      </c>
    </row>
    <row r="367" spans="2:17" ht="14">
      <c r="B367" s="249" t="s">
        <v>682</v>
      </c>
      <c r="C367" s="249"/>
      <c r="D367" s="249"/>
      <c r="E367" s="249"/>
      <c r="F367" s="249"/>
      <c r="G367" s="249"/>
      <c r="H367" s="249"/>
      <c r="I367" s="249"/>
      <c r="J367" s="249"/>
      <c r="K367" s="249"/>
      <c r="L367" s="249"/>
      <c r="M367" s="249"/>
      <c r="N367" s="249"/>
      <c r="O367" s="249"/>
      <c r="P367" s="6"/>
      <c r="Q367" s="3"/>
    </row>
    <row r="368" spans="2:17" ht="14">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ht="14">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ht="14">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ht="14">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ht="14">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686</v>
      </c>
    </row>
    <row r="373" spans="2:17" ht="14">
      <c r="B373" s="247" t="s">
        <v>685</v>
      </c>
      <c r="C373" s="247"/>
      <c r="D373" s="247"/>
      <c r="E373" s="247"/>
      <c r="F373" s="247"/>
      <c r="G373" s="247"/>
      <c r="H373" s="247"/>
      <c r="I373" s="247"/>
      <c r="J373" s="247"/>
      <c r="K373" s="247"/>
      <c r="L373" s="247"/>
      <c r="M373" s="247"/>
      <c r="N373" s="247"/>
      <c r="O373" s="247"/>
      <c r="P373" s="6"/>
      <c r="Q373" s="3"/>
    </row>
    <row r="374" spans="2:17" ht="14">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ht="14">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ht="14">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ht="14">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ht="14">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686</v>
      </c>
    </row>
    <row r="379" spans="2:17" ht="14">
      <c r="B379" s="249" t="s">
        <v>321</v>
      </c>
      <c r="C379" s="249"/>
      <c r="D379" s="249"/>
      <c r="E379" s="249"/>
      <c r="F379" s="249"/>
      <c r="G379" s="249"/>
      <c r="H379" s="249"/>
      <c r="I379" s="249"/>
      <c r="J379" s="249"/>
      <c r="K379" s="249"/>
      <c r="L379" s="249"/>
      <c r="M379" s="249"/>
      <c r="N379" s="249"/>
      <c r="O379" s="249"/>
      <c r="P379" s="6"/>
      <c r="Q379" s="3"/>
    </row>
    <row r="380" spans="2:17" ht="14">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ht="14">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ht="14">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ht="14">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ht="14">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686</v>
      </c>
    </row>
    <row r="385" spans="1:17" ht="14">
      <c r="B385" s="249" t="s">
        <v>322</v>
      </c>
      <c r="C385" s="249"/>
      <c r="D385" s="249"/>
      <c r="E385" s="249"/>
      <c r="F385" s="249"/>
      <c r="G385" s="249"/>
      <c r="H385" s="249"/>
      <c r="I385" s="249"/>
      <c r="J385" s="249"/>
      <c r="K385" s="249"/>
      <c r="L385" s="249"/>
      <c r="M385" s="249"/>
      <c r="N385" s="249"/>
      <c r="O385" s="249"/>
      <c r="P385" s="6"/>
      <c r="Q385" s="3"/>
    </row>
    <row r="386" spans="1:17" ht="14">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ht="14">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ht="14">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ht="14">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ht="14">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686</v>
      </c>
    </row>
    <row r="391" spans="1:17" ht="14">
      <c r="B391" s="247" t="s">
        <v>323</v>
      </c>
      <c r="C391" s="247"/>
      <c r="D391" s="247"/>
      <c r="E391" s="247"/>
      <c r="F391" s="247"/>
      <c r="G391" s="247"/>
      <c r="H391" s="247"/>
      <c r="I391" s="247"/>
      <c r="J391" s="247"/>
      <c r="K391" s="247"/>
      <c r="L391" s="247"/>
      <c r="M391" s="247"/>
      <c r="N391" s="247"/>
      <c r="O391" s="247"/>
      <c r="P391" s="6"/>
      <c r="Q391" s="3"/>
    </row>
    <row r="392" spans="1:17" ht="14">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ht="14">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ht="14">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ht="14">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ht="14">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686</v>
      </c>
    </row>
    <row r="397" spans="1:17" ht="14">
      <c r="B397" s="248" t="s">
        <v>324</v>
      </c>
      <c r="C397" s="248"/>
      <c r="D397" s="248"/>
      <c r="E397" s="248"/>
      <c r="F397" s="248"/>
      <c r="G397" s="248"/>
      <c r="H397" s="248"/>
      <c r="I397" s="248"/>
      <c r="J397" s="248"/>
      <c r="K397" s="248"/>
      <c r="L397" s="248"/>
      <c r="M397" s="248"/>
      <c r="N397" s="248"/>
      <c r="O397" s="248"/>
      <c r="P397" s="6"/>
      <c r="Q397" s="3"/>
    </row>
    <row r="398" spans="1:17" ht="14">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ht="14">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ht="14">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ht="14">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ht="14">
      <c r="B402" s="250" t="s">
        <v>1</v>
      </c>
      <c r="C402" s="250"/>
      <c r="D402" s="250"/>
      <c r="E402" s="250"/>
      <c r="F402" s="250"/>
      <c r="G402" s="250"/>
      <c r="H402" s="250"/>
      <c r="I402" s="250"/>
      <c r="J402" s="250"/>
      <c r="K402" s="250"/>
      <c r="L402" s="250"/>
      <c r="M402" s="250"/>
      <c r="N402" s="250"/>
      <c r="O402" s="250"/>
    </row>
    <row r="403" spans="1:17" ht="14">
      <c r="B403" s="251" t="s">
        <v>2</v>
      </c>
      <c r="C403" s="251"/>
      <c r="D403" s="251"/>
      <c r="E403" s="251"/>
      <c r="F403" s="251"/>
      <c r="G403" s="251"/>
      <c r="H403" s="251"/>
      <c r="I403" s="251"/>
      <c r="J403" s="251"/>
      <c r="K403" s="251"/>
      <c r="L403" s="251"/>
      <c r="M403" s="251"/>
      <c r="N403" s="251"/>
      <c r="O403" s="251"/>
      <c r="P403" s="6"/>
      <c r="Q403" s="3"/>
    </row>
    <row r="404" spans="1:17" ht="14">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ht="14">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ht="14">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ht="14">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ht="14">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686</v>
      </c>
    </row>
    <row r="409" spans="1:17" ht="14">
      <c r="B409" s="252" t="s">
        <v>3</v>
      </c>
      <c r="C409" s="252"/>
      <c r="D409" s="252"/>
      <c r="E409" s="252"/>
      <c r="F409" s="252"/>
      <c r="G409" s="252"/>
      <c r="H409" s="252"/>
      <c r="I409" s="252"/>
      <c r="J409" s="252"/>
      <c r="K409" s="252"/>
      <c r="L409" s="252"/>
      <c r="M409" s="252"/>
      <c r="N409" s="252"/>
      <c r="O409" s="252"/>
      <c r="P409" s="6"/>
      <c r="Q409" s="3"/>
    </row>
    <row r="410" spans="1:17" ht="14">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ht="14">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ht="14">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ht="14">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ht="14">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686</v>
      </c>
    </row>
    <row r="415" spans="1:17" ht="14">
      <c r="B415" s="290" t="s">
        <v>4</v>
      </c>
      <c r="C415" s="290"/>
      <c r="D415" s="290"/>
      <c r="E415" s="290"/>
      <c r="F415" s="290"/>
      <c r="G415" s="290"/>
      <c r="H415" s="290"/>
      <c r="I415" s="290"/>
      <c r="J415" s="290"/>
      <c r="K415" s="290"/>
      <c r="L415" s="290"/>
      <c r="M415" s="290"/>
      <c r="N415" s="290"/>
      <c r="O415" s="290"/>
      <c r="P415" s="6"/>
      <c r="Q415" s="3"/>
    </row>
    <row r="416" spans="1:17" ht="14">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ht="14">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ht="14">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ht="14">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ht="14">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686</v>
      </c>
    </row>
    <row r="421" spans="2:17" ht="14">
      <c r="B421" s="250" t="s">
        <v>332</v>
      </c>
      <c r="C421" s="250"/>
      <c r="D421" s="250"/>
      <c r="E421" s="250"/>
      <c r="F421" s="250"/>
      <c r="G421" s="250"/>
      <c r="H421" s="250"/>
      <c r="I421" s="250"/>
      <c r="J421" s="250"/>
      <c r="K421" s="250"/>
      <c r="L421" s="250"/>
      <c r="M421" s="250"/>
      <c r="N421" s="250"/>
      <c r="O421" s="250"/>
      <c r="P421" s="6"/>
      <c r="Q421" s="3"/>
    </row>
    <row r="422" spans="2:17" ht="14">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ht="14">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ht="14">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ht="14">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ht="14">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686</v>
      </c>
    </row>
    <row r="427" spans="2:17" ht="14">
      <c r="B427" s="253" t="s">
        <v>17</v>
      </c>
      <c r="C427" s="253"/>
      <c r="D427" s="253"/>
      <c r="E427" s="253"/>
      <c r="F427" s="253"/>
      <c r="G427" s="253"/>
      <c r="H427" s="253"/>
      <c r="I427" s="253"/>
      <c r="J427" s="253"/>
      <c r="K427" s="253"/>
      <c r="L427" s="253"/>
      <c r="M427" s="253"/>
      <c r="N427" s="253"/>
      <c r="O427" s="253"/>
      <c r="P427" s="6"/>
      <c r="Q427" s="11"/>
    </row>
    <row r="428" spans="2:17" ht="14">
      <c r="B428" s="291" t="s">
        <v>333</v>
      </c>
      <c r="C428" s="291"/>
      <c r="D428" s="291"/>
      <c r="E428" s="291"/>
      <c r="F428" s="291"/>
      <c r="G428" s="291"/>
      <c r="H428" s="291"/>
      <c r="I428" s="291"/>
      <c r="J428" s="291"/>
      <c r="K428" s="291"/>
      <c r="L428" s="291"/>
      <c r="M428" s="291"/>
      <c r="N428" s="291"/>
      <c r="O428" s="291"/>
    </row>
    <row r="429" spans="2:17" ht="14">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ht="14">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ht="14">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ht="14">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ht="14">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686</v>
      </c>
    </row>
    <row r="434" spans="1:18" ht="14">
      <c r="B434" s="253" t="s">
        <v>334</v>
      </c>
      <c r="C434" s="253"/>
      <c r="D434" s="253"/>
      <c r="E434" s="253"/>
      <c r="F434" s="253"/>
      <c r="G434" s="253"/>
      <c r="H434" s="253"/>
      <c r="I434" s="253"/>
      <c r="J434" s="253"/>
      <c r="K434" s="253"/>
      <c r="L434" s="253"/>
      <c r="M434" s="253"/>
      <c r="N434" s="253"/>
      <c r="O434" s="253"/>
    </row>
    <row r="435" spans="1:18" ht="14">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ht="14">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ht="14">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ht="14">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ht="14">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686</v>
      </c>
    </row>
    <row r="440" spans="1:18" ht="14">
      <c r="B440" s="248" t="s">
        <v>18</v>
      </c>
      <c r="C440" s="248"/>
      <c r="D440" s="248"/>
      <c r="E440" s="248"/>
      <c r="F440" s="248"/>
      <c r="G440" s="248"/>
      <c r="H440" s="248"/>
      <c r="I440" s="248"/>
      <c r="J440" s="248"/>
      <c r="K440" s="248"/>
      <c r="L440" s="248"/>
      <c r="M440" s="248"/>
      <c r="N440" s="248"/>
      <c r="O440" s="248"/>
      <c r="P440" s="6"/>
      <c r="Q440" s="15"/>
    </row>
    <row r="441" spans="1:18" ht="14">
      <c r="B441" s="248" t="s">
        <v>355</v>
      </c>
      <c r="C441" s="248"/>
      <c r="D441" s="248"/>
      <c r="E441" s="248"/>
      <c r="F441" s="248"/>
      <c r="G441" s="248"/>
      <c r="H441" s="248"/>
      <c r="I441" s="248"/>
      <c r="J441" s="248"/>
      <c r="K441" s="248"/>
      <c r="L441" s="248"/>
      <c r="M441" s="248"/>
      <c r="N441" s="248"/>
      <c r="O441" s="248"/>
      <c r="P441" s="6"/>
      <c r="Q441" s="9"/>
    </row>
    <row r="442" spans="1:18" ht="14">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ht="14">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ht="14">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ht="14">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ht="14">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ht="14">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ht="14">
      <c r="A448" s="86"/>
      <c r="B448" s="154" t="e">
        <f t="shared" ref="B448:O448" si="58">+B446/B$482</f>
        <v>#DIV/0!</v>
      </c>
      <c r="C448" s="154" t="e">
        <f t="shared" si="58"/>
        <v>#DIV/0!</v>
      </c>
      <c r="D448" s="154" t="e">
        <f t="shared" si="58"/>
        <v>#DIV/0!</v>
      </c>
      <c r="E448" s="154" t="e">
        <f t="shared" si="58"/>
        <v>#DIV/0!</v>
      </c>
      <c r="F448" s="154" t="e">
        <f t="shared" si="58"/>
        <v>#DIV/0!</v>
      </c>
      <c r="G448" s="154" t="e">
        <f t="shared" si="58"/>
        <v>#DIV/0!</v>
      </c>
      <c r="H448" s="154" t="e">
        <f t="shared" si="58"/>
        <v>#DIV/0!</v>
      </c>
      <c r="I448" s="154" t="e">
        <f t="shared" si="58"/>
        <v>#DIV/0!</v>
      </c>
      <c r="J448" s="154" t="e">
        <f t="shared" si="58"/>
        <v>#DIV/0!</v>
      </c>
      <c r="K448" s="154" t="e">
        <f t="shared" si="58"/>
        <v>#DIV/0!</v>
      </c>
      <c r="L448" s="154" t="e">
        <f t="shared" si="58"/>
        <v>#DIV/0!</v>
      </c>
      <c r="M448" s="154" t="e">
        <f t="shared" si="58"/>
        <v>#DIV/0!</v>
      </c>
      <c r="N448" s="154" t="e">
        <f t="shared" si="58"/>
        <v>#VALUE!</v>
      </c>
      <c r="O448" s="154" t="e">
        <f t="shared" si="58"/>
        <v>#VALUE!</v>
      </c>
      <c r="P448" s="17"/>
      <c r="Q448" s="14" t="s">
        <v>686</v>
      </c>
    </row>
    <row r="449" spans="1:17" ht="14">
      <c r="B449" s="248" t="s">
        <v>683</v>
      </c>
      <c r="C449" s="248"/>
      <c r="D449" s="248"/>
      <c r="E449" s="248"/>
      <c r="F449" s="248"/>
      <c r="G449" s="248"/>
      <c r="H449" s="248"/>
      <c r="I449" s="248"/>
      <c r="J449" s="248"/>
      <c r="K449" s="248"/>
      <c r="L449" s="248"/>
      <c r="M449" s="248"/>
      <c r="N449" s="248"/>
      <c r="O449" s="248"/>
      <c r="P449" s="6"/>
      <c r="Q449" s="9"/>
    </row>
    <row r="450" spans="1:17" ht="14">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ht="14">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ht="14">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ht="14">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ht="14">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ht="14">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ht="14">
      <c r="A456" s="86"/>
      <c r="B456" s="154" t="e">
        <f t="shared" ref="B456:O456" si="72">+B454/B$482</f>
        <v>#DIV/0!</v>
      </c>
      <c r="C456" s="154" t="e">
        <f t="shared" si="72"/>
        <v>#DIV/0!</v>
      </c>
      <c r="D456" s="154" t="e">
        <f t="shared" si="72"/>
        <v>#DIV/0!</v>
      </c>
      <c r="E456" s="154" t="e">
        <f t="shared" si="72"/>
        <v>#DIV/0!</v>
      </c>
      <c r="F456" s="154" t="e">
        <f t="shared" si="72"/>
        <v>#DIV/0!</v>
      </c>
      <c r="G456" s="154" t="e">
        <f t="shared" si="72"/>
        <v>#DIV/0!</v>
      </c>
      <c r="H456" s="154" t="e">
        <f t="shared" si="72"/>
        <v>#DIV/0!</v>
      </c>
      <c r="I456" s="154" t="e">
        <f t="shared" si="72"/>
        <v>#DIV/0!</v>
      </c>
      <c r="J456" s="154" t="e">
        <f t="shared" si="72"/>
        <v>#DIV/0!</v>
      </c>
      <c r="K456" s="154" t="e">
        <f t="shared" si="72"/>
        <v>#DIV/0!</v>
      </c>
      <c r="L456" s="154" t="e">
        <f t="shared" si="72"/>
        <v>#DIV/0!</v>
      </c>
      <c r="M456" s="154" t="e">
        <f t="shared" si="72"/>
        <v>#DIV/0!</v>
      </c>
      <c r="N456" s="154" t="e">
        <f t="shared" si="72"/>
        <v>#VALUE!</v>
      </c>
      <c r="O456" s="154" t="e">
        <f t="shared" si="72"/>
        <v>#VALUE!</v>
      </c>
      <c r="P456" s="17"/>
      <c r="Q456" s="14" t="s">
        <v>686</v>
      </c>
    </row>
    <row r="457" spans="1:17" ht="14">
      <c r="B457" s="248" t="s">
        <v>315</v>
      </c>
      <c r="C457" s="248"/>
      <c r="D457" s="248"/>
      <c r="E457" s="248"/>
      <c r="F457" s="248"/>
      <c r="G457" s="248"/>
      <c r="H457" s="248"/>
      <c r="I457" s="248"/>
      <c r="J457" s="248"/>
      <c r="K457" s="248"/>
      <c r="L457" s="248"/>
      <c r="M457" s="248"/>
      <c r="N457" s="248"/>
      <c r="O457" s="248"/>
      <c r="P457" s="6"/>
      <c r="Q457" s="9"/>
    </row>
    <row r="458" spans="1:17" ht="14">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ht="14">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ht="14">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ht="14">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ht="14">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ht="14">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ht="14">
      <c r="A464" s="86"/>
      <c r="B464" s="154" t="e">
        <f t="shared" ref="B464:O464" si="86">+B462/B$482</f>
        <v>#DIV/0!</v>
      </c>
      <c r="C464" s="154" t="e">
        <f t="shared" si="86"/>
        <v>#DIV/0!</v>
      </c>
      <c r="D464" s="154" t="e">
        <f t="shared" si="86"/>
        <v>#DIV/0!</v>
      </c>
      <c r="E464" s="154" t="e">
        <f t="shared" si="86"/>
        <v>#DIV/0!</v>
      </c>
      <c r="F464" s="154" t="e">
        <f t="shared" si="86"/>
        <v>#DIV/0!</v>
      </c>
      <c r="G464" s="154" t="e">
        <f t="shared" si="86"/>
        <v>#DIV/0!</v>
      </c>
      <c r="H464" s="154" t="e">
        <f t="shared" si="86"/>
        <v>#DIV/0!</v>
      </c>
      <c r="I464" s="154" t="e">
        <f t="shared" si="86"/>
        <v>#DIV/0!</v>
      </c>
      <c r="J464" s="154" t="e">
        <f t="shared" si="86"/>
        <v>#DIV/0!</v>
      </c>
      <c r="K464" s="154" t="e">
        <f t="shared" si="86"/>
        <v>#DIV/0!</v>
      </c>
      <c r="L464" s="154" t="e">
        <f t="shared" si="86"/>
        <v>#DIV/0!</v>
      </c>
      <c r="M464" s="154" t="e">
        <f t="shared" si="86"/>
        <v>#DIV/0!</v>
      </c>
      <c r="N464" s="154" t="e">
        <f t="shared" si="86"/>
        <v>#VALUE!</v>
      </c>
      <c r="O464" s="154" t="e">
        <f t="shared" si="86"/>
        <v>#VALUE!</v>
      </c>
      <c r="P464" s="17"/>
      <c r="Q464" s="14" t="s">
        <v>686</v>
      </c>
    </row>
    <row r="465" spans="2:17" ht="14">
      <c r="B465" s="248" t="s">
        <v>362</v>
      </c>
      <c r="C465" s="248"/>
      <c r="D465" s="248"/>
      <c r="E465" s="248"/>
      <c r="F465" s="248"/>
      <c r="G465" s="248"/>
      <c r="H465" s="248"/>
      <c r="I465" s="248"/>
      <c r="J465" s="248"/>
      <c r="K465" s="248"/>
      <c r="L465" s="248"/>
      <c r="M465" s="248"/>
      <c r="N465" s="248"/>
      <c r="O465" s="248"/>
      <c r="P465" s="6"/>
      <c r="Q465" s="9"/>
    </row>
    <row r="466" spans="2:17" ht="14">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ht="14">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ht="14">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ht="14">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ht="14">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ht="14">
      <c r="B471" s="248" t="s">
        <v>363</v>
      </c>
      <c r="C471" s="248"/>
      <c r="D471" s="248"/>
      <c r="E471" s="248"/>
      <c r="F471" s="248"/>
      <c r="G471" s="248"/>
      <c r="H471" s="248"/>
      <c r="I471" s="248"/>
      <c r="J471" s="248"/>
      <c r="K471" s="248"/>
      <c r="L471" s="248"/>
      <c r="M471" s="248"/>
      <c r="N471" s="248"/>
      <c r="O471" s="248"/>
      <c r="P471" s="6"/>
      <c r="Q471" s="9"/>
    </row>
    <row r="472" spans="2:17" ht="14">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ht="14">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ht="14">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ht="14">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ht="14">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ht="14">
      <c r="B477" s="248" t="s">
        <v>356</v>
      </c>
      <c r="C477" s="248"/>
      <c r="D477" s="248"/>
      <c r="E477" s="248"/>
      <c r="F477" s="248"/>
      <c r="G477" s="248"/>
      <c r="H477" s="248"/>
      <c r="I477" s="248"/>
      <c r="J477" s="248"/>
      <c r="K477" s="248"/>
      <c r="L477" s="248"/>
      <c r="M477" s="248"/>
      <c r="N477" s="248"/>
      <c r="O477" s="248"/>
      <c r="P477" s="6"/>
      <c r="Q477" s="9"/>
    </row>
    <row r="478" spans="2:17" s="2" customFormat="1" ht="14">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ht="14">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ht="14">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ht="14">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ht="14">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ht="14">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ht="14">
      <c r="B484" s="290" t="s">
        <v>364</v>
      </c>
      <c r="C484" s="290"/>
      <c r="D484" s="290"/>
      <c r="E484" s="290"/>
      <c r="F484" s="290"/>
      <c r="G484" s="290"/>
      <c r="H484" s="290"/>
      <c r="I484" s="290"/>
      <c r="J484" s="290"/>
      <c r="K484" s="290"/>
      <c r="L484" s="290"/>
      <c r="M484" s="290"/>
      <c r="N484" s="290"/>
      <c r="O484" s="290"/>
      <c r="P484" s="6"/>
      <c r="Q484" s="9"/>
    </row>
    <row r="485" spans="1:17" ht="14">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ht="14">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ht="14">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ht="14">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ht="14">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ht="14">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ht="14">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686</v>
      </c>
    </row>
    <row r="492" spans="1:17" ht="14">
      <c r="B492" s="253" t="s">
        <v>375</v>
      </c>
      <c r="C492" s="253"/>
      <c r="D492" s="253"/>
      <c r="E492" s="253"/>
      <c r="F492" s="253"/>
      <c r="G492" s="253"/>
      <c r="H492" s="253"/>
      <c r="I492" s="253"/>
      <c r="J492" s="253"/>
      <c r="K492" s="253"/>
      <c r="L492" s="253"/>
      <c r="M492" s="253"/>
      <c r="N492" s="253"/>
      <c r="O492" s="253"/>
      <c r="P492" s="6"/>
      <c r="Q492" s="9"/>
    </row>
    <row r="493" spans="1:17" ht="14">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ht="14">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ht="14">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ht="14">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ht="14">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ht="14">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ht="14">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ht="14">
      <c r="B500" s="290" t="s">
        <v>358</v>
      </c>
      <c r="C500" s="290"/>
      <c r="D500" s="290"/>
      <c r="E500" s="290"/>
      <c r="F500" s="290"/>
      <c r="G500" s="290"/>
      <c r="H500" s="290"/>
      <c r="I500" s="290"/>
      <c r="J500" s="290"/>
      <c r="K500" s="290"/>
      <c r="L500" s="290"/>
      <c r="M500" s="290"/>
      <c r="N500" s="290"/>
      <c r="O500" s="290"/>
      <c r="P500" s="6"/>
      <c r="Q500" s="9"/>
    </row>
    <row r="501" spans="1:17" ht="14">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ht="14">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ht="14">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ht="14">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ht="14">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ht="14">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686</v>
      </c>
    </row>
    <row r="507" spans="1:17" s="87" customFormat="1" ht="14">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ht="14">
      <c r="B508" s="253" t="s">
        <v>25</v>
      </c>
      <c r="C508" s="253"/>
      <c r="D508" s="253"/>
      <c r="E508" s="253"/>
      <c r="F508" s="253"/>
      <c r="G508" s="253"/>
      <c r="H508" s="253"/>
      <c r="I508" s="253"/>
      <c r="J508" s="253"/>
      <c r="K508" s="253"/>
      <c r="L508" s="253"/>
      <c r="M508" s="253"/>
      <c r="N508" s="253"/>
      <c r="O508" s="253"/>
      <c r="P508" s="6"/>
      <c r="Q508" s="9"/>
    </row>
    <row r="509" spans="1:17" ht="14">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ht="14">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ht="14">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ht="14">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ht="14">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ht="14">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ht="14">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ht="14">
      <c r="B516" s="290" t="s">
        <v>367</v>
      </c>
      <c r="C516" s="290"/>
      <c r="D516" s="290"/>
      <c r="E516" s="290"/>
      <c r="F516" s="290"/>
      <c r="G516" s="290"/>
      <c r="H516" s="290"/>
      <c r="I516" s="290"/>
      <c r="J516" s="290"/>
      <c r="K516" s="290"/>
      <c r="L516" s="290"/>
      <c r="M516" s="290"/>
      <c r="N516" s="290"/>
      <c r="O516" s="290"/>
      <c r="P516" s="6"/>
      <c r="Q516" s="9"/>
    </row>
    <row r="517" spans="1:17" ht="14">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ht="14">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ht="14">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ht="14">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ht="14">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ht="14">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686</v>
      </c>
    </row>
    <row r="523" spans="1:17" s="87" customFormat="1" ht="14">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ht="14">
      <c r="B524" s="290" t="s">
        <v>684</v>
      </c>
      <c r="C524" s="290"/>
      <c r="D524" s="290"/>
      <c r="E524" s="290"/>
      <c r="F524" s="290"/>
      <c r="G524" s="290"/>
      <c r="H524" s="290"/>
      <c r="I524" s="290"/>
      <c r="J524" s="290"/>
      <c r="K524" s="290"/>
      <c r="L524" s="290"/>
      <c r="M524" s="290"/>
      <c r="N524" s="290"/>
      <c r="O524" s="290"/>
      <c r="P524" s="6"/>
      <c r="Q524" s="9"/>
    </row>
    <row r="525" spans="1:17" ht="14">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ht="14">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ht="14">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ht="14">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ht="14">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ht="14">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686</v>
      </c>
    </row>
    <row r="531" spans="1:17" s="87" customFormat="1" ht="14">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ht="14">
      <c r="B532" s="253" t="s">
        <v>29</v>
      </c>
      <c r="C532" s="253"/>
      <c r="D532" s="253"/>
      <c r="E532" s="253"/>
      <c r="F532" s="253"/>
      <c r="G532" s="253"/>
      <c r="H532" s="253"/>
      <c r="I532" s="253"/>
      <c r="J532" s="253"/>
      <c r="K532" s="253"/>
      <c r="L532" s="253"/>
      <c r="M532" s="253"/>
      <c r="N532" s="253"/>
      <c r="O532" s="253"/>
      <c r="P532" s="6"/>
      <c r="Q532" s="3"/>
    </row>
    <row r="533" spans="1:17" ht="14">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ht="14">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ht="14">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ht="14">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ht="14">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ht="14">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ht="14">
      <c r="B539" s="255" t="s">
        <v>365</v>
      </c>
      <c r="C539" s="255"/>
      <c r="D539" s="255"/>
      <c r="E539" s="255"/>
      <c r="F539" s="255"/>
      <c r="G539" s="255"/>
      <c r="H539" s="255"/>
      <c r="I539" s="255"/>
      <c r="J539" s="255"/>
      <c r="K539" s="255"/>
      <c r="L539" s="255"/>
      <c r="M539" s="255"/>
      <c r="N539" s="255"/>
      <c r="O539" s="255"/>
      <c r="P539" s="6"/>
      <c r="Q539" s="3"/>
    </row>
    <row r="540" spans="1:17" ht="14">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ht="14">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ht="14">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ht="14">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ht="14">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ht="14">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ht="14">
      <c r="B546" s="253" t="s">
        <v>1189</v>
      </c>
      <c r="C546" s="253"/>
      <c r="D546" s="253"/>
      <c r="E546" s="253"/>
      <c r="F546" s="253"/>
      <c r="G546" s="253"/>
      <c r="H546" s="253"/>
      <c r="I546" s="253"/>
      <c r="J546" s="253"/>
      <c r="K546" s="253"/>
      <c r="L546" s="253"/>
      <c r="M546" s="253"/>
      <c r="N546" s="253"/>
      <c r="O546" s="253"/>
      <c r="P546" s="6"/>
      <c r="Q546" s="3"/>
    </row>
    <row r="547" spans="1:17" ht="14">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ht="14">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ht="14">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ht="14">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ht="14">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ht="14">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ht="14">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ht="14">
      <c r="B554" s="248" t="s">
        <v>9</v>
      </c>
      <c r="C554" s="248"/>
      <c r="D554" s="248"/>
      <c r="E554" s="248"/>
      <c r="F554" s="248"/>
      <c r="G554" s="248"/>
      <c r="H554" s="248"/>
      <c r="I554" s="248"/>
      <c r="J554" s="248"/>
      <c r="K554" s="248"/>
      <c r="L554" s="248"/>
      <c r="M554" s="248"/>
      <c r="N554" s="248"/>
      <c r="O554" s="248"/>
    </row>
    <row r="555" spans="1:17" ht="14">
      <c r="B555" s="258" t="s">
        <v>366</v>
      </c>
      <c r="C555" s="258"/>
      <c r="D555" s="258"/>
      <c r="E555" s="258"/>
      <c r="F555" s="258"/>
      <c r="G555" s="258"/>
      <c r="H555" s="258"/>
      <c r="I555" s="258"/>
      <c r="J555" s="258"/>
      <c r="K555" s="258"/>
      <c r="L555" s="258"/>
      <c r="M555" s="258"/>
      <c r="N555" s="258"/>
      <c r="O555" s="258"/>
    </row>
    <row r="556" spans="1:17" ht="14">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ht="14">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ht="14">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ht="14">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ht="14">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686</v>
      </c>
    </row>
    <row r="561" spans="2:17" ht="14">
      <c r="B561" s="248" t="s">
        <v>368</v>
      </c>
      <c r="C561" s="248"/>
      <c r="D561" s="248"/>
      <c r="E561" s="248"/>
      <c r="F561" s="248"/>
      <c r="G561" s="248"/>
      <c r="H561" s="248"/>
      <c r="I561" s="248"/>
      <c r="J561" s="248"/>
      <c r="K561" s="248"/>
      <c r="L561" s="248"/>
      <c r="M561" s="248"/>
      <c r="N561" s="248"/>
      <c r="O561" s="248"/>
    </row>
    <row r="562" spans="2:17" ht="14">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ht="14">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ht="14">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ht="14">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ht="14">
      <c r="B566" s="155" t="e">
        <f t="shared" ref="B566:M566" si="195">B565/B$551</f>
        <v>#VALUE!</v>
      </c>
      <c r="C566" s="155" t="e">
        <f t="shared" si="195"/>
        <v>#VALUE!</v>
      </c>
      <c r="D566" s="155" t="e">
        <f t="shared" si="195"/>
        <v>#VALUE!</v>
      </c>
      <c r="E566" s="155" t="e">
        <f t="shared" si="195"/>
        <v>#VALUE!</v>
      </c>
      <c r="F566" s="155" t="e">
        <f t="shared" si="195"/>
        <v>#VALUE!</v>
      </c>
      <c r="G566" s="155" t="e">
        <f t="shared" si="195"/>
        <v>#VALUE!</v>
      </c>
      <c r="H566" s="155" t="e">
        <f t="shared" si="195"/>
        <v>#VALUE!</v>
      </c>
      <c r="I566" s="155" t="e">
        <f t="shared" si="195"/>
        <v>#VALUE!</v>
      </c>
      <c r="J566" s="155" t="e">
        <f t="shared" si="195"/>
        <v>#VALUE!</v>
      </c>
      <c r="K566" s="155" t="e">
        <f t="shared" si="195"/>
        <v>#VALUE!</v>
      </c>
      <c r="L566" s="155" t="e">
        <f t="shared" si="195"/>
        <v>#VALUE!</v>
      </c>
      <c r="M566" s="155" t="e">
        <f t="shared" si="195"/>
        <v>#VALUE!</v>
      </c>
      <c r="N566" s="155" t="e">
        <f>IFERROR(N565/N$551,IFERROR(N564/N$551,IFERROR(N563/N$551,N562/N$551)))</f>
        <v>#VALUE!</v>
      </c>
      <c r="O566" s="155" t="e">
        <f>IFERROR(O565/O$551,IFERROR(O564/O$551,IFERROR(O563/O$551,O562/O$551)))</f>
        <v>#VALUE!</v>
      </c>
      <c r="P566" s="6"/>
      <c r="Q566" s="11" t="s">
        <v>33</v>
      </c>
    </row>
    <row r="567" spans="2:17" ht="14">
      <c r="B567" s="253" t="s">
        <v>34</v>
      </c>
      <c r="C567" s="253"/>
      <c r="D567" s="253"/>
      <c r="E567" s="253"/>
      <c r="F567" s="253"/>
      <c r="G567" s="253"/>
      <c r="H567" s="253"/>
      <c r="I567" s="253"/>
      <c r="J567" s="253"/>
      <c r="K567" s="253"/>
      <c r="L567" s="253"/>
      <c r="M567" s="253"/>
      <c r="N567" s="253"/>
      <c r="O567" s="253"/>
    </row>
    <row r="568" spans="2:17" ht="14">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ht="14">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ht="14">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ht="14">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ht="14">
      <c r="B572" s="295" t="s">
        <v>10</v>
      </c>
      <c r="C572" s="295"/>
      <c r="D572" s="295"/>
      <c r="E572" s="295"/>
      <c r="F572" s="295"/>
      <c r="G572" s="295"/>
      <c r="H572" s="295"/>
      <c r="I572" s="295"/>
      <c r="J572" s="295"/>
      <c r="K572" s="295"/>
      <c r="L572" s="295"/>
      <c r="M572" s="295"/>
      <c r="N572" s="295"/>
      <c r="O572" s="295"/>
      <c r="P572" s="6"/>
      <c r="Q572" s="9"/>
    </row>
    <row r="573" spans="2:17" ht="14">
      <c r="B573" s="251" t="s">
        <v>369</v>
      </c>
      <c r="C573" s="251"/>
      <c r="D573" s="251"/>
      <c r="E573" s="251"/>
      <c r="F573" s="251"/>
      <c r="G573" s="251"/>
      <c r="H573" s="251"/>
      <c r="I573" s="251"/>
      <c r="J573" s="251"/>
      <c r="K573" s="251"/>
      <c r="L573" s="251"/>
      <c r="M573" s="251"/>
      <c r="N573" s="251"/>
      <c r="O573" s="251"/>
    </row>
    <row r="574" spans="2:17" ht="14">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ht="14">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ht="14">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ht="14">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ht="14">
      <c r="B578" s="255" t="s">
        <v>370</v>
      </c>
      <c r="C578" s="255"/>
      <c r="D578" s="255"/>
      <c r="E578" s="255"/>
      <c r="F578" s="255"/>
      <c r="G578" s="255"/>
      <c r="H578" s="255"/>
      <c r="I578" s="255"/>
      <c r="J578" s="255"/>
      <c r="K578" s="255"/>
      <c r="L578" s="255"/>
      <c r="M578" s="255"/>
      <c r="N578" s="255"/>
      <c r="O578" s="255"/>
    </row>
    <row r="579" spans="2:17" ht="14">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ht="14">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ht="14">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ht="14">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ht="14">
      <c r="B583" s="253" t="s">
        <v>371</v>
      </c>
      <c r="C583" s="253"/>
      <c r="D583" s="253"/>
      <c r="E583" s="253"/>
      <c r="F583" s="253"/>
      <c r="G583" s="253"/>
      <c r="H583" s="253"/>
      <c r="I583" s="253"/>
      <c r="J583" s="253"/>
      <c r="K583" s="253"/>
      <c r="L583" s="253"/>
      <c r="M583" s="253"/>
      <c r="N583" s="253"/>
      <c r="O583" s="253"/>
    </row>
    <row r="584" spans="2:17" ht="14">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ht="14">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ht="14">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ht="14">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ht="14">
      <c r="B588" s="292" t="s">
        <v>372</v>
      </c>
      <c r="C588" s="292"/>
      <c r="D588" s="292"/>
      <c r="E588" s="292"/>
      <c r="F588" s="292"/>
      <c r="G588" s="292"/>
      <c r="H588" s="292"/>
      <c r="I588" s="292"/>
      <c r="J588" s="292"/>
      <c r="K588" s="292"/>
      <c r="L588" s="292"/>
      <c r="M588" s="292"/>
      <c r="N588" s="292"/>
      <c r="O588" s="292"/>
    </row>
    <row r="589" spans="2:17" ht="14">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ht="14">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ht="14">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ht="14">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ht="14">
      <c r="B593" s="293" t="s">
        <v>35</v>
      </c>
      <c r="C593" s="293"/>
      <c r="D593" s="293"/>
      <c r="E593" s="293"/>
      <c r="F593" s="293"/>
      <c r="G593" s="293"/>
      <c r="H593" s="293"/>
      <c r="I593" s="293"/>
      <c r="J593" s="293"/>
      <c r="K593" s="293"/>
      <c r="L593" s="293"/>
      <c r="M593" s="293"/>
      <c r="N593" s="293"/>
      <c r="O593" s="293"/>
      <c r="P593" s="28"/>
      <c r="Q593" s="89"/>
    </row>
    <row r="594" spans="2:17" ht="14">
      <c r="B594" s="294" t="s">
        <v>36</v>
      </c>
      <c r="C594" s="294"/>
      <c r="D594" s="294"/>
      <c r="E594" s="294"/>
      <c r="F594" s="294"/>
      <c r="G594" s="294"/>
      <c r="H594" s="294"/>
      <c r="I594" s="294"/>
      <c r="J594" s="294"/>
      <c r="K594" s="294"/>
      <c r="L594" s="294"/>
      <c r="M594" s="294"/>
      <c r="N594" s="294"/>
      <c r="O594" s="294"/>
      <c r="P594" s="28"/>
      <c r="Q594" s="89"/>
    </row>
    <row r="595" spans="2:17" ht="14">
      <c r="B595" s="156" t="e">
        <f t="shared" ref="B595:N595" si="202">B551/B401</f>
        <v>#VALUE!</v>
      </c>
      <c r="C595" s="156" t="e">
        <f t="shared" si="202"/>
        <v>#VALUE!</v>
      </c>
      <c r="D595" s="156" t="e">
        <f t="shared" si="202"/>
        <v>#VALUE!</v>
      </c>
      <c r="E595" s="156" t="e">
        <f t="shared" si="202"/>
        <v>#VALUE!</v>
      </c>
      <c r="F595" s="156" t="e">
        <f t="shared" si="202"/>
        <v>#VALUE!</v>
      </c>
      <c r="G595" s="156" t="e">
        <f t="shared" si="202"/>
        <v>#VALUE!</v>
      </c>
      <c r="H595" s="156" t="e">
        <f t="shared" si="202"/>
        <v>#VALUE!</v>
      </c>
      <c r="I595" s="156" t="e">
        <f t="shared" si="202"/>
        <v>#VALUE!</v>
      </c>
      <c r="J595" s="156" t="e">
        <f t="shared" si="202"/>
        <v>#VALUE!</v>
      </c>
      <c r="K595" s="156" t="e">
        <f t="shared" si="202"/>
        <v>#VALUE!</v>
      </c>
      <c r="L595" s="156" t="e">
        <f t="shared" si="202"/>
        <v>#VALUE!</v>
      </c>
      <c r="M595" s="156" t="e">
        <f t="shared" si="202"/>
        <v>#VALUE!</v>
      </c>
      <c r="N595" s="156" t="e">
        <f t="shared" si="202"/>
        <v>#VALUE!</v>
      </c>
      <c r="O595" s="156" t="e">
        <f>O551/O401</f>
        <v>#VALUE!</v>
      </c>
      <c r="P595" s="6"/>
      <c r="Q595" s="89" t="s">
        <v>37</v>
      </c>
    </row>
    <row r="596" spans="2:17" ht="14">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ht="14">
      <c r="B597" s="294" t="s">
        <v>373</v>
      </c>
      <c r="C597" s="294"/>
      <c r="D597" s="294"/>
      <c r="E597" s="294"/>
      <c r="F597" s="294"/>
      <c r="G597" s="294"/>
      <c r="H597" s="294"/>
      <c r="I597" s="294"/>
      <c r="J597" s="294"/>
      <c r="K597" s="294"/>
      <c r="L597" s="294"/>
      <c r="M597" s="294"/>
      <c r="N597" s="294"/>
      <c r="O597" s="294"/>
      <c r="P597" s="28"/>
      <c r="Q597" s="89"/>
    </row>
    <row r="598" spans="2:17" ht="14">
      <c r="B598" s="157" t="e">
        <f t="shared" ref="B598:N598" si="204">B419/B438</f>
        <v>#VALUE!</v>
      </c>
      <c r="C598" s="157" t="e">
        <f t="shared" si="204"/>
        <v>#VALUE!</v>
      </c>
      <c r="D598" s="157" t="e">
        <f t="shared" si="204"/>
        <v>#VALUE!</v>
      </c>
      <c r="E598" s="157" t="e">
        <f t="shared" si="204"/>
        <v>#VALUE!</v>
      </c>
      <c r="F598" s="157" t="e">
        <f t="shared" si="204"/>
        <v>#VALUE!</v>
      </c>
      <c r="G598" s="157" t="e">
        <f t="shared" si="204"/>
        <v>#VALUE!</v>
      </c>
      <c r="H598" s="157" t="e">
        <f t="shared" si="204"/>
        <v>#VALUE!</v>
      </c>
      <c r="I598" s="157" t="e">
        <f t="shared" si="204"/>
        <v>#VALUE!</v>
      </c>
      <c r="J598" s="157" t="e">
        <f t="shared" si="204"/>
        <v>#VALUE!</v>
      </c>
      <c r="K598" s="157" t="e">
        <f t="shared" si="204"/>
        <v>#VALUE!</v>
      </c>
      <c r="L598" s="157" t="e">
        <f t="shared" si="204"/>
        <v>#VALUE!</v>
      </c>
      <c r="M598" s="157" t="e">
        <f t="shared" si="204"/>
        <v>#VALUE!</v>
      </c>
      <c r="N598" s="157" t="e">
        <f t="shared" si="204"/>
        <v>#VALUE!</v>
      </c>
      <c r="O598" s="157" t="e">
        <f>O419/O438</f>
        <v>#VALUE!</v>
      </c>
      <c r="P598" s="6"/>
      <c r="Q598" s="89" t="s">
        <v>40</v>
      </c>
    </row>
    <row r="599" spans="2:17" ht="14">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ht="14">
      <c r="B600" s="294" t="s">
        <v>42</v>
      </c>
      <c r="C600" s="294"/>
      <c r="D600" s="294"/>
      <c r="E600" s="294"/>
      <c r="F600" s="294"/>
      <c r="G600" s="294"/>
      <c r="H600" s="294"/>
      <c r="I600" s="294"/>
      <c r="J600" s="294"/>
      <c r="K600" s="294"/>
      <c r="L600" s="294"/>
      <c r="M600" s="294"/>
      <c r="N600" s="294"/>
      <c r="O600" s="294"/>
      <c r="P600" s="28"/>
      <c r="Q600" s="89"/>
    </row>
    <row r="601" spans="2:17" ht="14">
      <c r="B601" s="158"/>
      <c r="C601" s="158"/>
      <c r="D601" s="158"/>
      <c r="E601" s="158"/>
      <c r="F601" s="158"/>
      <c r="G601" s="158"/>
      <c r="H601" s="158"/>
      <c r="I601" s="158"/>
      <c r="J601" s="158"/>
      <c r="K601" s="158"/>
      <c r="L601" s="158"/>
      <c r="M601" s="158"/>
      <c r="N601" s="158"/>
      <c r="O601" s="158"/>
      <c r="P601" s="30"/>
      <c r="Q601" s="90" t="s">
        <v>43</v>
      </c>
    </row>
    <row r="602" spans="2:17" ht="14">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ht="14">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ht="14">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ht="14">
      <c r="B605" s="138"/>
      <c r="C605" s="138"/>
      <c r="D605" s="138"/>
      <c r="E605" s="138"/>
      <c r="F605" s="138"/>
      <c r="G605" s="138"/>
      <c r="H605" s="138"/>
      <c r="I605" s="138"/>
      <c r="J605" s="138"/>
      <c r="K605" s="138"/>
      <c r="L605" s="138"/>
      <c r="M605" s="138"/>
      <c r="N605" s="138"/>
      <c r="O605" s="138"/>
      <c r="P605" s="6"/>
      <c r="Q605" s="90" t="s">
        <v>47</v>
      </c>
    </row>
    <row r="606" spans="2:17" ht="14">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ht="14">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ht="14">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ht="14">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ht="14">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
      <c r="A612" s="99"/>
      <c r="B612" s="142"/>
      <c r="C612" s="142"/>
      <c r="D612" s="142"/>
      <c r="E612" s="142"/>
      <c r="F612" s="142"/>
      <c r="G612" s="142"/>
      <c r="H612" s="142"/>
      <c r="I612" s="142"/>
      <c r="J612" s="142"/>
      <c r="K612" s="142"/>
      <c r="L612" s="142"/>
      <c r="M612" s="142"/>
      <c r="N612" s="143"/>
      <c r="O612" s="143"/>
      <c r="P612" s="31"/>
      <c r="Q612" s="37" t="s">
        <v>55</v>
      </c>
    </row>
    <row r="613" spans="1:17" s="71" customFormat="1" ht="14">
      <c r="A613" s="100"/>
      <c r="B613" s="144"/>
      <c r="C613" s="144"/>
      <c r="D613" s="144"/>
      <c r="E613" s="144"/>
      <c r="F613" s="144"/>
      <c r="G613" s="144"/>
      <c r="H613" s="144"/>
      <c r="I613" s="144"/>
      <c r="J613" s="144"/>
      <c r="K613" s="144"/>
      <c r="L613" s="144"/>
      <c r="M613" s="144"/>
      <c r="N613" s="145"/>
      <c r="O613" s="145"/>
      <c r="P613" s="38"/>
      <c r="Q613" s="39" t="s">
        <v>56</v>
      </c>
    </row>
    <row r="614" spans="1:17" s="3" customFormat="1" ht="14">
      <c r="A614" s="101"/>
      <c r="B614" s="147"/>
      <c r="C614" s="147"/>
      <c r="D614" s="147"/>
      <c r="E614" s="147"/>
      <c r="F614" s="147"/>
      <c r="G614" s="147"/>
      <c r="H614" s="147"/>
      <c r="I614" s="147"/>
      <c r="J614" s="147"/>
      <c r="K614" s="147"/>
      <c r="L614" s="147"/>
      <c r="M614" s="147"/>
      <c r="N614" s="148"/>
      <c r="O614" s="150" t="e">
        <f>VLOOKUP($P614,Price!$A$1:$F$1200,6,FALSE)</f>
        <v>#N/A</v>
      </c>
      <c r="P614" s="151" t="s">
        <v>690</v>
      </c>
      <c r="Q614" s="36" t="s">
        <v>57</v>
      </c>
    </row>
    <row r="615" spans="1:17" ht="14">
      <c r="B615" s="277" t="s">
        <v>64</v>
      </c>
      <c r="C615" s="278"/>
      <c r="D615" s="278"/>
      <c r="E615" s="278"/>
      <c r="F615" s="278"/>
      <c r="G615" s="278"/>
      <c r="H615" s="278"/>
      <c r="I615" s="278"/>
      <c r="J615" s="278"/>
      <c r="K615" s="278"/>
      <c r="L615" s="278"/>
      <c r="M615" s="278"/>
      <c r="N615" s="278"/>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6" t="e">
        <f>IF(VLOOKUP($P614,Concensus!$A$2:$AW$481,14,FALSE)="-",VLOOKUP($P614,Concensus!$A$2:$AW$481,15,FALSE),VLOOKUP($P614,Concensus!$A$2:$AW$481,14,FALSE))</f>
        <v>#N/A</v>
      </c>
      <c r="P617" s="30"/>
      <c r="Q617" s="90" t="s">
        <v>66</v>
      </c>
    </row>
    <row r="618" spans="1:17" ht="14">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ht="14">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ht="14">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ht="14">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ht="14">
      <c r="B623" s="279" t="s">
        <v>73</v>
      </c>
      <c r="C623" s="280"/>
      <c r="D623" s="280"/>
      <c r="E623" s="280"/>
      <c r="F623" s="280"/>
      <c r="G623" s="280"/>
      <c r="H623" s="280"/>
      <c r="I623" s="280"/>
      <c r="J623" s="280"/>
      <c r="K623" s="280"/>
      <c r="L623" s="280"/>
      <c r="M623" s="280"/>
      <c r="N623" s="280"/>
      <c r="O623" s="129"/>
      <c r="P623" s="28"/>
      <c r="Q623" s="89"/>
    </row>
    <row r="624" spans="1:17" s="3" customFormat="1" ht="14">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
      <c r="B626" s="72"/>
      <c r="I626" s="61"/>
      <c r="J626" s="61"/>
      <c r="K626" s="61"/>
      <c r="L626" s="61"/>
      <c r="M626" s="61"/>
      <c r="N626" s="62" t="e">
        <f>+N625/B625-1</f>
        <v>#DIV/0!</v>
      </c>
      <c r="O626" s="62" t="e">
        <f>+O625/C625-1</f>
        <v>#N/A</v>
      </c>
      <c r="P626" s="31"/>
      <c r="Q626" s="63" t="s">
        <v>76</v>
      </c>
    </row>
    <row r="627" spans="1:17" s="70" customFormat="1" ht="14">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
      <c r="B630" s="72"/>
      <c r="I630" s="61"/>
      <c r="J630" s="61"/>
      <c r="K630" s="61"/>
      <c r="L630" s="61"/>
      <c r="M630" s="61"/>
      <c r="N630" s="62" t="e">
        <f>+N629/C629-1</f>
        <v>#DIV/0!</v>
      </c>
      <c r="O630" s="62" t="e">
        <f>+O629/D629-1</f>
        <v>#N/A</v>
      </c>
      <c r="P630" s="31"/>
      <c r="Q630" s="63" t="s">
        <v>76</v>
      </c>
    </row>
    <row r="631" spans="1:17" s="70" customFormat="1" ht="14">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
      <c r="B634" s="72"/>
      <c r="I634" s="61"/>
      <c r="J634" s="61"/>
      <c r="K634" s="61"/>
      <c r="L634" s="61"/>
      <c r="M634" s="61"/>
      <c r="N634" s="62" t="e">
        <f>+N633/D633-1</f>
        <v>#DIV/0!</v>
      </c>
      <c r="O634" s="62" t="e">
        <f>+O633/E633-1</f>
        <v>#N/A</v>
      </c>
      <c r="P634" s="31"/>
      <c r="Q634" s="63" t="s">
        <v>76</v>
      </c>
    </row>
    <row r="635" spans="1:17" s="70" customFormat="1" ht="14">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
      <c r="B638" s="72"/>
      <c r="I638" s="61"/>
      <c r="J638" s="61"/>
      <c r="K638" s="61"/>
      <c r="L638" s="61"/>
      <c r="M638" s="61"/>
      <c r="N638" s="62" t="e">
        <f>+N637/E637-1</f>
        <v>#DIV/0!</v>
      </c>
      <c r="O638" s="62" t="e">
        <f>+O637/F637-1</f>
        <v>#N/A</v>
      </c>
      <c r="P638" s="31"/>
      <c r="Q638" s="63" t="s">
        <v>76</v>
      </c>
    </row>
    <row r="639" spans="1:17" s="70" customFormat="1" ht="14">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
      <c r="B642" s="72"/>
      <c r="I642" s="61"/>
      <c r="J642" s="61"/>
      <c r="K642" s="61"/>
      <c r="L642" s="61"/>
      <c r="M642" s="61"/>
      <c r="N642" s="62" t="e">
        <f>+N641/F641-1</f>
        <v>#DIV/0!</v>
      </c>
      <c r="O642" s="62" t="e">
        <f>+O641/G641-1</f>
        <v>#N/A</v>
      </c>
      <c r="P642" s="31"/>
      <c r="Q642" s="63" t="s">
        <v>76</v>
      </c>
    </row>
    <row r="643" spans="1:17" s="70" customFormat="1" ht="14">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
      <c r="B646" s="72"/>
      <c r="I646" s="61"/>
      <c r="J646" s="61"/>
      <c r="K646" s="61"/>
      <c r="L646" s="61"/>
      <c r="M646" s="61"/>
      <c r="N646" s="62" t="e">
        <f>+N645/G645-1</f>
        <v>#DIV/0!</v>
      </c>
      <c r="O646" s="62" t="e">
        <f>+O645/H645-1</f>
        <v>#N/A</v>
      </c>
      <c r="P646" s="31"/>
      <c r="Q646" s="63" t="s">
        <v>76</v>
      </c>
    </row>
    <row r="647" spans="1:17" s="70" customFormat="1" ht="14">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
      <c r="B650" s="72"/>
      <c r="I650" s="61"/>
      <c r="J650" s="61"/>
      <c r="K650" s="61"/>
      <c r="L650" s="61"/>
      <c r="M650" s="61"/>
      <c r="N650" s="62" t="e">
        <f>+N649/H649-1</f>
        <v>#DIV/0!</v>
      </c>
      <c r="O650" s="62" t="e">
        <f>+O649/I649-1</f>
        <v>#N/A</v>
      </c>
      <c r="P650" s="31"/>
      <c r="Q650" s="63" t="s">
        <v>76</v>
      </c>
    </row>
    <row r="651" spans="1:17" s="70" customFormat="1" ht="14">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
      <c r="B654" s="72"/>
      <c r="I654" s="61"/>
      <c r="J654" s="61"/>
      <c r="K654" s="61"/>
      <c r="L654" s="61"/>
      <c r="M654" s="61"/>
      <c r="N654" s="62" t="e">
        <f>+N653/I653-1</f>
        <v>#DIV/0!</v>
      </c>
      <c r="O654" s="62" t="e">
        <f>+O653/J653-1</f>
        <v>#N/A</v>
      </c>
      <c r="P654" s="31"/>
      <c r="Q654" s="63" t="s">
        <v>76</v>
      </c>
    </row>
    <row r="655" spans="1:17" s="70" customFormat="1" ht="14">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
      <c r="B658" s="72"/>
      <c r="I658" s="61"/>
      <c r="J658" s="61"/>
      <c r="K658" s="61"/>
      <c r="L658" s="61"/>
      <c r="M658" s="61"/>
      <c r="N658" s="62" t="e">
        <f>+N657/J657-1</f>
        <v>#DIV/0!</v>
      </c>
      <c r="O658" s="62" t="e">
        <f>+O657/K657-1</f>
        <v>#N/A</v>
      </c>
      <c r="P658" s="31"/>
      <c r="Q658" s="63" t="s">
        <v>76</v>
      </c>
    </row>
    <row r="659" spans="1:17" s="70" customFormat="1" ht="14">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
      <c r="B662" s="72"/>
      <c r="I662" s="61"/>
      <c r="J662" s="61"/>
      <c r="K662" s="61"/>
      <c r="L662" s="61"/>
      <c r="M662" s="61"/>
      <c r="N662" s="62" t="e">
        <f>+N661/K661-1</f>
        <v>#DIV/0!</v>
      </c>
      <c r="O662" s="62" t="e">
        <f>+O661/L661-1</f>
        <v>#N/A</v>
      </c>
      <c r="P662" s="31"/>
      <c r="Q662" s="63" t="s">
        <v>76</v>
      </c>
    </row>
    <row r="663" spans="1:17" s="70" customFormat="1" ht="14">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
      <c r="B666" s="72"/>
      <c r="I666" s="61"/>
      <c r="J666" s="61"/>
      <c r="K666" s="61"/>
      <c r="L666" s="61"/>
      <c r="M666" s="61"/>
      <c r="N666" s="62" t="e">
        <f>+N665/L665-1</f>
        <v>#DIV/0!</v>
      </c>
      <c r="O666" s="62" t="e">
        <f>+O665/M665-1</f>
        <v>#N/A</v>
      </c>
      <c r="P666" s="31"/>
      <c r="Q666" s="63" t="s">
        <v>76</v>
      </c>
    </row>
    <row r="667" spans="1:17" s="70" customFormat="1" ht="14">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
      <c r="B670" s="72"/>
      <c r="I670" s="61"/>
      <c r="J670" s="61"/>
      <c r="K670" s="61"/>
      <c r="L670" s="61"/>
      <c r="M670" s="61"/>
      <c r="N670" s="62" t="e">
        <f>+N669/M669-1</f>
        <v>#DIV/0!</v>
      </c>
      <c r="O670" s="62" t="e">
        <f>+O669/N669-1</f>
        <v>#N/A</v>
      </c>
      <c r="P670" s="31"/>
      <c r="Q670" s="63" t="s">
        <v>76</v>
      </c>
    </row>
    <row r="671" spans="1:17" s="70" customFormat="1" ht="14">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 ref="B465:O465"/>
    <mergeCell ref="B457:O457"/>
    <mergeCell ref="B449:O449"/>
    <mergeCell ref="B441:O441"/>
    <mergeCell ref="B440:O440"/>
    <mergeCell ref="B615:N615"/>
    <mergeCell ref="B623:N623"/>
    <mergeCell ref="B600:O600"/>
    <mergeCell ref="B597:O597"/>
    <mergeCell ref="B594:O594"/>
    <mergeCell ref="B588:O588"/>
    <mergeCell ref="B583:O583"/>
    <mergeCell ref="B578:O578"/>
    <mergeCell ref="B593:O593"/>
    <mergeCell ref="B477:O477"/>
    <mergeCell ref="B484:O484"/>
    <mergeCell ref="B415:O415"/>
    <mergeCell ref="B421:O421"/>
    <mergeCell ref="B434:O434"/>
    <mergeCell ref="B428:O428"/>
    <mergeCell ref="B409:O409"/>
    <mergeCell ref="B427:O427"/>
    <mergeCell ref="B403:O403"/>
    <mergeCell ref="B402:O402"/>
    <mergeCell ref="B348:O348"/>
    <mergeCell ref="B349:O349"/>
    <mergeCell ref="B355:O355"/>
    <mergeCell ref="B361:O361"/>
    <mergeCell ref="B367:O367"/>
    <mergeCell ref="B379:O379"/>
    <mergeCell ref="B385:O385"/>
    <mergeCell ref="B391:O391"/>
    <mergeCell ref="B397:O397"/>
    <mergeCell ref="B373:O373"/>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5390" priority="1311" operator="lessThan">
      <formula>0</formula>
    </cfRule>
  </conditionalFormatting>
  <conditionalFormatting sqref="P546">
    <cfRule type="cellIs" dxfId="5389" priority="1309" operator="lessThan">
      <formula>0</formula>
    </cfRule>
  </conditionalFormatting>
  <conditionalFormatting sqref="B347:N347">
    <cfRule type="cellIs" dxfId="5388" priority="1308" operator="lessThan">
      <formula>0</formula>
    </cfRule>
  </conditionalFormatting>
  <conditionalFormatting sqref="B347:N347">
    <cfRule type="cellIs" dxfId="5387" priority="1307" operator="lessThan">
      <formula>0</formula>
    </cfRule>
  </conditionalFormatting>
  <conditionalFormatting sqref="Q551">
    <cfRule type="cellIs" dxfId="5386" priority="1299" operator="lessThan">
      <formula>0</formula>
    </cfRule>
  </conditionalFormatting>
  <conditionalFormatting sqref="Q485:Q488">
    <cfRule type="cellIs" dxfId="5385" priority="1306" operator="lessThan">
      <formula>0</formula>
    </cfRule>
  </conditionalFormatting>
  <conditionalFormatting sqref="Q489:Q490">
    <cfRule type="cellIs" dxfId="5384" priority="1305" operator="lessThan">
      <formula>0</formula>
    </cfRule>
  </conditionalFormatting>
  <conditionalFormatting sqref="Q489:Q490">
    <cfRule type="cellIs" dxfId="5383" priority="1304" operator="lessThan">
      <formula>0</formula>
    </cfRule>
  </conditionalFormatting>
  <conditionalFormatting sqref="P547:P550">
    <cfRule type="cellIs" dxfId="5382" priority="1296" operator="lessThan">
      <formula>0</formula>
    </cfRule>
  </conditionalFormatting>
  <conditionalFormatting sqref="Q371">
    <cfRule type="cellIs" dxfId="5381" priority="1264" operator="lessThan">
      <formula>0</formula>
    </cfRule>
  </conditionalFormatting>
  <conditionalFormatting sqref="Q551">
    <cfRule type="cellIs" dxfId="5380" priority="1298" operator="lessThan">
      <formula>0</formula>
    </cfRule>
  </conditionalFormatting>
  <conditionalFormatting sqref="J352:N353 K350:N351">
    <cfRule type="cellIs" dxfId="5379" priority="1291" operator="lessThan">
      <formula>0</formula>
    </cfRule>
  </conditionalFormatting>
  <conditionalFormatting sqref="Q353">
    <cfRule type="cellIs" dxfId="5378" priority="1284" operator="lessThan">
      <formula>0</formula>
    </cfRule>
  </conditionalFormatting>
  <conditionalFormatting sqref="Q450:Q454">
    <cfRule type="cellIs" dxfId="5377" priority="1295" operator="lessThan">
      <formula>0</formula>
    </cfRule>
  </conditionalFormatting>
  <conditionalFormatting sqref="J350">
    <cfRule type="cellIs" dxfId="5376" priority="1290" operator="lessThan">
      <formula>0</formula>
    </cfRule>
  </conditionalFormatting>
  <conditionalFormatting sqref="P348:Q349 Q350:Q352">
    <cfRule type="cellIs" dxfId="5375" priority="1294" operator="lessThan">
      <formula>0</formula>
    </cfRule>
  </conditionalFormatting>
  <conditionalFormatting sqref="B348">
    <cfRule type="cellIs" dxfId="5374" priority="1289" operator="lessThan">
      <formula>0</formula>
    </cfRule>
  </conditionalFormatting>
  <conditionalFormatting sqref="P397:Q397 Q398:Q400">
    <cfRule type="cellIs" dxfId="5373" priority="1234" operator="lessThan">
      <formula>0</formula>
    </cfRule>
  </conditionalFormatting>
  <conditionalFormatting sqref="P348:P349">
    <cfRule type="cellIs" dxfId="5372" priority="1293" operator="lessThan">
      <formula>0</formula>
    </cfRule>
  </conditionalFormatting>
  <conditionalFormatting sqref="P350:P353">
    <cfRule type="cellIs" dxfId="5371" priority="1292" operator="lessThan">
      <formula>0</formula>
    </cfRule>
  </conditionalFormatting>
  <conditionalFormatting sqref="Q401">
    <cfRule type="cellIs" dxfId="5370" priority="1231" operator="lessThan">
      <formula>0</formula>
    </cfRule>
  </conditionalFormatting>
  <conditionalFormatting sqref="Q354">
    <cfRule type="cellIs" dxfId="5369" priority="1287" operator="lessThan">
      <formula>0</formula>
    </cfRule>
  </conditionalFormatting>
  <conditionalFormatting sqref="Q408">
    <cfRule type="cellIs" dxfId="5368" priority="1218" operator="lessThan">
      <formula>0</formula>
    </cfRule>
  </conditionalFormatting>
  <conditionalFormatting sqref="P398:P400">
    <cfRule type="cellIs" dxfId="5367" priority="1232" operator="lessThan">
      <formula>0</formula>
    </cfRule>
  </conditionalFormatting>
  <conditionalFormatting sqref="P386:P388">
    <cfRule type="cellIs" dxfId="5366" priority="1250" operator="lessThan">
      <formula>0</formula>
    </cfRule>
  </conditionalFormatting>
  <conditionalFormatting sqref="H390">
    <cfRule type="cellIs" dxfId="5365" priority="1206" operator="lessThan">
      <formula>0</formula>
    </cfRule>
  </conditionalFormatting>
  <conditionalFormatting sqref="Q401">
    <cfRule type="cellIs" dxfId="5364" priority="1230" operator="lessThan">
      <formula>0</formula>
    </cfRule>
  </conditionalFormatting>
  <conditionalFormatting sqref="B349">
    <cfRule type="cellIs" dxfId="5363" priority="1288" operator="lessThan">
      <formula>0</formula>
    </cfRule>
  </conditionalFormatting>
  <conditionalFormatting sqref="J351">
    <cfRule type="cellIs" dxfId="5362" priority="1285" operator="lessThan">
      <formula>0</formula>
    </cfRule>
  </conditionalFormatting>
  <conditionalFormatting sqref="P354">
    <cfRule type="cellIs" dxfId="5361" priority="1286" operator="lessThan">
      <formula>0</formula>
    </cfRule>
  </conditionalFormatting>
  <conditionalFormatting sqref="P421">
    <cfRule type="cellIs" dxfId="5360" priority="1200" operator="lessThan">
      <formula>0</formula>
    </cfRule>
  </conditionalFormatting>
  <conditionalFormatting sqref="Q353">
    <cfRule type="cellIs" dxfId="5359" priority="1283" operator="lessThan">
      <formula>0</formula>
    </cfRule>
  </conditionalFormatting>
  <conditionalFormatting sqref="P355:Q355 Q356:Q358">
    <cfRule type="cellIs" dxfId="5358" priority="1282" operator="lessThan">
      <formula>0</formula>
    </cfRule>
  </conditionalFormatting>
  <conditionalFormatting sqref="P355">
    <cfRule type="cellIs" dxfId="5357" priority="1281" operator="lessThan">
      <formula>0</formula>
    </cfRule>
  </conditionalFormatting>
  <conditionalFormatting sqref="P356:P359">
    <cfRule type="cellIs" dxfId="5356" priority="1280" operator="lessThan">
      <formula>0</formula>
    </cfRule>
  </conditionalFormatting>
  <conditionalFormatting sqref="P385">
    <cfRule type="cellIs" dxfId="5355" priority="1251" operator="lessThan">
      <formula>0</formula>
    </cfRule>
  </conditionalFormatting>
  <conditionalFormatting sqref="C386:J386">
    <cfRule type="cellIs" dxfId="5354" priority="1248" operator="lessThan">
      <formula>0</formula>
    </cfRule>
  </conditionalFormatting>
  <conditionalFormatting sqref="I387 K386:N387 C388:N388 C389:M389">
    <cfRule type="cellIs" dxfId="5353" priority="1249" operator="lessThan">
      <formula>0</formula>
    </cfRule>
  </conditionalFormatting>
  <conditionalFormatting sqref="Q360">
    <cfRule type="cellIs" dxfId="5352" priority="1275" operator="lessThan">
      <formula>0</formula>
    </cfRule>
  </conditionalFormatting>
  <conditionalFormatting sqref="B385">
    <cfRule type="cellIs" dxfId="5351" priority="1246" operator="lessThan">
      <formula>0</formula>
    </cfRule>
  </conditionalFormatting>
  <conditionalFormatting sqref="Q359">
    <cfRule type="cellIs" dxfId="5350" priority="1273" operator="lessThan">
      <formula>0</formula>
    </cfRule>
  </conditionalFormatting>
  <conditionalFormatting sqref="Q359">
    <cfRule type="cellIs" dxfId="5349" priority="1272" operator="lessThan">
      <formula>0</formula>
    </cfRule>
  </conditionalFormatting>
  <conditionalFormatting sqref="P367:Q367 Q368:Q370">
    <cfRule type="cellIs" dxfId="5348" priority="1271" operator="lessThan">
      <formula>0</formula>
    </cfRule>
  </conditionalFormatting>
  <conditionalFormatting sqref="P367">
    <cfRule type="cellIs" dxfId="5347" priority="1270" operator="lessThan">
      <formula>0</formula>
    </cfRule>
  </conditionalFormatting>
  <conditionalFormatting sqref="J368">
    <cfRule type="cellIs" dxfId="5346" priority="1268" operator="lessThan">
      <formula>0</formula>
    </cfRule>
  </conditionalFormatting>
  <conditionalFormatting sqref="K368:N369 J370:M371">
    <cfRule type="cellIs" dxfId="5345" priority="1269" operator="lessThan">
      <formula>0</formula>
    </cfRule>
  </conditionalFormatting>
  <conditionalFormatting sqref="P379">
    <cfRule type="cellIs" dxfId="5344" priority="1261" operator="lessThan">
      <formula>0</formula>
    </cfRule>
  </conditionalFormatting>
  <conditionalFormatting sqref="Q372">
    <cfRule type="cellIs" dxfId="5343" priority="1266" operator="lessThan">
      <formula>0</formula>
    </cfRule>
  </conditionalFormatting>
  <conditionalFormatting sqref="B367">
    <cfRule type="cellIs" dxfId="5342" priority="1267" operator="lessThan">
      <formula>0</formula>
    </cfRule>
  </conditionalFormatting>
  <conditionalFormatting sqref="P404:P406">
    <cfRule type="cellIs" dxfId="5341" priority="1219" operator="lessThan">
      <formula>0</formula>
    </cfRule>
  </conditionalFormatting>
  <conditionalFormatting sqref="J369">
    <cfRule type="cellIs" dxfId="5340" priority="1265" operator="lessThan">
      <formula>0</formula>
    </cfRule>
  </conditionalFormatting>
  <conditionalFormatting sqref="Q371">
    <cfRule type="cellIs" dxfId="5339" priority="1263" operator="lessThan">
      <formula>0</formula>
    </cfRule>
  </conditionalFormatting>
  <conditionalFormatting sqref="P379:Q379 Q380:Q382">
    <cfRule type="cellIs" dxfId="5338" priority="1262" operator="lessThan">
      <formula>0</formula>
    </cfRule>
  </conditionalFormatting>
  <conditionalFormatting sqref="Q383">
    <cfRule type="cellIs" dxfId="5337" priority="1253" operator="lessThan">
      <formula>0</formula>
    </cfRule>
  </conditionalFormatting>
  <conditionalFormatting sqref="I381 K380:N381 C382:M383">
    <cfRule type="cellIs" dxfId="5336" priority="1260" operator="lessThan">
      <formula>0</formula>
    </cfRule>
  </conditionalFormatting>
  <conditionalFormatting sqref="I380">
    <cfRule type="cellIs" dxfId="5335" priority="1258" operator="lessThan">
      <formula>0</formula>
    </cfRule>
  </conditionalFormatting>
  <conditionalFormatting sqref="C380:J380">
    <cfRule type="cellIs" dxfId="5334" priority="1259" operator="lessThan">
      <formula>0</formula>
    </cfRule>
  </conditionalFormatting>
  <conditionalFormatting sqref="B379">
    <cfRule type="cellIs" dxfId="5333" priority="1257" operator="lessThan">
      <formula>0</formula>
    </cfRule>
  </conditionalFormatting>
  <conditionalFormatting sqref="Q384">
    <cfRule type="cellIs" dxfId="5332" priority="1256" operator="lessThan">
      <formula>0</formula>
    </cfRule>
  </conditionalFormatting>
  <conditionalFormatting sqref="Q429:Q431">
    <cfRule type="cellIs" dxfId="5331" priority="1191" operator="lessThan">
      <formula>0</formula>
    </cfRule>
  </conditionalFormatting>
  <conditionalFormatting sqref="C381:J381">
    <cfRule type="cellIs" dxfId="5330" priority="1255" operator="lessThan">
      <formula>0</formula>
    </cfRule>
  </conditionalFormatting>
  <conditionalFormatting sqref="Q383">
    <cfRule type="cellIs" dxfId="5329" priority="1254" operator="lessThan">
      <formula>0</formula>
    </cfRule>
  </conditionalFormatting>
  <conditionalFormatting sqref="Q389">
    <cfRule type="cellIs" dxfId="5328" priority="1242" operator="lessThan">
      <formula>0</formula>
    </cfRule>
  </conditionalFormatting>
  <conditionalFormatting sqref="P391:Q391 Q392:Q394">
    <cfRule type="cellIs" dxfId="5327" priority="1241" operator="lessThan">
      <formula>0</formula>
    </cfRule>
  </conditionalFormatting>
  <conditionalFormatting sqref="P391">
    <cfRule type="cellIs" dxfId="5326" priority="1240" operator="lessThan">
      <formula>0</formula>
    </cfRule>
  </conditionalFormatting>
  <conditionalFormatting sqref="P392:P394">
    <cfRule type="cellIs" dxfId="5325" priority="1239" operator="lessThan">
      <formula>0</formula>
    </cfRule>
  </conditionalFormatting>
  <conditionalFormatting sqref="Q396">
    <cfRule type="cellIs" dxfId="5324" priority="1237" operator="lessThan">
      <formula>0</formula>
    </cfRule>
  </conditionalFormatting>
  <conditionalFormatting sqref="B391">
    <cfRule type="cellIs" dxfId="5323" priority="1238" operator="lessThan">
      <formula>0</formula>
    </cfRule>
  </conditionalFormatting>
  <conditionalFormatting sqref="Q395">
    <cfRule type="cellIs" dxfId="5322" priority="1236" operator="lessThan">
      <formula>0</formula>
    </cfRule>
  </conditionalFormatting>
  <conditionalFormatting sqref="P385:Q385 Q386:Q388">
    <cfRule type="cellIs" dxfId="5321" priority="1252" operator="lessThan">
      <formula>0</formula>
    </cfRule>
  </conditionalFormatting>
  <conditionalFormatting sqref="Q395">
    <cfRule type="cellIs" dxfId="5320" priority="1235" operator="lessThan">
      <formula>0</formula>
    </cfRule>
  </conditionalFormatting>
  <conditionalFormatting sqref="J372:M372">
    <cfRule type="cellIs" dxfId="5319" priority="1226" operator="lessThan">
      <formula>0</formula>
    </cfRule>
  </conditionalFormatting>
  <conditionalFormatting sqref="C360:M360">
    <cfRule type="cellIs" dxfId="5318" priority="1225" operator="lessThan">
      <formula>0</formula>
    </cfRule>
  </conditionalFormatting>
  <conditionalFormatting sqref="J354:N354">
    <cfRule type="cellIs" dxfId="5317" priority="1224" operator="lessThan">
      <formula>0</formula>
    </cfRule>
  </conditionalFormatting>
  <conditionalFormatting sqref="I386">
    <cfRule type="cellIs" dxfId="5316" priority="1247" operator="lessThan">
      <formula>0</formula>
    </cfRule>
  </conditionalFormatting>
  <conditionalFormatting sqref="Q390">
    <cfRule type="cellIs" dxfId="5315" priority="1245" operator="lessThan">
      <formula>0</formula>
    </cfRule>
  </conditionalFormatting>
  <conditionalFormatting sqref="C387:J387">
    <cfRule type="cellIs" dxfId="5314" priority="1244" operator="lessThan">
      <formula>0</formula>
    </cfRule>
  </conditionalFormatting>
  <conditionalFormatting sqref="Q389">
    <cfRule type="cellIs" dxfId="5313" priority="1243" operator="lessThan">
      <formula>0</formula>
    </cfRule>
  </conditionalFormatting>
  <conditionalFormatting sqref="P397">
    <cfRule type="cellIs" dxfId="5312" priority="1233" operator="lessThan">
      <formula>0</formula>
    </cfRule>
  </conditionalFormatting>
  <conditionalFormatting sqref="C396:M396">
    <cfRule type="cellIs" dxfId="5311" priority="1229" operator="lessThan">
      <formula>0</formula>
    </cfRule>
  </conditionalFormatting>
  <conditionalFormatting sqref="C390:M390">
    <cfRule type="cellIs" dxfId="5310" priority="1228" operator="lessThan">
      <formula>0</formula>
    </cfRule>
  </conditionalFormatting>
  <conditionalFormatting sqref="C384:M384">
    <cfRule type="cellIs" dxfId="5309" priority="1227" operator="lessThan">
      <formula>0</formula>
    </cfRule>
  </conditionalFormatting>
  <conditionalFormatting sqref="Q425">
    <cfRule type="cellIs" dxfId="5308" priority="1196" operator="lessThan">
      <formula>0</formula>
    </cfRule>
  </conditionalFormatting>
  <conditionalFormatting sqref="H383">
    <cfRule type="cellIs" dxfId="5307" priority="1203" operator="lessThan">
      <formula>0</formula>
    </cfRule>
  </conditionalFormatting>
  <conditionalFormatting sqref="J557">
    <cfRule type="cellIs" dxfId="5306" priority="1177" operator="lessThan">
      <formula>0</formula>
    </cfRule>
  </conditionalFormatting>
  <conditionalFormatting sqref="H360">
    <cfRule type="cellIs" dxfId="5305" priority="1204" operator="lessThan">
      <formula>0</formula>
    </cfRule>
  </conditionalFormatting>
  <conditionalFormatting sqref="P422:P424">
    <cfRule type="cellIs" dxfId="5304" priority="1199" operator="lessThan">
      <formula>0</formula>
    </cfRule>
  </conditionalFormatting>
  <conditionalFormatting sqref="B427">
    <cfRule type="cellIs" dxfId="5303" priority="1193" operator="lessThan">
      <formula>0</formula>
    </cfRule>
  </conditionalFormatting>
  <conditionalFormatting sqref="B403">
    <cfRule type="cellIs" dxfId="5302" priority="1215" operator="lessThan">
      <formula>0</formula>
    </cfRule>
  </conditionalFormatting>
  <conditionalFormatting sqref="P421:Q421 Q422:Q424">
    <cfRule type="cellIs" dxfId="5301" priority="1201" operator="lessThan">
      <formula>0</formula>
    </cfRule>
  </conditionalFormatting>
  <conditionalFormatting sqref="Q438">
    <cfRule type="cellIs" dxfId="5300" priority="1184" operator="lessThan">
      <formula>0</formula>
    </cfRule>
  </conditionalFormatting>
  <conditionalFormatting sqref="B397">
    <cfRule type="cellIs" dxfId="5299" priority="1223" operator="lessThan">
      <formula>0</formula>
    </cfRule>
  </conditionalFormatting>
  <conditionalFormatting sqref="B402">
    <cfRule type="cellIs" dxfId="5298" priority="1222" operator="lessThan">
      <formula>0</formula>
    </cfRule>
  </conditionalFormatting>
  <conditionalFormatting sqref="Q407">
    <cfRule type="cellIs" dxfId="5297" priority="1216" operator="lessThan">
      <formula>0</formula>
    </cfRule>
  </conditionalFormatting>
  <conditionalFormatting sqref="P403:Q403 Q404:Q406">
    <cfRule type="cellIs" dxfId="5296" priority="1221" operator="lessThan">
      <formula>0</formula>
    </cfRule>
  </conditionalFormatting>
  <conditionalFormatting sqref="P403">
    <cfRule type="cellIs" dxfId="5295" priority="1220" operator="lessThan">
      <formula>0</formula>
    </cfRule>
  </conditionalFormatting>
  <conditionalFormatting sqref="Q407">
    <cfRule type="cellIs" dxfId="5294" priority="1217" operator="lessThan">
      <formula>0</formula>
    </cfRule>
  </conditionalFormatting>
  <conditionalFormatting sqref="B434">
    <cfRule type="cellIs" dxfId="5293" priority="1182" operator="lessThan">
      <formula>0</formula>
    </cfRule>
  </conditionalFormatting>
  <conditionalFormatting sqref="H384">
    <cfRule type="cellIs" dxfId="5292" priority="1202" operator="lessThan">
      <formula>0</formula>
    </cfRule>
  </conditionalFormatting>
  <conditionalFormatting sqref="Q433">
    <cfRule type="cellIs" dxfId="5291" priority="1183" operator="lessThan">
      <formula>0</formula>
    </cfRule>
  </conditionalFormatting>
  <conditionalFormatting sqref="Q556:Q558">
    <cfRule type="cellIs" dxfId="5290" priority="1181" operator="lessThan">
      <formula>0</formula>
    </cfRule>
  </conditionalFormatting>
  <conditionalFormatting sqref="J558:N558 K556:N557 J559:M559">
    <cfRule type="cellIs" dxfId="5289" priority="1179" operator="lessThan">
      <formula>0</formula>
    </cfRule>
  </conditionalFormatting>
  <conditionalFormatting sqref="Q432">
    <cfRule type="cellIs" dxfId="5288" priority="1188" operator="lessThan">
      <formula>0</formula>
    </cfRule>
  </conditionalFormatting>
  <conditionalFormatting sqref="Q435:Q437">
    <cfRule type="cellIs" dxfId="5287" priority="1187" operator="lessThan">
      <formula>0</formula>
    </cfRule>
  </conditionalFormatting>
  <conditionalFormatting sqref="P429:P431">
    <cfRule type="cellIs" dxfId="5286" priority="1190" operator="lessThan">
      <formula>0</formula>
    </cfRule>
  </conditionalFormatting>
  <conditionalFormatting sqref="Q432">
    <cfRule type="cellIs" dxfId="5285" priority="1189" operator="lessThan">
      <formula>0</formula>
    </cfRule>
  </conditionalFormatting>
  <conditionalFormatting sqref="P556:P558">
    <cfRule type="cellIs" dxfId="5284" priority="1180" operator="lessThan">
      <formula>0</formula>
    </cfRule>
  </conditionalFormatting>
  <conditionalFormatting sqref="H396">
    <cfRule type="cellIs" dxfId="5283" priority="1208" operator="lessThan">
      <formula>0</formula>
    </cfRule>
  </conditionalFormatting>
  <conditionalFormatting sqref="Q438">
    <cfRule type="cellIs" dxfId="5282" priority="1185" operator="lessThan">
      <formula>0</formula>
    </cfRule>
  </conditionalFormatting>
  <conditionalFormatting sqref="Q425">
    <cfRule type="cellIs" dxfId="5281" priority="1197" operator="lessThan">
      <formula>0</formula>
    </cfRule>
  </conditionalFormatting>
  <conditionalFormatting sqref="H389">
    <cfRule type="cellIs" dxfId="5280" priority="1207" operator="lessThan">
      <formula>0</formula>
    </cfRule>
  </conditionalFormatting>
  <conditionalFormatting sqref="B428">
    <cfRule type="cellIs" dxfId="5279" priority="1192" operator="lessThan">
      <formula>0</formula>
    </cfRule>
  </conditionalFormatting>
  <conditionalFormatting sqref="Q559">
    <cfRule type="cellIs" dxfId="5278" priority="1176" operator="lessThan">
      <formula>0</formula>
    </cfRule>
  </conditionalFormatting>
  <conditionalFormatting sqref="Q559">
    <cfRule type="cellIs" dxfId="5277" priority="1175" operator="lessThan">
      <formula>0</formula>
    </cfRule>
  </conditionalFormatting>
  <conditionalFormatting sqref="P435:P437">
    <cfRule type="cellIs" dxfId="5276" priority="1186" operator="lessThan">
      <formula>0</formula>
    </cfRule>
  </conditionalFormatting>
  <conditionalFormatting sqref="P427">
    <cfRule type="cellIs" dxfId="5275" priority="1198" operator="lessThan">
      <formula>0</formula>
    </cfRule>
  </conditionalFormatting>
  <conditionalFormatting sqref="Q426:Q427">
    <cfRule type="cellIs" dxfId="5274" priority="1194" operator="lessThan">
      <formula>0</formula>
    </cfRule>
  </conditionalFormatting>
  <conditionalFormatting sqref="J562:N562 J564:N565 J563:M563">
    <cfRule type="cellIs" dxfId="5273" priority="1169" operator="lessThan">
      <formula>0</formula>
    </cfRule>
  </conditionalFormatting>
  <conditionalFormatting sqref="B421">
    <cfRule type="cellIs" dxfId="5272" priority="1195" operator="lessThan">
      <formula>0</formula>
    </cfRule>
  </conditionalFormatting>
  <conditionalFormatting sqref="Q560">
    <cfRule type="cellIs" dxfId="5271" priority="1174" operator="lessThan">
      <formula>0</formula>
    </cfRule>
  </conditionalFormatting>
  <conditionalFormatting sqref="J563">
    <cfRule type="cellIs" dxfId="5270" priority="1168" operator="lessThan">
      <formula>0</formula>
    </cfRule>
  </conditionalFormatting>
  <conditionalFormatting sqref="Q565">
    <cfRule type="cellIs" dxfId="5269" priority="1167" operator="lessThan">
      <formula>0</formula>
    </cfRule>
  </conditionalFormatting>
  <conditionalFormatting sqref="Q566">
    <cfRule type="cellIs" dxfId="5268" priority="1165" operator="lessThan">
      <formula>0</formula>
    </cfRule>
  </conditionalFormatting>
  <conditionalFormatting sqref="B588">
    <cfRule type="cellIs" dxfId="5267" priority="1129" operator="lessThan">
      <formula>0</formula>
    </cfRule>
  </conditionalFormatting>
  <conditionalFormatting sqref="I580 K579:N580 C581:N582">
    <cfRule type="cellIs" dxfId="5266" priority="1162" operator="lessThan">
      <formula>0</formula>
    </cfRule>
  </conditionalFormatting>
  <conditionalFormatting sqref="C579:N582">
    <cfRule type="cellIs" dxfId="5265" priority="1161" operator="lessThan">
      <formula>0</formula>
    </cfRule>
  </conditionalFormatting>
  <conditionalFormatting sqref="Q582">
    <cfRule type="cellIs" dxfId="5264" priority="1157" operator="lessThan">
      <formula>0</formula>
    </cfRule>
  </conditionalFormatting>
  <conditionalFormatting sqref="I579">
    <cfRule type="cellIs" dxfId="5263" priority="1160" operator="lessThan">
      <formula>0</formula>
    </cfRule>
  </conditionalFormatting>
  <conditionalFormatting sqref="J556:N558 J559:M559">
    <cfRule type="cellIs" dxfId="5262" priority="1178" operator="lessThan">
      <formula>0</formula>
    </cfRule>
  </conditionalFormatting>
  <conditionalFormatting sqref="P562:P565">
    <cfRule type="cellIs" dxfId="5261" priority="1171" operator="lessThan">
      <formula>0</formula>
    </cfRule>
  </conditionalFormatting>
  <conditionalFormatting sqref="J564:N565 K562:N562 K563:M563">
    <cfRule type="cellIs" dxfId="5260" priority="1170" operator="lessThan">
      <formula>0</formula>
    </cfRule>
  </conditionalFormatting>
  <conditionalFormatting sqref="B555">
    <cfRule type="cellIs" dxfId="5259" priority="1173" operator="lessThan">
      <formula>0</formula>
    </cfRule>
  </conditionalFormatting>
  <conditionalFormatting sqref="Q565">
    <cfRule type="cellIs" dxfId="5258" priority="1166" operator="lessThan">
      <formula>0</formula>
    </cfRule>
  </conditionalFormatting>
  <conditionalFormatting sqref="C580:J580">
    <cfRule type="cellIs" dxfId="5257" priority="1159" operator="lessThan">
      <formula>0</formula>
    </cfRule>
  </conditionalFormatting>
  <conditionalFormatting sqref="Q562:Q564">
    <cfRule type="cellIs" dxfId="5256" priority="1172" operator="lessThan">
      <formula>0</formula>
    </cfRule>
  </conditionalFormatting>
  <conditionalFormatting sqref="Q579:Q581">
    <cfRule type="cellIs" dxfId="5255" priority="1164" operator="lessThan">
      <formula>0</formula>
    </cfRule>
  </conditionalFormatting>
  <conditionalFormatting sqref="P579:P582">
    <cfRule type="cellIs" dxfId="5254" priority="1163" operator="lessThan">
      <formula>0</formula>
    </cfRule>
  </conditionalFormatting>
  <conditionalFormatting sqref="Q582">
    <cfRule type="cellIs" dxfId="5253" priority="1158" operator="lessThan">
      <formula>0</formula>
    </cfRule>
  </conditionalFormatting>
  <conditionalFormatting sqref="Q592">
    <cfRule type="cellIs" dxfId="5252" priority="1133" operator="lessThan">
      <formula>0</formula>
    </cfRule>
  </conditionalFormatting>
  <conditionalFormatting sqref="I589">
    <cfRule type="cellIs" dxfId="5251" priority="1136" operator="lessThan">
      <formula>0</formula>
    </cfRule>
  </conditionalFormatting>
  <conditionalFormatting sqref="H580:H582">
    <cfRule type="cellIs" dxfId="5250" priority="1156" operator="lessThan">
      <formula>0</formula>
    </cfRule>
  </conditionalFormatting>
  <conditionalFormatting sqref="H584:H587">
    <cfRule type="cellIs" dxfId="5249" priority="1143" operator="lessThan">
      <formula>0</formula>
    </cfRule>
  </conditionalFormatting>
  <conditionalFormatting sqref="H579">
    <cfRule type="cellIs" dxfId="5248" priority="1154" operator="lessThan">
      <formula>0</formula>
    </cfRule>
  </conditionalFormatting>
  <conditionalFormatting sqref="H579:H582">
    <cfRule type="cellIs" dxfId="5247" priority="1155" operator="lessThan">
      <formula>0</formula>
    </cfRule>
  </conditionalFormatting>
  <conditionalFormatting sqref="B578">
    <cfRule type="cellIs" dxfId="5246" priority="1153" operator="lessThan">
      <formula>0</formula>
    </cfRule>
  </conditionalFormatting>
  <conditionalFormatting sqref="Q587">
    <cfRule type="cellIs" dxfId="5245" priority="1145" operator="lessThan">
      <formula>0</formula>
    </cfRule>
  </conditionalFormatting>
  <conditionalFormatting sqref="I584">
    <cfRule type="cellIs" dxfId="5244" priority="1148" operator="lessThan">
      <formula>0</formula>
    </cfRule>
  </conditionalFormatting>
  <conditionalFormatting sqref="C584:N587">
    <cfRule type="cellIs" dxfId="5243" priority="1149" operator="lessThan">
      <formula>0</formula>
    </cfRule>
  </conditionalFormatting>
  <conditionalFormatting sqref="Q587">
    <cfRule type="cellIs" dxfId="5242" priority="1146" operator="lessThan">
      <formula>0</formula>
    </cfRule>
  </conditionalFormatting>
  <conditionalFormatting sqref="H584">
    <cfRule type="cellIs" dxfId="5241" priority="1142" operator="lessThan">
      <formula>0</formula>
    </cfRule>
  </conditionalFormatting>
  <conditionalFormatting sqref="P584:P587">
    <cfRule type="cellIs" dxfId="5240" priority="1151" operator="lessThan">
      <formula>0</formula>
    </cfRule>
  </conditionalFormatting>
  <conditionalFormatting sqref="C585:J585">
    <cfRule type="cellIs" dxfId="5239" priority="1147" operator="lessThan">
      <formula>0</formula>
    </cfRule>
  </conditionalFormatting>
  <conditionalFormatting sqref="H585:H587">
    <cfRule type="cellIs" dxfId="5238" priority="1144" operator="lessThan">
      <formula>0</formula>
    </cfRule>
  </conditionalFormatting>
  <conditionalFormatting sqref="I585 K584:N585 C586:N587">
    <cfRule type="cellIs" dxfId="5237" priority="1150" operator="lessThan">
      <formula>0</formula>
    </cfRule>
  </conditionalFormatting>
  <conditionalFormatting sqref="Q584:Q586">
    <cfRule type="cellIs" dxfId="5236" priority="1152" operator="lessThan">
      <formula>0</formula>
    </cfRule>
  </conditionalFormatting>
  <conditionalFormatting sqref="B583">
    <cfRule type="cellIs" dxfId="5235" priority="1141" operator="lessThan">
      <formula>0</formula>
    </cfRule>
  </conditionalFormatting>
  <conditionalFormatting sqref="C589:N592">
    <cfRule type="cellIs" dxfId="5234" priority="1137" operator="lessThan">
      <formula>0</formula>
    </cfRule>
  </conditionalFormatting>
  <conditionalFormatting sqref="Q592">
    <cfRule type="cellIs" dxfId="5233" priority="1134" operator="lessThan">
      <formula>0</formula>
    </cfRule>
  </conditionalFormatting>
  <conditionalFormatting sqref="H589">
    <cfRule type="cellIs" dxfId="5232" priority="1130" operator="lessThan">
      <formula>0</formula>
    </cfRule>
  </conditionalFormatting>
  <conditionalFormatting sqref="H589:H592">
    <cfRule type="cellIs" dxfId="5231" priority="1131" operator="lessThan">
      <formula>0</formula>
    </cfRule>
  </conditionalFormatting>
  <conditionalFormatting sqref="P589:P592">
    <cfRule type="cellIs" dxfId="5230" priority="1139" operator="lessThan">
      <formula>0</formula>
    </cfRule>
  </conditionalFormatting>
  <conditionalFormatting sqref="C590:J590">
    <cfRule type="cellIs" dxfId="5229" priority="1135" operator="lessThan">
      <formula>0</formula>
    </cfRule>
  </conditionalFormatting>
  <conditionalFormatting sqref="H590:H592">
    <cfRule type="cellIs" dxfId="5228" priority="1132" operator="lessThan">
      <formula>0</formula>
    </cfRule>
  </conditionalFormatting>
  <conditionalFormatting sqref="I590 K589:N590 C591:N592">
    <cfRule type="cellIs" dxfId="5227" priority="1138" operator="lessThan">
      <formula>0</formula>
    </cfRule>
  </conditionalFormatting>
  <conditionalFormatting sqref="Q589:Q591">
    <cfRule type="cellIs" dxfId="5226" priority="1140" operator="lessThan">
      <formula>0</formula>
    </cfRule>
  </conditionalFormatting>
  <conditionalFormatting sqref="C350:I350">
    <cfRule type="cellIs" dxfId="5225" priority="1126" operator="lessThan">
      <formula>0</formula>
    </cfRule>
  </conditionalFormatting>
  <conditionalFormatting sqref="C352:I353">
    <cfRule type="cellIs" dxfId="5224" priority="1127" operator="lessThan">
      <formula>0</formula>
    </cfRule>
  </conditionalFormatting>
  <conditionalFormatting sqref="P492:Q492">
    <cfRule type="cellIs" dxfId="5223" priority="1110" operator="lessThan">
      <formula>0</formula>
    </cfRule>
  </conditionalFormatting>
  <conditionalFormatting sqref="P485:P488">
    <cfRule type="cellIs" dxfId="5222" priority="1111" operator="lessThan">
      <formula>0</formula>
    </cfRule>
  </conditionalFormatting>
  <conditionalFormatting sqref="Q574:Q576">
    <cfRule type="cellIs" dxfId="5221" priority="1080" operator="lessThan">
      <formula>0</formula>
    </cfRule>
  </conditionalFormatting>
  <conditionalFormatting sqref="B484">
    <cfRule type="cellIs" dxfId="5220" priority="1128" operator="lessThan">
      <formula>0</formula>
    </cfRule>
  </conditionalFormatting>
  <conditionalFormatting sqref="N420">
    <cfRule type="cellIs" dxfId="5219" priority="892" operator="lessThan">
      <formula>0</formula>
    </cfRule>
  </conditionalFormatting>
  <conditionalFormatting sqref="C351:I351">
    <cfRule type="cellIs" dxfId="5218" priority="1125" operator="lessThan">
      <formula>0</formula>
    </cfRule>
  </conditionalFormatting>
  <conditionalFormatting sqref="C354:I354">
    <cfRule type="cellIs" dxfId="5217" priority="1124" operator="lessThan">
      <formula>0</formula>
    </cfRule>
  </conditionalFormatting>
  <conditionalFormatting sqref="C370:I371">
    <cfRule type="cellIs" dxfId="5216" priority="1123" operator="lessThan">
      <formula>0</formula>
    </cfRule>
  </conditionalFormatting>
  <conditionalFormatting sqref="C368:I368">
    <cfRule type="cellIs" dxfId="5215" priority="1122" operator="lessThan">
      <formula>0</formula>
    </cfRule>
  </conditionalFormatting>
  <conditionalFormatting sqref="C369:I369">
    <cfRule type="cellIs" dxfId="5214" priority="1121" operator="lessThan">
      <formula>0</formula>
    </cfRule>
  </conditionalFormatting>
  <conditionalFormatting sqref="C372:I372">
    <cfRule type="cellIs" dxfId="5213" priority="1120" operator="lessThan">
      <formula>0</formula>
    </cfRule>
  </conditionalFormatting>
  <conditionalFormatting sqref="C556:I559">
    <cfRule type="cellIs" dxfId="5212" priority="1118" operator="lessThan">
      <formula>0</formula>
    </cfRule>
  </conditionalFormatting>
  <conditionalFormatting sqref="C557:I557">
    <cfRule type="cellIs" dxfId="5211" priority="1117" operator="lessThan">
      <formula>0</formula>
    </cfRule>
  </conditionalFormatting>
  <conditionalFormatting sqref="C558:I559">
    <cfRule type="cellIs" dxfId="5210" priority="1119" operator="lessThan">
      <formula>0</formula>
    </cfRule>
  </conditionalFormatting>
  <conditionalFormatting sqref="C562:I565">
    <cfRule type="cellIs" dxfId="5209" priority="1115" operator="lessThan">
      <formula>0</formula>
    </cfRule>
  </conditionalFormatting>
  <conditionalFormatting sqref="C563:I563">
    <cfRule type="cellIs" dxfId="5208" priority="1114" operator="lessThan">
      <formula>0</formula>
    </cfRule>
  </conditionalFormatting>
  <conditionalFormatting sqref="C564:I565">
    <cfRule type="cellIs" dxfId="5207" priority="1116" operator="lessThan">
      <formula>0</formula>
    </cfRule>
  </conditionalFormatting>
  <conditionalFormatting sqref="C442:C445">
    <cfRule type="cellIs" dxfId="5206" priority="1113" operator="lessThan">
      <formula>0</formula>
    </cfRule>
  </conditionalFormatting>
  <conditionalFormatting sqref="P450:P453">
    <cfRule type="cellIs" dxfId="5205" priority="1112" operator="lessThan">
      <formula>0</formula>
    </cfRule>
  </conditionalFormatting>
  <conditionalFormatting sqref="Q493:Q496">
    <cfRule type="cellIs" dxfId="5204" priority="1109" operator="lessThan">
      <formula>0</formula>
    </cfRule>
  </conditionalFormatting>
  <conditionalFormatting sqref="Q497:Q498">
    <cfRule type="cellIs" dxfId="5203" priority="1108" operator="lessThan">
      <formula>0</formula>
    </cfRule>
  </conditionalFormatting>
  <conditionalFormatting sqref="Q498">
    <cfRule type="cellIs" dxfId="5202" priority="1107" operator="lessThan">
      <formula>0</formula>
    </cfRule>
  </conditionalFormatting>
  <conditionalFormatting sqref="Q497">
    <cfRule type="cellIs" dxfId="5201" priority="1106" operator="lessThan">
      <formula>0</formula>
    </cfRule>
  </conditionalFormatting>
  <conditionalFormatting sqref="P493:P496">
    <cfRule type="cellIs" dxfId="5200" priority="1105" operator="lessThan">
      <formula>0</formula>
    </cfRule>
  </conditionalFormatting>
  <conditionalFormatting sqref="B492">
    <cfRule type="cellIs" dxfId="5199" priority="1104" operator="lessThan">
      <formula>0</formula>
    </cfRule>
  </conditionalFormatting>
  <conditionalFormatting sqref="C574:N577">
    <cfRule type="cellIs" dxfId="5198" priority="1077" operator="lessThan">
      <formula>0</formula>
    </cfRule>
  </conditionalFormatting>
  <conditionalFormatting sqref="Q577">
    <cfRule type="cellIs" dxfId="5197" priority="1074" operator="lessThan">
      <formula>0</formula>
    </cfRule>
  </conditionalFormatting>
  <conditionalFormatting sqref="H574:H577">
    <cfRule type="cellIs" dxfId="5196" priority="1071" operator="lessThan">
      <formula>0</formula>
    </cfRule>
  </conditionalFormatting>
  <conditionalFormatting sqref="Q491">
    <cfRule type="cellIs" dxfId="5195" priority="1103" operator="lessThan">
      <formula>0</formula>
    </cfRule>
  </conditionalFormatting>
  <conditionalFormatting sqref="Q533:Q536 Q538">
    <cfRule type="cellIs" dxfId="5194" priority="1102" operator="lessThan">
      <formula>0</formula>
    </cfRule>
  </conditionalFormatting>
  <conditionalFormatting sqref="P532">
    <cfRule type="cellIs" dxfId="5193" priority="1101" operator="lessThan">
      <formula>0</formula>
    </cfRule>
  </conditionalFormatting>
  <conditionalFormatting sqref="Q537">
    <cfRule type="cellIs" dxfId="5192" priority="1100" operator="lessThan">
      <formula>0</formula>
    </cfRule>
  </conditionalFormatting>
  <conditionalFormatting sqref="Q537">
    <cfRule type="cellIs" dxfId="5191" priority="1099" operator="lessThan">
      <formula>0</formula>
    </cfRule>
  </conditionalFormatting>
  <conditionalFormatting sqref="P533:P536">
    <cfRule type="cellIs" dxfId="5190" priority="1098" operator="lessThan">
      <formula>0</formula>
    </cfRule>
  </conditionalFormatting>
  <conditionalFormatting sqref="Q545 Q540:Q543">
    <cfRule type="cellIs" dxfId="5189" priority="1096" operator="lessThan">
      <formula>0</formula>
    </cfRule>
  </conditionalFormatting>
  <conditionalFormatting sqref="Q544">
    <cfRule type="cellIs" dxfId="5188" priority="1094" operator="lessThan">
      <formula>0</formula>
    </cfRule>
  </conditionalFormatting>
  <conditionalFormatting sqref="B532">
    <cfRule type="cellIs" dxfId="5187" priority="1097" operator="lessThan">
      <formula>0</formula>
    </cfRule>
  </conditionalFormatting>
  <conditionalFormatting sqref="P539">
    <cfRule type="cellIs" dxfId="5186" priority="1095" operator="lessThan">
      <formula>0</formula>
    </cfRule>
  </conditionalFormatting>
  <conditionalFormatting sqref="P540:P543">
    <cfRule type="cellIs" dxfId="5185" priority="1092" operator="lessThan">
      <formula>0</formula>
    </cfRule>
  </conditionalFormatting>
  <conditionalFormatting sqref="Q544">
    <cfRule type="cellIs" dxfId="5184" priority="1093" operator="lessThan">
      <formula>0</formula>
    </cfRule>
  </conditionalFormatting>
  <conditionalFormatting sqref="P568:P570 P572">
    <cfRule type="cellIs" dxfId="5183" priority="1090" operator="lessThan">
      <formula>0</formula>
    </cfRule>
  </conditionalFormatting>
  <conditionalFormatting sqref="Q568:Q570">
    <cfRule type="cellIs" dxfId="5182" priority="1091" operator="lessThan">
      <formula>0</formula>
    </cfRule>
  </conditionalFormatting>
  <conditionalFormatting sqref="C570:I570">
    <cfRule type="cellIs" dxfId="5181" priority="1083" operator="lessThan">
      <formula>0</formula>
    </cfRule>
  </conditionalFormatting>
  <conditionalFormatting sqref="C568:I570">
    <cfRule type="cellIs" dxfId="5180" priority="1082" operator="lessThan">
      <formula>0</formula>
    </cfRule>
  </conditionalFormatting>
  <conditionalFormatting sqref="B567">
    <cfRule type="cellIs" dxfId="5179" priority="1084" operator="lessThan">
      <formula>0</formula>
    </cfRule>
  </conditionalFormatting>
  <conditionalFormatting sqref="J568:N570">
    <cfRule type="cellIs" dxfId="5178" priority="1088" operator="lessThan">
      <formula>0</formula>
    </cfRule>
  </conditionalFormatting>
  <conditionalFormatting sqref="P574:P577">
    <cfRule type="cellIs" dxfId="5177" priority="1079" operator="lessThan">
      <formula>0</formula>
    </cfRule>
  </conditionalFormatting>
  <conditionalFormatting sqref="Q571:Q572">
    <cfRule type="cellIs" dxfId="5176" priority="1085" operator="lessThan">
      <formula>0</formula>
    </cfRule>
  </conditionalFormatting>
  <conditionalFormatting sqref="C433:M433">
    <cfRule type="cellIs" dxfId="5175" priority="860" operator="lessThan">
      <formula>0</formula>
    </cfRule>
  </conditionalFormatting>
  <conditionalFormatting sqref="Q571:Q572">
    <cfRule type="cellIs" dxfId="5174" priority="1086" operator="lessThan">
      <formula>0</formula>
    </cfRule>
  </conditionalFormatting>
  <conditionalFormatting sqref="J569">
    <cfRule type="cellIs" dxfId="5173" priority="1087" operator="lessThan">
      <formula>0</formula>
    </cfRule>
  </conditionalFormatting>
  <conditionalFormatting sqref="J570:N570 K568:N569">
    <cfRule type="cellIs" dxfId="5172" priority="1089" operator="lessThan">
      <formula>0</formula>
    </cfRule>
  </conditionalFormatting>
  <conditionalFormatting sqref="I575 K574:N575 C576:N577">
    <cfRule type="cellIs" dxfId="5171" priority="1078" operator="lessThan">
      <formula>0</formula>
    </cfRule>
  </conditionalFormatting>
  <conditionalFormatting sqref="N420">
    <cfRule type="cellIs" dxfId="5170" priority="893" operator="lessThan">
      <formula>0</formula>
    </cfRule>
  </conditionalFormatting>
  <conditionalFormatting sqref="B429:N429">
    <cfRule type="cellIs" dxfId="5169" priority="855" operator="lessThan">
      <formula>0</formula>
    </cfRule>
  </conditionalFormatting>
  <conditionalFormatting sqref="C569:I569">
    <cfRule type="cellIs" dxfId="5168" priority="1081" operator="lessThan">
      <formula>0</formula>
    </cfRule>
  </conditionalFormatting>
  <conditionalFormatting sqref="B429:N429">
    <cfRule type="cellIs" dxfId="5167" priority="856" operator="lessThan">
      <formula>0</formula>
    </cfRule>
  </conditionalFormatting>
  <conditionalFormatting sqref="H433">
    <cfRule type="cellIs" dxfId="5166" priority="859" operator="lessThan">
      <formula>0</formula>
    </cfRule>
  </conditionalFormatting>
  <conditionalFormatting sqref="B433">
    <cfRule type="cellIs" dxfId="5165" priority="858" operator="lessThan">
      <formula>0</formula>
    </cfRule>
  </conditionalFormatting>
  <conditionalFormatting sqref="B433">
    <cfRule type="cellIs" dxfId="5164" priority="857" operator="lessThan">
      <formula>0</formula>
    </cfRule>
  </conditionalFormatting>
  <conditionalFormatting sqref="B429:N429">
    <cfRule type="cellIs" dxfId="5163" priority="853" operator="lessThan">
      <formula>0</formula>
    </cfRule>
  </conditionalFormatting>
  <conditionalFormatting sqref="B429:N429">
    <cfRule type="cellIs" dxfId="5162" priority="854" operator="lessThan">
      <formula>0</formula>
    </cfRule>
  </conditionalFormatting>
  <conditionalFormatting sqref="B422:N422">
    <cfRule type="cellIs" dxfId="5161" priority="865" operator="lessThan">
      <formula>0</formula>
    </cfRule>
  </conditionalFormatting>
  <conditionalFormatting sqref="H574">
    <cfRule type="cellIs" dxfId="5160" priority="1070" operator="lessThan">
      <formula>0</formula>
    </cfRule>
  </conditionalFormatting>
  <conditionalFormatting sqref="C433:M433">
    <cfRule type="cellIs" dxfId="5159" priority="861" operator="lessThan">
      <formula>0</formula>
    </cfRule>
  </conditionalFormatting>
  <conditionalFormatting sqref="H575:H577">
    <cfRule type="cellIs" dxfId="5158" priority="1072" operator="lessThan">
      <formula>0</formula>
    </cfRule>
  </conditionalFormatting>
  <conditionalFormatting sqref="Q577">
    <cfRule type="cellIs" dxfId="5157" priority="1073" operator="lessThan">
      <formula>0</formula>
    </cfRule>
  </conditionalFormatting>
  <conditionalFormatting sqref="I574">
    <cfRule type="cellIs" dxfId="5156" priority="1076" operator="lessThan">
      <formula>0</formula>
    </cfRule>
  </conditionalFormatting>
  <conditionalFormatting sqref="H426">
    <cfRule type="cellIs" dxfId="5155" priority="875" operator="lessThan">
      <formula>0</formula>
    </cfRule>
  </conditionalFormatting>
  <conditionalFormatting sqref="C575:J575">
    <cfRule type="cellIs" dxfId="5154" priority="1075" operator="lessThan">
      <formula>0</formula>
    </cfRule>
  </conditionalFormatting>
  <conditionalFormatting sqref="B573">
    <cfRule type="cellIs" dxfId="5153" priority="1069" operator="lessThan">
      <formula>0</formula>
    </cfRule>
  </conditionalFormatting>
  <conditionalFormatting sqref="N425">
    <cfRule type="cellIs" dxfId="5152" priority="864" operator="lessThan">
      <formula>0</formula>
    </cfRule>
  </conditionalFormatting>
  <conditionalFormatting sqref="C426:M426">
    <cfRule type="cellIs" dxfId="5151" priority="876" operator="lessThan">
      <formula>0</formula>
    </cfRule>
  </conditionalFormatting>
  <conditionalFormatting sqref="C426:M426">
    <cfRule type="cellIs" dxfId="5150" priority="877" operator="lessThan">
      <formula>0</formula>
    </cfRule>
  </conditionalFormatting>
  <conditionalFormatting sqref="N426">
    <cfRule type="cellIs" dxfId="5149" priority="863" operator="lessThan">
      <formula>0</formula>
    </cfRule>
  </conditionalFormatting>
  <conditionalFormatting sqref="B429:N429">
    <cfRule type="cellIs" dxfId="5148" priority="851" operator="lessThan">
      <formula>0</formula>
    </cfRule>
  </conditionalFormatting>
  <conditionalFormatting sqref="N426">
    <cfRule type="cellIs" dxfId="5147" priority="862" operator="lessThan">
      <formula>0</formula>
    </cfRule>
  </conditionalFormatting>
  <conditionalFormatting sqref="B429:N429">
    <cfRule type="cellIs" dxfId="5146" priority="852" operator="lessThan">
      <formula>0</formula>
    </cfRule>
  </conditionalFormatting>
  <conditionalFormatting sqref="B561">
    <cfRule type="cellIs" dxfId="5145" priority="1068" operator="lessThan">
      <formula>0</formula>
    </cfRule>
  </conditionalFormatting>
  <conditionalFormatting sqref="B426">
    <cfRule type="cellIs" dxfId="5144" priority="874" operator="lessThan">
      <formula>0</formula>
    </cfRule>
  </conditionalFormatting>
  <conditionalFormatting sqref="N433">
    <cfRule type="cellIs" dxfId="5143" priority="846" operator="lessThan">
      <formula>0</formula>
    </cfRule>
  </conditionalFormatting>
  <conditionalFormatting sqref="B561">
    <cfRule type="cellIs" dxfId="5142" priority="1067" operator="lessThan">
      <formula>0</formula>
    </cfRule>
  </conditionalFormatting>
  <conditionalFormatting sqref="B554">
    <cfRule type="cellIs" dxfId="5141" priority="1065" operator="lessThan">
      <formula>0</formula>
    </cfRule>
  </conditionalFormatting>
  <conditionalFormatting sqref="B554">
    <cfRule type="cellIs" dxfId="5140" priority="1066" operator="lessThan">
      <formula>0</formula>
    </cfRule>
  </conditionalFormatting>
  <conditionalFormatting sqref="B572">
    <cfRule type="cellIs" dxfId="5139" priority="1063" operator="lessThan">
      <formula>0</formula>
    </cfRule>
  </conditionalFormatting>
  <conditionalFormatting sqref="B572">
    <cfRule type="cellIs" dxfId="5138" priority="106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0:XFD360 A355:A359 P355:XFD359 A366:XFD531 A361:A365 P361:XFD365 A1:XFD354 P614:Q614">
    <cfRule type="cellIs" dxfId="5137" priority="1062" operator="lessThan">
      <formula>0</formula>
    </cfRule>
  </conditionalFormatting>
  <conditionalFormatting sqref="B600">
    <cfRule type="cellIs" dxfId="5136" priority="1059" operator="lessThan">
      <formula>0</formula>
    </cfRule>
  </conditionalFormatting>
  <conditionalFormatting sqref="B594">
    <cfRule type="cellIs" dxfId="5135" priority="1061" operator="lessThan">
      <formula>0</formula>
    </cfRule>
  </conditionalFormatting>
  <conditionalFormatting sqref="B597">
    <cfRule type="cellIs" dxfId="5134" priority="1060" operator="lessThan">
      <formula>0</formula>
    </cfRule>
  </conditionalFormatting>
  <conditionalFormatting sqref="B615">
    <cfRule type="cellIs" dxfId="5133" priority="1058" operator="lessThan">
      <formula>0</formula>
    </cfRule>
  </conditionalFormatting>
  <conditionalFormatting sqref="B623">
    <cfRule type="cellIs" dxfId="5132" priority="1057" operator="lessThan">
      <formula>0</formula>
    </cfRule>
  </conditionalFormatting>
  <conditionalFormatting sqref="I626:N626 P624:Q627">
    <cfRule type="cellIs" dxfId="5131" priority="1056" operator="lessThan">
      <formula>0</formula>
    </cfRule>
  </conditionalFormatting>
  <conditionalFormatting sqref="P415:Q415 Q416:Q418">
    <cfRule type="cellIs" dxfId="5130" priority="1041" operator="lessThan">
      <formula>0</formula>
    </cfRule>
  </conditionalFormatting>
  <conditionalFormatting sqref="B409">
    <cfRule type="cellIs" dxfId="5129" priority="1042" operator="lessThan">
      <formula>0</formula>
    </cfRule>
  </conditionalFormatting>
  <conditionalFormatting sqref="P416:P418">
    <cfRule type="cellIs" dxfId="5128" priority="1039" operator="lessThan">
      <formula>0</formula>
    </cfRule>
  </conditionalFormatting>
  <conditionalFormatting sqref="P415">
    <cfRule type="cellIs" dxfId="5127" priority="1040" operator="lessThan">
      <formula>0</formula>
    </cfRule>
  </conditionalFormatting>
  <conditionalFormatting sqref="Q419">
    <cfRule type="cellIs" dxfId="5126" priority="1037" operator="lessThan">
      <formula>0</formula>
    </cfRule>
  </conditionalFormatting>
  <conditionalFormatting sqref="Q420">
    <cfRule type="cellIs" dxfId="5125" priority="1038" operator="lessThan">
      <formula>0</formula>
    </cfRule>
  </conditionalFormatting>
  <conditionalFormatting sqref="B415">
    <cfRule type="cellIs" dxfId="5124" priority="1035" operator="lessThan">
      <formula>0</formula>
    </cfRule>
  </conditionalFormatting>
  <conditionalFormatting sqref="Q419">
    <cfRule type="cellIs" dxfId="5123" priority="1036" operator="lessThan">
      <formula>0</formula>
    </cfRule>
  </conditionalFormatting>
  <conditionalFormatting sqref="B435:N435">
    <cfRule type="cellIs" dxfId="5122" priority="839" operator="lessThan">
      <formula>0</formula>
    </cfRule>
  </conditionalFormatting>
  <conditionalFormatting sqref="B435:N435">
    <cfRule type="cellIs" dxfId="5121" priority="840" operator="lessThan">
      <formula>0</formula>
    </cfRule>
  </conditionalFormatting>
  <conditionalFormatting sqref="C606:I606">
    <cfRule type="cellIs" dxfId="5120" priority="1052" operator="lessThan">
      <formula>0</formula>
    </cfRule>
  </conditionalFormatting>
  <conditionalFormatting sqref="C607:I607">
    <cfRule type="cellIs" dxfId="5119" priority="1051" operator="lessThan">
      <formula>0</formula>
    </cfRule>
  </conditionalFormatting>
  <conditionalFormatting sqref="C611:M611">
    <cfRule type="cellIs" dxfId="5118" priority="1050" operator="lessThan">
      <formula>0</formula>
    </cfRule>
  </conditionalFormatting>
  <conditionalFormatting sqref="P604">
    <cfRule type="cellIs" dxfId="5117" priority="1049" operator="lessThan">
      <formula>0</formula>
    </cfRule>
  </conditionalFormatting>
  <conditionalFormatting sqref="P410:P412">
    <cfRule type="cellIs" dxfId="5116" priority="1046" operator="lessThan">
      <formula>0</formula>
    </cfRule>
  </conditionalFormatting>
  <conditionalFormatting sqref="Q413">
    <cfRule type="cellIs" dxfId="5115" priority="1043" operator="lessThan">
      <formula>0</formula>
    </cfRule>
  </conditionalFormatting>
  <conditionalFormatting sqref="Q414">
    <cfRule type="cellIs" dxfId="5114" priority="1045" operator="lessThan">
      <formula>0</formula>
    </cfRule>
  </conditionalFormatting>
  <conditionalFormatting sqref="P409:Q409 Q410:Q412">
    <cfRule type="cellIs" dxfId="5113" priority="1048" operator="lessThan">
      <formula>0</formula>
    </cfRule>
  </conditionalFormatting>
  <conditionalFormatting sqref="P409">
    <cfRule type="cellIs" dxfId="5112" priority="1047" operator="lessThan">
      <formula>0</formula>
    </cfRule>
  </conditionalFormatting>
  <conditionalFormatting sqref="Q413">
    <cfRule type="cellIs" dxfId="5111" priority="1044" operator="lessThan">
      <formula>0</formula>
    </cfRule>
  </conditionalFormatting>
  <conditionalFormatting sqref="B435:N435">
    <cfRule type="cellIs" dxfId="5110" priority="838" operator="lessThan">
      <formula>0</formula>
    </cfRule>
  </conditionalFormatting>
  <conditionalFormatting sqref="B435:N435">
    <cfRule type="cellIs" dxfId="5109" priority="837" operator="lessThan">
      <formula>0</formula>
    </cfRule>
  </conditionalFormatting>
  <conditionalFormatting sqref="B435:N435">
    <cfRule type="cellIs" dxfId="5108" priority="836" operator="lessThan">
      <formula>0</formula>
    </cfRule>
  </conditionalFormatting>
  <conditionalFormatting sqref="B435:N435">
    <cfRule type="cellIs" dxfId="5107" priority="834" operator="lessThan">
      <formula>0</formula>
    </cfRule>
  </conditionalFormatting>
  <conditionalFormatting sqref="B435:N435">
    <cfRule type="cellIs" dxfId="5106" priority="835" operator="lessThan">
      <formula>0</formula>
    </cfRule>
  </conditionalFormatting>
  <conditionalFormatting sqref="N438">
    <cfRule type="cellIs" dxfId="5105" priority="832" operator="lessThan">
      <formula>0</formula>
    </cfRule>
  </conditionalFormatting>
  <conditionalFormatting sqref="B435:N435">
    <cfRule type="cellIs" dxfId="5104" priority="833" operator="lessThan">
      <formula>0</formula>
    </cfRule>
  </conditionalFormatting>
  <conditionalFormatting sqref="N439">
    <cfRule type="cellIs" dxfId="5103" priority="831" operator="lessThan">
      <formula>0</formula>
    </cfRule>
  </conditionalFormatting>
  <conditionalFormatting sqref="N439">
    <cfRule type="cellIs" dxfId="5102" priority="830" operator="lessThan">
      <formula>0</formula>
    </cfRule>
  </conditionalFormatting>
  <conditionalFormatting sqref="D442:N445">
    <cfRule type="cellIs" dxfId="5101" priority="827" operator="lessThan">
      <formula>0</formula>
    </cfRule>
  </conditionalFormatting>
  <conditionalFormatting sqref="B442:B445">
    <cfRule type="cellIs" dxfId="5100" priority="824" operator="lessThan">
      <formula>0</formula>
    </cfRule>
  </conditionalFormatting>
  <conditionalFormatting sqref="B498">
    <cfRule type="cellIs" dxfId="5099" priority="821" operator="lessThan">
      <formula>0</formula>
    </cfRule>
  </conditionalFormatting>
  <conditionalFormatting sqref="C498">
    <cfRule type="cellIs" dxfId="5098" priority="818" operator="lessThan">
      <formula>0</formula>
    </cfRule>
  </conditionalFormatting>
  <conditionalFormatting sqref="P553">
    <cfRule type="cellIs" dxfId="5097" priority="619" operator="lessThan">
      <formula>0</formula>
    </cfRule>
  </conditionalFormatting>
  <conditionalFormatting sqref="N370">
    <cfRule type="cellIs" dxfId="5096" priority="1034" operator="lessThan">
      <formula>0</formula>
    </cfRule>
  </conditionalFormatting>
  <conditionalFormatting sqref="N382">
    <cfRule type="cellIs" dxfId="5095" priority="1033" operator="lessThan">
      <formula>0</formula>
    </cfRule>
  </conditionalFormatting>
  <conditionalFormatting sqref="B354">
    <cfRule type="cellIs" dxfId="5094" priority="999" operator="lessThan">
      <formula>0</formula>
    </cfRule>
  </conditionalFormatting>
  <conditionalFormatting sqref="B589:B592">
    <cfRule type="cellIs" dxfId="5093" priority="1004" operator="lessThan">
      <formula>0</formula>
    </cfRule>
  </conditionalFormatting>
  <conditionalFormatting sqref="B351">
    <cfRule type="cellIs" dxfId="5092" priority="1000" operator="lessThan">
      <formula>0</formula>
    </cfRule>
  </conditionalFormatting>
  <conditionalFormatting sqref="B551">
    <cfRule type="cellIs" dxfId="5091" priority="1026" operator="lessThan">
      <formula>0</formula>
    </cfRule>
  </conditionalFormatting>
  <conditionalFormatting sqref="B382:B383">
    <cfRule type="cellIs" dxfId="5090" priority="1021" operator="lessThan">
      <formula>0</formula>
    </cfRule>
  </conditionalFormatting>
  <conditionalFormatting sqref="B386">
    <cfRule type="cellIs" dxfId="5089" priority="1017" operator="lessThan">
      <formula>0</formula>
    </cfRule>
  </conditionalFormatting>
  <conditionalFormatting sqref="C350:M353">
    <cfRule type="cellIs" dxfId="5088" priority="1031" operator="lessThan">
      <formula>0</formula>
    </cfRule>
  </conditionalFormatting>
  <conditionalFormatting sqref="B368">
    <cfRule type="cellIs" dxfId="5087" priority="997" operator="lessThan">
      <formula>0</formula>
    </cfRule>
  </conditionalFormatting>
  <conditionalFormatting sqref="B396 B386:B390 B380:B384 B368:B372 B360 B350:B354">
    <cfRule type="cellIs" dxfId="5086" priority="1028" operator="lessThan">
      <formula>0</formula>
    </cfRule>
  </conditionalFormatting>
  <conditionalFormatting sqref="B369">
    <cfRule type="cellIs" dxfId="5085" priority="996" operator="lessThan">
      <formula>0</formula>
    </cfRule>
  </conditionalFormatting>
  <conditionalFormatting sqref="B372">
    <cfRule type="cellIs" dxfId="5084" priority="995" operator="lessThan">
      <formula>0</formula>
    </cfRule>
  </conditionalFormatting>
  <conditionalFormatting sqref="B548:B550">
    <cfRule type="cellIs" dxfId="5083" priority="1027" operator="lessThan">
      <formula>0</formula>
    </cfRule>
  </conditionalFormatting>
  <conditionalFormatting sqref="B547">
    <cfRule type="cellIs" dxfId="5082" priority="1025" operator="lessThan">
      <formula>0</formula>
    </cfRule>
  </conditionalFormatting>
  <conditionalFormatting sqref="B384">
    <cfRule type="cellIs" dxfId="5081" priority="1013" operator="lessThan">
      <formula>0</formula>
    </cfRule>
  </conditionalFormatting>
  <conditionalFormatting sqref="B558:B559">
    <cfRule type="cellIs" dxfId="5080" priority="994" operator="lessThan">
      <formula>0</formula>
    </cfRule>
  </conditionalFormatting>
  <conditionalFormatting sqref="B380">
    <cfRule type="cellIs" dxfId="5079" priority="1020" operator="lessThan">
      <formula>0</formula>
    </cfRule>
  </conditionalFormatting>
  <conditionalFormatting sqref="B381">
    <cfRule type="cellIs" dxfId="5078" priority="1019" operator="lessThan">
      <formula>0</formula>
    </cfRule>
  </conditionalFormatting>
  <conditionalFormatting sqref="B387">
    <cfRule type="cellIs" dxfId="5077" priority="1016" operator="lessThan">
      <formula>0</formula>
    </cfRule>
  </conditionalFormatting>
  <conditionalFormatting sqref="B388:B389">
    <cfRule type="cellIs" dxfId="5076" priority="1018" operator="lessThan">
      <formula>0</formula>
    </cfRule>
  </conditionalFormatting>
  <conditionalFormatting sqref="B352:B353">
    <cfRule type="cellIs" dxfId="5075" priority="1002" operator="lessThan">
      <formula>0</formula>
    </cfRule>
  </conditionalFormatting>
  <conditionalFormatting sqref="B350">
    <cfRule type="cellIs" dxfId="5074" priority="1001" operator="lessThan">
      <formula>0</formula>
    </cfRule>
  </conditionalFormatting>
  <conditionalFormatting sqref="B396">
    <cfRule type="cellIs" dxfId="5073" priority="1015" operator="lessThan">
      <formula>0</formula>
    </cfRule>
  </conditionalFormatting>
  <conditionalFormatting sqref="B390">
    <cfRule type="cellIs" dxfId="5072" priority="1014" operator="lessThan">
      <formula>0</formula>
    </cfRule>
  </conditionalFormatting>
  <conditionalFormatting sqref="B579:B582">
    <cfRule type="cellIs" dxfId="5071" priority="1010" operator="lessThan">
      <formula>0</formula>
    </cfRule>
  </conditionalFormatting>
  <conditionalFormatting sqref="B360">
    <cfRule type="cellIs" dxfId="5070" priority="1012" operator="lessThan">
      <formula>0</formula>
    </cfRule>
  </conditionalFormatting>
  <conditionalFormatting sqref="B584:B587">
    <cfRule type="cellIs" dxfId="5069" priority="1007" operator="lessThan">
      <formula>0</formula>
    </cfRule>
  </conditionalFormatting>
  <conditionalFormatting sqref="B556:B559">
    <cfRule type="cellIs" dxfId="5068" priority="993" operator="lessThan">
      <formula>0</formula>
    </cfRule>
  </conditionalFormatting>
  <conditionalFormatting sqref="B580">
    <cfRule type="cellIs" dxfId="5067" priority="1009" operator="lessThan">
      <formula>0</formula>
    </cfRule>
  </conditionalFormatting>
  <conditionalFormatting sqref="B581:B582">
    <cfRule type="cellIs" dxfId="5066" priority="1011" operator="lessThan">
      <formula>0</formula>
    </cfRule>
  </conditionalFormatting>
  <conditionalFormatting sqref="B591:B592">
    <cfRule type="cellIs" dxfId="5065" priority="1005" operator="lessThan">
      <formula>0</formula>
    </cfRule>
  </conditionalFormatting>
  <conditionalFormatting sqref="B585">
    <cfRule type="cellIs" dxfId="5064" priority="1006" operator="lessThan">
      <formula>0</formula>
    </cfRule>
  </conditionalFormatting>
  <conditionalFormatting sqref="B586:B587">
    <cfRule type="cellIs" dxfId="5063" priority="1008" operator="lessThan">
      <formula>0</formula>
    </cfRule>
  </conditionalFormatting>
  <conditionalFormatting sqref="B590">
    <cfRule type="cellIs" dxfId="5062" priority="1003" operator="lessThan">
      <formula>0</formula>
    </cfRule>
  </conditionalFormatting>
  <conditionalFormatting sqref="B370:B371">
    <cfRule type="cellIs" dxfId="5061" priority="998" operator="lessThan">
      <formula>0</formula>
    </cfRule>
  </conditionalFormatting>
  <conditionalFormatting sqref="B564:B565">
    <cfRule type="cellIs" dxfId="5060" priority="991" operator="lessThan">
      <formula>0</formula>
    </cfRule>
  </conditionalFormatting>
  <conditionalFormatting sqref="B392:N392">
    <cfRule type="cellIs" dxfId="5059" priority="966" operator="lessThan">
      <formula>0</formula>
    </cfRule>
  </conditionalFormatting>
  <conditionalFormatting sqref="B392:N392">
    <cfRule type="cellIs" dxfId="5058" priority="965" operator="lessThan">
      <formula>0</formula>
    </cfRule>
  </conditionalFormatting>
  <conditionalFormatting sqref="B537">
    <cfRule type="cellIs" dxfId="5057" priority="985" operator="lessThan">
      <formula>0</formula>
    </cfRule>
  </conditionalFormatting>
  <conditionalFormatting sqref="B533">
    <cfRule type="cellIs" dxfId="5056" priority="984" operator="lessThan">
      <formula>0</formula>
    </cfRule>
  </conditionalFormatting>
  <conditionalFormatting sqref="B570:B571">
    <cfRule type="cellIs" dxfId="5055" priority="983" operator="lessThan">
      <formula>0</formula>
    </cfRule>
  </conditionalFormatting>
  <conditionalFormatting sqref="B557">
    <cfRule type="cellIs" dxfId="5054" priority="992" operator="lessThan">
      <formula>0</formula>
    </cfRule>
  </conditionalFormatting>
  <conditionalFormatting sqref="B574:B577">
    <cfRule type="cellIs" dxfId="5053" priority="979" operator="lessThan">
      <formula>0</formula>
    </cfRule>
  </conditionalFormatting>
  <conditionalFormatting sqref="B575">
    <cfRule type="cellIs" dxfId="5052" priority="978" operator="lessThan">
      <formula>0</formula>
    </cfRule>
  </conditionalFormatting>
  <conditionalFormatting sqref="B566">
    <cfRule type="cellIs" dxfId="5051" priority="987" operator="lessThan">
      <formula>0</formula>
    </cfRule>
  </conditionalFormatting>
  <conditionalFormatting sqref="B566">
    <cfRule type="cellIs" dxfId="5050" priority="988" operator="lessThan">
      <formula>0</formula>
    </cfRule>
  </conditionalFormatting>
  <conditionalFormatting sqref="B562:B565">
    <cfRule type="cellIs" dxfId="5049" priority="990" operator="lessThan">
      <formula>0</formula>
    </cfRule>
  </conditionalFormatting>
  <conditionalFormatting sqref="B563">
    <cfRule type="cellIs" dxfId="5048" priority="989" operator="lessThan">
      <formula>0</formula>
    </cfRule>
  </conditionalFormatting>
  <conditionalFormatting sqref="B350:B353">
    <cfRule type="cellIs" dxfId="5047" priority="973" operator="lessThan">
      <formula>0</formula>
    </cfRule>
  </conditionalFormatting>
  <conditionalFormatting sqref="N395">
    <cfRule type="cellIs" dxfId="5046" priority="960" operator="lessThan">
      <formula>0</formula>
    </cfRule>
  </conditionalFormatting>
  <conditionalFormatting sqref="B534:B536">
    <cfRule type="cellIs" dxfId="5045" priority="986" operator="lessThan">
      <formula>0</formula>
    </cfRule>
  </conditionalFormatting>
  <conditionalFormatting sqref="B568:B571">
    <cfRule type="cellIs" dxfId="5044" priority="982" operator="lessThan">
      <formula>0</formula>
    </cfRule>
  </conditionalFormatting>
  <conditionalFormatting sqref="B552">
    <cfRule type="cellIs" dxfId="5043" priority="797" operator="lessThan">
      <formula>0</formula>
    </cfRule>
  </conditionalFormatting>
  <conditionalFormatting sqref="B576:B577">
    <cfRule type="cellIs" dxfId="5042" priority="980" operator="lessThan">
      <formula>0</formula>
    </cfRule>
  </conditionalFormatting>
  <conditionalFormatting sqref="B569">
    <cfRule type="cellIs" dxfId="5041" priority="981" operator="lessThan">
      <formula>0</formula>
    </cfRule>
  </conditionalFormatting>
  <conditionalFormatting sqref="D552">
    <cfRule type="cellIs" dxfId="5040" priority="791" operator="lessThan">
      <formula>0</formula>
    </cfRule>
  </conditionalFormatting>
  <conditionalFormatting sqref="B604 B609:B610 B616 B622">
    <cfRule type="cellIs" dxfId="5039" priority="977" operator="lessThan">
      <formula>0</formula>
    </cfRule>
  </conditionalFormatting>
  <conditionalFormatting sqref="B398:N398">
    <cfRule type="cellIs" dxfId="5038" priority="958" operator="lessThan">
      <formula>0</formula>
    </cfRule>
  </conditionalFormatting>
  <conditionalFormatting sqref="N383">
    <cfRule type="cellIs" dxfId="5037" priority="970" operator="lessThan">
      <formula>0</formula>
    </cfRule>
  </conditionalFormatting>
  <conditionalFormatting sqref="B392:N392">
    <cfRule type="cellIs" dxfId="5036" priority="968" operator="lessThan">
      <formula>0</formula>
    </cfRule>
  </conditionalFormatting>
  <conditionalFormatting sqref="N389">
    <cfRule type="cellIs" dxfId="5035" priority="969" operator="lessThan">
      <formula>0</formula>
    </cfRule>
  </conditionalFormatting>
  <conditionalFormatting sqref="B392:N392">
    <cfRule type="cellIs" dxfId="5034" priority="967" operator="lessThan">
      <formula>0</formula>
    </cfRule>
  </conditionalFormatting>
  <conditionalFormatting sqref="B392:N392">
    <cfRule type="cellIs" dxfId="5033" priority="964" operator="lessThan">
      <formula>0</formula>
    </cfRule>
  </conditionalFormatting>
  <conditionalFormatting sqref="B606">
    <cfRule type="cellIs" dxfId="5032" priority="976" operator="lessThan">
      <formula>0</formula>
    </cfRule>
  </conditionalFormatting>
  <conditionalFormatting sqref="B607">
    <cfRule type="cellIs" dxfId="5031" priority="975" operator="lessThan">
      <formula>0</formula>
    </cfRule>
  </conditionalFormatting>
  <conditionalFormatting sqref="B611">
    <cfRule type="cellIs" dxfId="5030" priority="974" operator="lessThan">
      <formula>0</formula>
    </cfRule>
  </conditionalFormatting>
  <conditionalFormatting sqref="G552">
    <cfRule type="cellIs" dxfId="5029" priority="782" operator="lessThan">
      <formula>0</formula>
    </cfRule>
  </conditionalFormatting>
  <conditionalFormatting sqref="H552">
    <cfRule type="cellIs" dxfId="5028" priority="779" operator="lessThan">
      <formula>0</formula>
    </cfRule>
  </conditionalFormatting>
  <conditionalFormatting sqref="N384">
    <cfRule type="cellIs" dxfId="5027" priority="944" operator="lessThan">
      <formula>0</formula>
    </cfRule>
  </conditionalFormatting>
  <conditionalFormatting sqref="N371">
    <cfRule type="cellIs" dxfId="5026" priority="971" operator="lessThan">
      <formula>0</formula>
    </cfRule>
  </conditionalFormatting>
  <conditionalFormatting sqref="B392:N392">
    <cfRule type="cellIs" dxfId="5025" priority="963" operator="lessThan">
      <formula>0</formula>
    </cfRule>
  </conditionalFormatting>
  <conditionalFormatting sqref="B392:N392">
    <cfRule type="cellIs" dxfId="5024" priority="962" operator="lessThan">
      <formula>0</formula>
    </cfRule>
  </conditionalFormatting>
  <conditionalFormatting sqref="B392:N392">
    <cfRule type="cellIs" dxfId="5023" priority="961" operator="lessThan">
      <formula>0</formula>
    </cfRule>
  </conditionalFormatting>
  <conditionalFormatting sqref="B398:N398">
    <cfRule type="cellIs" dxfId="5022" priority="959" operator="lessThan">
      <formula>0</formula>
    </cfRule>
  </conditionalFormatting>
  <conditionalFormatting sqref="N390">
    <cfRule type="cellIs" dxfId="5021" priority="943" operator="lessThan">
      <formula>0</formula>
    </cfRule>
  </conditionalFormatting>
  <conditionalFormatting sqref="B398:N398">
    <cfRule type="cellIs" dxfId="5020" priority="957" operator="lessThan">
      <formula>0</formula>
    </cfRule>
  </conditionalFormatting>
  <conditionalFormatting sqref="B398:N398">
    <cfRule type="cellIs" dxfId="5019" priority="956" operator="lessThan">
      <formula>0</formula>
    </cfRule>
  </conditionalFormatting>
  <conditionalFormatting sqref="B398:N398">
    <cfRule type="cellIs" dxfId="5018" priority="955" operator="lessThan">
      <formula>0</formula>
    </cfRule>
  </conditionalFormatting>
  <conditionalFormatting sqref="B398:N398">
    <cfRule type="cellIs" dxfId="5017" priority="954" operator="lessThan">
      <formula>0</formula>
    </cfRule>
  </conditionalFormatting>
  <conditionalFormatting sqref="B398:N398">
    <cfRule type="cellIs" dxfId="5016" priority="953" operator="lessThan">
      <formula>0</formula>
    </cfRule>
  </conditionalFormatting>
  <conditionalFormatting sqref="B398:N398">
    <cfRule type="cellIs" dxfId="5015" priority="952" operator="lessThan">
      <formula>0</formula>
    </cfRule>
  </conditionalFormatting>
  <conditionalFormatting sqref="N401">
    <cfRule type="cellIs" dxfId="5014" priority="951" operator="lessThan">
      <formula>0</formula>
    </cfRule>
  </conditionalFormatting>
  <conditionalFormatting sqref="N354">
    <cfRule type="cellIs" dxfId="5013" priority="950" operator="lessThan">
      <formula>0</formula>
    </cfRule>
  </conditionalFormatting>
  <conditionalFormatting sqref="N360">
    <cfRule type="cellIs" dxfId="5012" priority="949" operator="lessThan">
      <formula>0</formula>
    </cfRule>
  </conditionalFormatting>
  <conditionalFormatting sqref="N360">
    <cfRule type="cellIs" dxfId="5011" priority="948" operator="lessThan">
      <formula>0</formula>
    </cfRule>
  </conditionalFormatting>
  <conditionalFormatting sqref="N372">
    <cfRule type="cellIs" dxfId="5010" priority="947" operator="lessThan">
      <formula>0</formula>
    </cfRule>
  </conditionalFormatting>
  <conditionalFormatting sqref="N372">
    <cfRule type="cellIs" dxfId="5009" priority="946" operator="lessThan">
      <formula>0</formula>
    </cfRule>
  </conditionalFormatting>
  <conditionalFormatting sqref="N384">
    <cfRule type="cellIs" dxfId="5008" priority="945" operator="lessThan">
      <formula>0</formula>
    </cfRule>
  </conditionalFormatting>
  <conditionalFormatting sqref="N396">
    <cfRule type="cellIs" dxfId="5007" priority="941" operator="lessThan">
      <formula>0</formula>
    </cfRule>
  </conditionalFormatting>
  <conditionalFormatting sqref="N396">
    <cfRule type="cellIs" dxfId="5006" priority="940" operator="lessThan">
      <formula>0</formula>
    </cfRule>
  </conditionalFormatting>
  <conditionalFormatting sqref="N390">
    <cfRule type="cellIs" dxfId="5005" priority="942" operator="lessThan">
      <formula>0</formula>
    </cfRule>
  </conditionalFormatting>
  <conditionalFormatting sqref="N407">
    <cfRule type="cellIs" dxfId="5004" priority="926" operator="lessThan">
      <formula>0</formula>
    </cfRule>
  </conditionalFormatting>
  <conditionalFormatting sqref="N408">
    <cfRule type="cellIs" dxfId="5003" priority="925" operator="lessThan">
      <formula>0</formula>
    </cfRule>
  </conditionalFormatting>
  <conditionalFormatting sqref="H408">
    <cfRule type="cellIs" dxfId="5002" priority="937" operator="lessThan">
      <formula>0</formula>
    </cfRule>
  </conditionalFormatting>
  <conditionalFormatting sqref="B408">
    <cfRule type="cellIs" dxfId="5001" priority="936" operator="lessThan">
      <formula>0</formula>
    </cfRule>
  </conditionalFormatting>
  <conditionalFormatting sqref="C408:M408">
    <cfRule type="cellIs" dxfId="5000" priority="939" operator="lessThan">
      <formula>0</formula>
    </cfRule>
  </conditionalFormatting>
  <conditionalFormatting sqref="C408:M408">
    <cfRule type="cellIs" dxfId="4999" priority="938" operator="lessThan">
      <formula>0</formula>
    </cfRule>
  </conditionalFormatting>
  <conditionalFormatting sqref="B414">
    <cfRule type="cellIs" dxfId="4998" priority="919" operator="lessThan">
      <formula>0</formula>
    </cfRule>
  </conditionalFormatting>
  <conditionalFormatting sqref="B410:N410">
    <cfRule type="cellIs" dxfId="4997" priority="918" operator="lessThan">
      <formula>0</formula>
    </cfRule>
  </conditionalFormatting>
  <conditionalFormatting sqref="B408">
    <cfRule type="cellIs" dxfId="4996" priority="935" operator="lessThan">
      <formula>0</formula>
    </cfRule>
  </conditionalFormatting>
  <conditionalFormatting sqref="B404:N404">
    <cfRule type="cellIs" dxfId="4995" priority="934" operator="lessThan">
      <formula>0</formula>
    </cfRule>
  </conditionalFormatting>
  <conditionalFormatting sqref="B404:N404">
    <cfRule type="cellIs" dxfId="4994" priority="933" operator="lessThan">
      <formula>0</formula>
    </cfRule>
  </conditionalFormatting>
  <conditionalFormatting sqref="B404:N404">
    <cfRule type="cellIs" dxfId="4993" priority="932" operator="lessThan">
      <formula>0</formula>
    </cfRule>
  </conditionalFormatting>
  <conditionalFormatting sqref="B404:N404">
    <cfRule type="cellIs" dxfId="4992" priority="931" operator="lessThan">
      <formula>0</formula>
    </cfRule>
  </conditionalFormatting>
  <conditionalFormatting sqref="B404:N404">
    <cfRule type="cellIs" dxfId="4991" priority="930" operator="lessThan">
      <formula>0</formula>
    </cfRule>
  </conditionalFormatting>
  <conditionalFormatting sqref="B404:N404">
    <cfRule type="cellIs" dxfId="4990" priority="929" operator="lessThan">
      <formula>0</formula>
    </cfRule>
  </conditionalFormatting>
  <conditionalFormatting sqref="B404:N404">
    <cfRule type="cellIs" dxfId="4989" priority="928" operator="lessThan">
      <formula>0</formula>
    </cfRule>
  </conditionalFormatting>
  <conditionalFormatting sqref="B404:N404">
    <cfRule type="cellIs" dxfId="4988" priority="927" operator="lessThan">
      <formula>0</formula>
    </cfRule>
  </conditionalFormatting>
  <conditionalFormatting sqref="N408">
    <cfRule type="cellIs" dxfId="4987" priority="924" operator="lessThan">
      <formula>0</formula>
    </cfRule>
  </conditionalFormatting>
  <conditionalFormatting sqref="B410:N410">
    <cfRule type="cellIs" dxfId="4986" priority="917" operator="lessThan">
      <formula>0</formula>
    </cfRule>
  </conditionalFormatting>
  <conditionalFormatting sqref="B410:N410">
    <cfRule type="cellIs" dxfId="4985" priority="916" operator="lessThan">
      <formula>0</formula>
    </cfRule>
  </conditionalFormatting>
  <conditionalFormatting sqref="B410:N410">
    <cfRule type="cellIs" dxfId="4984" priority="915" operator="lessThan">
      <formula>0</formula>
    </cfRule>
  </conditionalFormatting>
  <conditionalFormatting sqref="B410:N410">
    <cfRule type="cellIs" dxfId="4983" priority="914" operator="lessThan">
      <formula>0</formula>
    </cfRule>
  </conditionalFormatting>
  <conditionalFormatting sqref="B410:N410">
    <cfRule type="cellIs" dxfId="4982" priority="913" operator="lessThan">
      <formula>0</formula>
    </cfRule>
  </conditionalFormatting>
  <conditionalFormatting sqref="B410:N410">
    <cfRule type="cellIs" dxfId="4981" priority="912" operator="lessThan">
      <formula>0</formula>
    </cfRule>
  </conditionalFormatting>
  <conditionalFormatting sqref="B410:N410">
    <cfRule type="cellIs" dxfId="4980" priority="911" operator="lessThan">
      <formula>0</formula>
    </cfRule>
  </conditionalFormatting>
  <conditionalFormatting sqref="N413">
    <cfRule type="cellIs" dxfId="4979" priority="910" operator="lessThan">
      <formula>0</formula>
    </cfRule>
  </conditionalFormatting>
  <conditionalFormatting sqref="N414">
    <cfRule type="cellIs" dxfId="4978" priority="909" operator="lessThan">
      <formula>0</formula>
    </cfRule>
  </conditionalFormatting>
  <conditionalFormatting sqref="N414">
    <cfRule type="cellIs" dxfId="4977" priority="908" operator="lessThan">
      <formula>0</formula>
    </cfRule>
  </conditionalFormatting>
  <conditionalFormatting sqref="C420:M420">
    <cfRule type="cellIs" dxfId="4976" priority="907" operator="lessThan">
      <formula>0</formula>
    </cfRule>
  </conditionalFormatting>
  <conditionalFormatting sqref="C414:M414">
    <cfRule type="cellIs" dxfId="4975" priority="923" operator="lessThan">
      <formula>0</formula>
    </cfRule>
  </conditionalFormatting>
  <conditionalFormatting sqref="C414:M414">
    <cfRule type="cellIs" dxfId="4974" priority="922" operator="lessThan">
      <formula>0</formula>
    </cfRule>
  </conditionalFormatting>
  <conditionalFormatting sqref="H414">
    <cfRule type="cellIs" dxfId="4973" priority="921" operator="lessThan">
      <formula>0</formula>
    </cfRule>
  </conditionalFormatting>
  <conditionalFormatting sqref="B414">
    <cfRule type="cellIs" dxfId="4972" priority="920" operator="lessThan">
      <formula>0</formula>
    </cfRule>
  </conditionalFormatting>
  <conditionalFormatting sqref="C420:M420">
    <cfRule type="cellIs" dxfId="4971" priority="906" operator="lessThan">
      <formula>0</formula>
    </cfRule>
  </conditionalFormatting>
  <conditionalFormatting sqref="H420">
    <cfRule type="cellIs" dxfId="4970" priority="905" operator="lessThan">
      <formula>0</formula>
    </cfRule>
  </conditionalFormatting>
  <conditionalFormatting sqref="B420">
    <cfRule type="cellIs" dxfId="4969" priority="904" operator="lessThan">
      <formula>0</formula>
    </cfRule>
  </conditionalFormatting>
  <conditionalFormatting sqref="B420">
    <cfRule type="cellIs" dxfId="4968" priority="903" operator="lessThan">
      <formula>0</formula>
    </cfRule>
  </conditionalFormatting>
  <conditionalFormatting sqref="B416:N416">
    <cfRule type="cellIs" dxfId="4967" priority="901" operator="lessThan">
      <formula>0</formula>
    </cfRule>
  </conditionalFormatting>
  <conditionalFormatting sqref="B416:N416">
    <cfRule type="cellIs" dxfId="4966" priority="900" operator="lessThan">
      <formula>0</formula>
    </cfRule>
  </conditionalFormatting>
  <conditionalFormatting sqref="B416:N416">
    <cfRule type="cellIs" dxfId="4965" priority="899" operator="lessThan">
      <formula>0</formula>
    </cfRule>
  </conditionalFormatting>
  <conditionalFormatting sqref="B416:N416">
    <cfRule type="cellIs" dxfId="4964" priority="898" operator="lessThan">
      <formula>0</formula>
    </cfRule>
  </conditionalFormatting>
  <conditionalFormatting sqref="B416:N416">
    <cfRule type="cellIs" dxfId="4963" priority="897" operator="lessThan">
      <formula>0</formula>
    </cfRule>
  </conditionalFormatting>
  <conditionalFormatting sqref="B416:N416">
    <cfRule type="cellIs" dxfId="4962" priority="896" operator="lessThan">
      <formula>0</formula>
    </cfRule>
  </conditionalFormatting>
  <conditionalFormatting sqref="B416:N416">
    <cfRule type="cellIs" dxfId="4961" priority="895" operator="lessThan">
      <formula>0</formula>
    </cfRule>
  </conditionalFormatting>
  <conditionalFormatting sqref="N419">
    <cfRule type="cellIs" dxfId="4960" priority="894" operator="lessThan">
      <formula>0</formula>
    </cfRule>
  </conditionalFormatting>
  <conditionalFormatting sqref="B416:N416">
    <cfRule type="cellIs" dxfId="4959" priority="902" operator="lessThan">
      <formula>0</formula>
    </cfRule>
  </conditionalFormatting>
  <conditionalFormatting sqref="C439:M439">
    <cfRule type="cellIs" dxfId="4958" priority="845" operator="lessThan">
      <formula>0</formula>
    </cfRule>
  </conditionalFormatting>
  <conditionalFormatting sqref="C439:M439">
    <cfRule type="cellIs" dxfId="4957" priority="844" operator="lessThan">
      <formula>0</formula>
    </cfRule>
  </conditionalFormatting>
  <conditionalFormatting sqref="B429:N429">
    <cfRule type="cellIs" dxfId="4956" priority="850" operator="lessThan">
      <formula>0</formula>
    </cfRule>
  </conditionalFormatting>
  <conditionalFormatting sqref="B429:N429">
    <cfRule type="cellIs" dxfId="4955" priority="849" operator="lessThan">
      <formula>0</formula>
    </cfRule>
  </conditionalFormatting>
  <conditionalFormatting sqref="N432">
    <cfRule type="cellIs" dxfId="4954" priority="848" operator="lessThan">
      <formula>0</formula>
    </cfRule>
  </conditionalFormatting>
  <conditionalFormatting sqref="B422:N422">
    <cfRule type="cellIs" dxfId="4953" priority="872" operator="lessThan">
      <formula>0</formula>
    </cfRule>
  </conditionalFormatting>
  <conditionalFormatting sqref="B422:N422">
    <cfRule type="cellIs" dxfId="4952" priority="871" operator="lessThan">
      <formula>0</formula>
    </cfRule>
  </conditionalFormatting>
  <conditionalFormatting sqref="B422:N422">
    <cfRule type="cellIs" dxfId="4951" priority="870" operator="lessThan">
      <formula>0</formula>
    </cfRule>
  </conditionalFormatting>
  <conditionalFormatting sqref="B422:N422">
    <cfRule type="cellIs" dxfId="4950" priority="869" operator="lessThan">
      <formula>0</formula>
    </cfRule>
  </conditionalFormatting>
  <conditionalFormatting sqref="B422:N422">
    <cfRule type="cellIs" dxfId="4949" priority="868" operator="lessThan">
      <formula>0</formula>
    </cfRule>
  </conditionalFormatting>
  <conditionalFormatting sqref="B422:N422">
    <cfRule type="cellIs" dxfId="4948" priority="867" operator="lessThan">
      <formula>0</formula>
    </cfRule>
  </conditionalFormatting>
  <conditionalFormatting sqref="B422:N422">
    <cfRule type="cellIs" dxfId="4947" priority="866" operator="lessThan">
      <formula>0</formula>
    </cfRule>
  </conditionalFormatting>
  <conditionalFormatting sqref="C598:N599">
    <cfRule type="cellIs" dxfId="4946" priority="674" operator="lessThan">
      <formula>0</formula>
    </cfRule>
  </conditionalFormatting>
  <conditionalFormatting sqref="C560:N560">
    <cfRule type="cellIs" dxfId="4945" priority="671" operator="lessThan">
      <formula>0</formula>
    </cfRule>
  </conditionalFormatting>
  <conditionalFormatting sqref="C566:N566">
    <cfRule type="cellIs" dxfId="4944" priority="668" operator="lessThan">
      <formula>0</formula>
    </cfRule>
  </conditionalFormatting>
  <conditionalFormatting sqref="C566:N566">
    <cfRule type="cellIs" dxfId="4943" priority="667" operator="lessThan">
      <formula>0</formula>
    </cfRule>
  </conditionalFormatting>
  <conditionalFormatting sqref="C566:N566">
    <cfRule type="cellIs" dxfId="4942" priority="666" operator="lessThan">
      <formula>0</formula>
    </cfRule>
  </conditionalFormatting>
  <conditionalFormatting sqref="H439">
    <cfRule type="cellIs" dxfId="4941" priority="843" operator="lessThan">
      <formula>0</formula>
    </cfRule>
  </conditionalFormatting>
  <conditionalFormatting sqref="B439">
    <cfRule type="cellIs" dxfId="4940" priority="842" operator="lessThan">
      <formula>0</formula>
    </cfRule>
  </conditionalFormatting>
  <conditionalFormatting sqref="B426">
    <cfRule type="cellIs" dxfId="4939" priority="873" operator="lessThan">
      <formula>0</formula>
    </cfRule>
  </conditionalFormatting>
  <conditionalFormatting sqref="N433">
    <cfRule type="cellIs" dxfId="4938" priority="847" operator="lessThan">
      <formula>0</formula>
    </cfRule>
  </conditionalFormatting>
  <conditionalFormatting sqref="B439">
    <cfRule type="cellIs" dxfId="4937" priority="841" operator="lessThan">
      <formula>0</formula>
    </cfRule>
  </conditionalFormatting>
  <conditionalFormatting sqref="Q499">
    <cfRule type="cellIs" dxfId="4936" priority="626" operator="lessThan">
      <formula>0</formula>
    </cfRule>
  </conditionalFormatting>
  <conditionalFormatting sqref="P499">
    <cfRule type="cellIs" dxfId="4935" priority="625" operator="lessThan">
      <formula>0</formula>
    </cfRule>
  </conditionalFormatting>
  <conditionalFormatting sqref="C442:C445 B595:O596">
    <cfRule type="expression" dxfId="4934" priority="828">
      <formula>B442/A442&gt;1</formula>
    </cfRule>
    <cfRule type="expression" dxfId="4933" priority="829">
      <formula>B442/A442&lt;1</formula>
    </cfRule>
  </conditionalFormatting>
  <conditionalFormatting sqref="D442:N445">
    <cfRule type="expression" dxfId="4932" priority="825">
      <formula>D442/C442&gt;1</formula>
    </cfRule>
    <cfRule type="expression" dxfId="4931" priority="826">
      <formula>D442/C442&lt;1</formula>
    </cfRule>
  </conditionalFormatting>
  <conditionalFormatting sqref="B442:B445 B538:N538 B552:N552">
    <cfRule type="expression" dxfId="4930" priority="822">
      <formula>B442/#REF!&gt;1</formula>
    </cfRule>
    <cfRule type="expression" dxfId="4929" priority="823">
      <formula>B442/#REF!&lt;1</formula>
    </cfRule>
  </conditionalFormatting>
  <conditionalFormatting sqref="B498">
    <cfRule type="expression" dxfId="4928" priority="819">
      <formula>B498/#REF!&gt;1</formula>
    </cfRule>
    <cfRule type="expression" dxfId="4927" priority="820">
      <formula>B498/#REF!&lt;1</formula>
    </cfRule>
  </conditionalFormatting>
  <conditionalFormatting sqref="Q553">
    <cfRule type="cellIs" dxfId="4926" priority="620" operator="lessThan">
      <formula>0</formula>
    </cfRule>
  </conditionalFormatting>
  <conditionalFormatting sqref="C498">
    <cfRule type="expression" dxfId="4925" priority="816">
      <formula>C498/B498&gt;1</formula>
    </cfRule>
    <cfRule type="expression" dxfId="4924" priority="817">
      <formula>C498/B498&lt;1</formula>
    </cfRule>
  </conditionalFormatting>
  <conditionalFormatting sqref="D498">
    <cfRule type="cellIs" dxfId="4923" priority="815" operator="lessThan">
      <formula>0</formula>
    </cfRule>
  </conditionalFormatting>
  <conditionalFormatting sqref="D498">
    <cfRule type="expression" dxfId="4922" priority="813">
      <formula>D498/C498&gt;1</formula>
    </cfRule>
    <cfRule type="expression" dxfId="4921" priority="814">
      <formula>D498/C498&lt;1</formula>
    </cfRule>
  </conditionalFormatting>
  <conditionalFormatting sqref="E498">
    <cfRule type="cellIs" dxfId="4920" priority="812" operator="lessThan">
      <formula>0</formula>
    </cfRule>
  </conditionalFormatting>
  <conditionalFormatting sqref="E498">
    <cfRule type="expression" dxfId="4919" priority="810">
      <formula>E498/D498&gt;1</formula>
    </cfRule>
    <cfRule type="expression" dxfId="4918" priority="811">
      <formula>E498/D498&lt;1</formula>
    </cfRule>
  </conditionalFormatting>
  <conditionalFormatting sqref="F498">
    <cfRule type="cellIs" dxfId="4917" priority="809" operator="lessThan">
      <formula>0</formula>
    </cfRule>
  </conditionalFormatting>
  <conditionalFormatting sqref="F498">
    <cfRule type="expression" dxfId="4916" priority="807">
      <formula>F498/E498&gt;1</formula>
    </cfRule>
    <cfRule type="expression" dxfId="4915" priority="808">
      <formula>F498/E498&lt;1</formula>
    </cfRule>
  </conditionalFormatting>
  <conditionalFormatting sqref="G498">
    <cfRule type="cellIs" dxfId="4914" priority="806" operator="lessThan">
      <formula>0</formula>
    </cfRule>
  </conditionalFormatting>
  <conditionalFormatting sqref="G498">
    <cfRule type="expression" dxfId="4913" priority="804">
      <formula>G498/F498&gt;1</formula>
    </cfRule>
    <cfRule type="expression" dxfId="4912" priority="805">
      <formula>G498/F498&lt;1</formula>
    </cfRule>
  </conditionalFormatting>
  <conditionalFormatting sqref="H498">
    <cfRule type="cellIs" dxfId="4911" priority="803" operator="lessThan">
      <formula>0</formula>
    </cfRule>
  </conditionalFormatting>
  <conditionalFormatting sqref="H498">
    <cfRule type="expression" dxfId="4910" priority="801">
      <formula>H498/G498&gt;1</formula>
    </cfRule>
    <cfRule type="expression" dxfId="4909" priority="802">
      <formula>H498/G498&lt;1</formula>
    </cfRule>
  </conditionalFormatting>
  <conditionalFormatting sqref="I498:N498">
    <cfRule type="cellIs" dxfId="4908" priority="800" operator="lessThan">
      <formula>0</formula>
    </cfRule>
  </conditionalFormatting>
  <conditionalFormatting sqref="I498:N498">
    <cfRule type="expression" dxfId="4907" priority="798">
      <formula>I498/H498&gt;1</formula>
    </cfRule>
    <cfRule type="expression" dxfId="4906" priority="799">
      <formula>I498/H498&lt;1</formula>
    </cfRule>
  </conditionalFormatting>
  <conditionalFormatting sqref="B552">
    <cfRule type="expression" dxfId="4905" priority="795">
      <formula>B552/#REF!&gt;1</formula>
    </cfRule>
    <cfRule type="expression" dxfId="4904" priority="796">
      <formula>B552/#REF!&lt;1</formula>
    </cfRule>
  </conditionalFormatting>
  <conditionalFormatting sqref="C552">
    <cfRule type="cellIs" dxfId="4903" priority="794" operator="lessThan">
      <formula>0</formula>
    </cfRule>
  </conditionalFormatting>
  <conditionalFormatting sqref="C552">
    <cfRule type="expression" dxfId="4902" priority="792">
      <formula>C552/B552&gt;1</formula>
    </cfRule>
    <cfRule type="expression" dxfId="4901" priority="793">
      <formula>C552/B552&lt;1</formula>
    </cfRule>
  </conditionalFormatting>
  <conditionalFormatting sqref="D552">
    <cfRule type="expression" dxfId="4900" priority="789">
      <formula>D552/C552&gt;1</formula>
    </cfRule>
    <cfRule type="expression" dxfId="4899" priority="790">
      <formula>D552/C552&lt;1</formula>
    </cfRule>
  </conditionalFormatting>
  <conditionalFormatting sqref="E552">
    <cfRule type="cellIs" dxfId="4898" priority="788" operator="lessThan">
      <formula>0</formula>
    </cfRule>
  </conditionalFormatting>
  <conditionalFormatting sqref="E552">
    <cfRule type="expression" dxfId="4897" priority="786">
      <formula>E552/D552&gt;1</formula>
    </cfRule>
    <cfRule type="expression" dxfId="4896" priority="787">
      <formula>E552/D552&lt;1</formula>
    </cfRule>
  </conditionalFormatting>
  <conditionalFormatting sqref="F552">
    <cfRule type="cellIs" dxfId="4895" priority="785" operator="lessThan">
      <formula>0</formula>
    </cfRule>
  </conditionalFormatting>
  <conditionalFormatting sqref="F552">
    <cfRule type="expression" dxfId="4894" priority="783">
      <formula>F552/E552&gt;1</formula>
    </cfRule>
    <cfRule type="expression" dxfId="4893" priority="784">
      <formula>F552/E552&lt;1</formula>
    </cfRule>
  </conditionalFormatting>
  <conditionalFormatting sqref="G552">
    <cfRule type="expression" dxfId="4892" priority="780">
      <formula>G552/F552&gt;1</formula>
    </cfRule>
    <cfRule type="expression" dxfId="4891" priority="781">
      <formula>G552/F552&lt;1</formula>
    </cfRule>
  </conditionalFormatting>
  <conditionalFormatting sqref="H552">
    <cfRule type="expression" dxfId="4890" priority="777">
      <formula>H552/G552&gt;1</formula>
    </cfRule>
    <cfRule type="expression" dxfId="4889" priority="778">
      <formula>H552/G552&lt;1</formula>
    </cfRule>
  </conditionalFormatting>
  <conditionalFormatting sqref="N559">
    <cfRule type="cellIs" dxfId="4888" priority="776" operator="lessThan">
      <formula>0</formula>
    </cfRule>
  </conditionalFormatting>
  <conditionalFormatting sqref="N563">
    <cfRule type="cellIs" dxfId="4887" priority="775" operator="lessThan">
      <formula>0</formula>
    </cfRule>
  </conditionalFormatting>
  <conditionalFormatting sqref="N563">
    <cfRule type="cellIs" dxfId="4886" priority="774" operator="lessThan">
      <formula>0</formula>
    </cfRule>
  </conditionalFormatting>
  <conditionalFormatting sqref="P368">
    <cfRule type="cellIs" dxfId="4885" priority="773" operator="lessThan">
      <formula>0</formula>
    </cfRule>
  </conditionalFormatting>
  <conditionalFormatting sqref="P369:P370">
    <cfRule type="cellIs" dxfId="4884" priority="772" operator="lessThan">
      <formula>0</formula>
    </cfRule>
  </conditionalFormatting>
  <conditionalFormatting sqref="P442:P445">
    <cfRule type="cellIs" dxfId="4883" priority="771" operator="lessThan">
      <formula>0</formula>
    </cfRule>
  </conditionalFormatting>
  <conditionalFormatting sqref="P360">
    <cfRule type="cellIs" dxfId="4882" priority="770" operator="lessThan">
      <formula>0</formula>
    </cfRule>
  </conditionalFormatting>
  <conditionalFormatting sqref="P371:P372">
    <cfRule type="cellIs" dxfId="4881" priority="769" operator="lessThan">
      <formula>0</formula>
    </cfRule>
  </conditionalFormatting>
  <conditionalFormatting sqref="P380:P384">
    <cfRule type="cellIs" dxfId="4880" priority="768" operator="lessThan">
      <formula>0</formula>
    </cfRule>
  </conditionalFormatting>
  <conditionalFormatting sqref="P401">
    <cfRule type="cellIs" dxfId="4879" priority="765" operator="lessThan">
      <formula>0</formula>
    </cfRule>
  </conditionalFormatting>
  <conditionalFormatting sqref="P389:P390">
    <cfRule type="cellIs" dxfId="4878" priority="767" operator="lessThan">
      <formula>0</formula>
    </cfRule>
  </conditionalFormatting>
  <conditionalFormatting sqref="P395:P396">
    <cfRule type="cellIs" dxfId="4877" priority="766" operator="lessThan">
      <formula>0</formula>
    </cfRule>
  </conditionalFormatting>
  <conditionalFormatting sqref="P407:P408">
    <cfRule type="cellIs" dxfId="4876" priority="764" operator="lessThan">
      <formula>0</formula>
    </cfRule>
  </conditionalFormatting>
  <conditionalFormatting sqref="P551:P552">
    <cfRule type="cellIs" dxfId="4875" priority="750" operator="lessThan">
      <formula>0</formula>
    </cfRule>
  </conditionalFormatting>
  <conditionalFormatting sqref="P413:P414">
    <cfRule type="cellIs" dxfId="4874" priority="763" operator="lessThan">
      <formula>0</formula>
    </cfRule>
  </conditionalFormatting>
  <conditionalFormatting sqref="P419:P420">
    <cfRule type="cellIs" dxfId="4873" priority="762" operator="lessThan">
      <formula>0</formula>
    </cfRule>
  </conditionalFormatting>
  <conditionalFormatting sqref="J551:N551 J537:N537">
    <cfRule type="cellIs" dxfId="4872" priority="731" operator="lessThan">
      <formula>0</formula>
    </cfRule>
  </conditionalFormatting>
  <conditionalFormatting sqref="P446">
    <cfRule type="cellIs" dxfId="4871" priority="757" operator="lessThan">
      <formula>0</formula>
    </cfRule>
  </conditionalFormatting>
  <conditionalFormatting sqref="P425:P426">
    <cfRule type="cellIs" dxfId="4870" priority="760" operator="lessThan">
      <formula>0</formula>
    </cfRule>
  </conditionalFormatting>
  <conditionalFormatting sqref="P432:P433">
    <cfRule type="cellIs" dxfId="4869" priority="759" operator="lessThan">
      <formula>0</formula>
    </cfRule>
  </conditionalFormatting>
  <conditionalFormatting sqref="P438:P439">
    <cfRule type="cellIs" dxfId="4868" priority="758" operator="lessThan">
      <formula>0</formula>
    </cfRule>
  </conditionalFormatting>
  <conditionalFormatting sqref="P454">
    <cfRule type="cellIs" dxfId="4867" priority="756" operator="lessThan">
      <formula>0</formula>
    </cfRule>
  </conditionalFormatting>
  <conditionalFormatting sqref="P489:P491">
    <cfRule type="cellIs" dxfId="4866" priority="755" operator="lessThan">
      <formula>0</formula>
    </cfRule>
  </conditionalFormatting>
  <conditionalFormatting sqref="P497:P498">
    <cfRule type="cellIs" dxfId="4865" priority="754" operator="lessThan">
      <formula>0</formula>
    </cfRule>
  </conditionalFormatting>
  <conditionalFormatting sqref="C493:C496">
    <cfRule type="cellIs" dxfId="4864" priority="740" operator="lessThan">
      <formula>0</formula>
    </cfRule>
  </conditionalFormatting>
  <conditionalFormatting sqref="P537:P538">
    <cfRule type="cellIs" dxfId="4863" priority="752" operator="lessThan">
      <formula>0</formula>
    </cfRule>
  </conditionalFormatting>
  <conditionalFormatting sqref="P544:P545">
    <cfRule type="cellIs" dxfId="4862" priority="751" operator="lessThan">
      <formula>0</formula>
    </cfRule>
  </conditionalFormatting>
  <conditionalFormatting sqref="B493:B496">
    <cfRule type="cellIs" dxfId="4861" priority="734" operator="lessThan">
      <formula>0</formula>
    </cfRule>
  </conditionalFormatting>
  <conditionalFormatting sqref="P559:P560">
    <cfRule type="cellIs" dxfId="4860" priority="749" operator="lessThan">
      <formula>0</formula>
    </cfRule>
  </conditionalFormatting>
  <conditionalFormatting sqref="P566">
    <cfRule type="cellIs" dxfId="4859" priority="748" operator="lessThan">
      <formula>0</formula>
    </cfRule>
  </conditionalFormatting>
  <conditionalFormatting sqref="P571">
    <cfRule type="cellIs" dxfId="4858" priority="747" operator="lessThan">
      <formula>0</formula>
    </cfRule>
  </conditionalFormatting>
  <conditionalFormatting sqref="C551:I551 C547:C550 C537:I537 C533:C536">
    <cfRule type="cellIs" dxfId="4857" priority="730" operator="lessThan">
      <formula>0</formula>
    </cfRule>
  </conditionalFormatting>
  <conditionalFormatting sqref="I662:N662 P660:Q663">
    <cfRule type="cellIs" dxfId="4856" priority="741" operator="lessThan">
      <formula>0</formula>
    </cfRule>
  </conditionalFormatting>
  <conditionalFormatting sqref="P598:P599">
    <cfRule type="cellIs" dxfId="4855" priority="746" operator="lessThan">
      <formula>0</formula>
    </cfRule>
  </conditionalFormatting>
  <conditionalFormatting sqref="P602">
    <cfRule type="cellIs" dxfId="4854" priority="745" operator="lessThan">
      <formula>0</formula>
    </cfRule>
  </conditionalFormatting>
  <conditionalFormatting sqref="P603">
    <cfRule type="cellIs" dxfId="4853" priority="744" operator="lessThan">
      <formula>0</formula>
    </cfRule>
  </conditionalFormatting>
  <conditionalFormatting sqref="P605">
    <cfRule type="cellIs" dxfId="4852" priority="743" operator="lessThan">
      <formula>0</formula>
    </cfRule>
  </conditionalFormatting>
  <conditionalFormatting sqref="P606">
    <cfRule type="cellIs" dxfId="4851" priority="742" operator="lessThan">
      <formula>0</formula>
    </cfRule>
  </conditionalFormatting>
  <conditionalFormatting sqref="D608:N608 D605:N605 D602:N603">
    <cfRule type="expression" dxfId="4850" priority="714">
      <formula>D602/C602&gt;1</formula>
    </cfRule>
    <cfRule type="expression" dxfId="4849" priority="715">
      <formula>D602/C602&lt;1</formula>
    </cfRule>
  </conditionalFormatting>
  <conditionalFormatting sqref="C493:C496">
    <cfRule type="expression" dxfId="4848" priority="738">
      <formula>C493/B493&gt;1</formula>
    </cfRule>
    <cfRule type="expression" dxfId="4847" priority="739">
      <formula>C493/B493&lt;1</formula>
    </cfRule>
  </conditionalFormatting>
  <conditionalFormatting sqref="D493:N496">
    <cfRule type="cellIs" dxfId="4846" priority="737" operator="lessThan">
      <formula>0</formula>
    </cfRule>
  </conditionalFormatting>
  <conditionalFormatting sqref="D493:N496">
    <cfRule type="expression" dxfId="4845" priority="735">
      <formula>D493/C493&gt;1</formula>
    </cfRule>
    <cfRule type="expression" dxfId="4844" priority="736">
      <formula>D493/C493&lt;1</formula>
    </cfRule>
  </conditionalFormatting>
  <conditionalFormatting sqref="B493:B496">
    <cfRule type="expression" dxfId="4843" priority="732">
      <formula>B493/#REF!&gt;1</formula>
    </cfRule>
    <cfRule type="expression" dxfId="4842" priority="733">
      <formula>B493/#REF!&lt;1</formula>
    </cfRule>
  </conditionalFormatting>
  <conditionalFormatting sqref="C551:N551 C537:N537">
    <cfRule type="cellIs" dxfId="4841" priority="723" operator="lessThan">
      <formula>0</formula>
    </cfRule>
  </conditionalFormatting>
  <conditionalFormatting sqref="C551:M551 C537:M537">
    <cfRule type="cellIs" dxfId="4840" priority="729" operator="lessThan">
      <formula>0</formula>
    </cfRule>
  </conditionalFormatting>
  <conditionalFormatting sqref="C547:C550 C533:C536">
    <cfRule type="expression" dxfId="4839" priority="727">
      <formula>C533/B533&gt;1</formula>
    </cfRule>
    <cfRule type="expression" dxfId="4838" priority="728">
      <formula>C533/B533&lt;1</formula>
    </cfRule>
  </conditionalFormatting>
  <conditionalFormatting sqref="D547:N550 D533:N536">
    <cfRule type="cellIs" dxfId="4837" priority="726" operator="lessThan">
      <formula>0</formula>
    </cfRule>
  </conditionalFormatting>
  <conditionalFormatting sqref="D547:N550 D533:N536">
    <cfRule type="expression" dxfId="4836" priority="724">
      <formula>D533/C533&gt;1</formula>
    </cfRule>
    <cfRule type="expression" dxfId="4835" priority="725">
      <formula>D533/C533&lt;1</formula>
    </cfRule>
  </conditionalFormatting>
  <conditionalFormatting sqref="D608:N608 D605:N605 D602:N603">
    <cfRule type="cellIs" dxfId="4834" priority="716" operator="lessThan">
      <formula>0</formula>
    </cfRule>
  </conditionalFormatting>
  <conditionalFormatting sqref="C551:N551 C537:N537">
    <cfRule type="expression" dxfId="4833" priority="721">
      <formula>C537/B537&gt;1</formula>
    </cfRule>
    <cfRule type="expression" dxfId="4832" priority="722">
      <formula>C537/B537&lt;1</formula>
    </cfRule>
  </conditionalFormatting>
  <conditionalFormatting sqref="B608 B605 B602:B603 B598:B599">
    <cfRule type="cellIs" dxfId="4831" priority="720" operator="lessThan">
      <formula>0</formula>
    </cfRule>
  </conditionalFormatting>
  <conditionalFormatting sqref="C608 C605 C602:C603">
    <cfRule type="cellIs" dxfId="4830" priority="719" operator="lessThan">
      <formula>0</formula>
    </cfRule>
  </conditionalFormatting>
  <conditionalFormatting sqref="C608 C605 C602:C603">
    <cfRule type="expression" dxfId="4829" priority="717">
      <formula>C602/B602&gt;1</formula>
    </cfRule>
    <cfRule type="expression" dxfId="4828" priority="718">
      <formula>C602/B602&lt;1</formula>
    </cfRule>
  </conditionalFormatting>
  <conditionalFormatting sqref="B491:N491 B560">
    <cfRule type="expression" dxfId="4827" priority="1312">
      <formula>B491/#REF!&gt;1</formula>
    </cfRule>
    <cfRule type="expression" dxfId="4826" priority="1313">
      <formula>B491/#REF!&lt;1</formula>
    </cfRule>
  </conditionalFormatting>
  <conditionalFormatting sqref="C446">
    <cfRule type="cellIs" dxfId="4825" priority="713" operator="lessThan">
      <formula>0</formula>
    </cfRule>
  </conditionalFormatting>
  <conditionalFormatting sqref="C446">
    <cfRule type="expression" dxfId="4824" priority="711">
      <formula>C446/B446&gt;1</formula>
    </cfRule>
    <cfRule type="expression" dxfId="4823" priority="712">
      <formula>C446/B446&lt;1</formula>
    </cfRule>
  </conditionalFormatting>
  <conditionalFormatting sqref="D446:N446">
    <cfRule type="cellIs" dxfId="4822" priority="710" operator="lessThan">
      <formula>0</formula>
    </cfRule>
  </conditionalFormatting>
  <conditionalFormatting sqref="D446:N446">
    <cfRule type="expression" dxfId="4821" priority="708">
      <formula>D446/C446&gt;1</formula>
    </cfRule>
    <cfRule type="expression" dxfId="4820" priority="709">
      <formula>D446/C446&lt;1</formula>
    </cfRule>
  </conditionalFormatting>
  <conditionalFormatting sqref="B446">
    <cfRule type="cellIs" dxfId="4819" priority="707" operator="lessThan">
      <formula>0</formula>
    </cfRule>
  </conditionalFormatting>
  <conditionalFormatting sqref="B446">
    <cfRule type="expression" dxfId="4818" priority="705">
      <formula>B446/#REF!&gt;1</formula>
    </cfRule>
    <cfRule type="expression" dxfId="4817" priority="706">
      <formula>B446/#REF!&lt;1</formula>
    </cfRule>
  </conditionalFormatting>
  <conditionalFormatting sqref="C497">
    <cfRule type="cellIs" dxfId="4816" priority="704" operator="lessThan">
      <formula>0</formula>
    </cfRule>
  </conditionalFormatting>
  <conditionalFormatting sqref="D497:N497">
    <cfRule type="cellIs" dxfId="4815" priority="701" operator="lessThan">
      <formula>0</formula>
    </cfRule>
  </conditionalFormatting>
  <conditionalFormatting sqref="C497">
    <cfRule type="expression" dxfId="4814" priority="702">
      <formula>C497/B497&gt;1</formula>
    </cfRule>
    <cfRule type="expression" dxfId="4813" priority="703">
      <formula>C497/B497&lt;1</formula>
    </cfRule>
  </conditionalFormatting>
  <conditionalFormatting sqref="D497:N497">
    <cfRule type="expression" dxfId="4812" priority="699">
      <formula>D497/C497&gt;1</formula>
    </cfRule>
    <cfRule type="expression" dxfId="4811" priority="700">
      <formula>D497/C497&lt;1</formula>
    </cfRule>
  </conditionalFormatting>
  <conditionalFormatting sqref="B497">
    <cfRule type="cellIs" dxfId="4810" priority="698" operator="lessThan">
      <formula>0</formula>
    </cfRule>
  </conditionalFormatting>
  <conditionalFormatting sqref="B497">
    <cfRule type="expression" dxfId="4809" priority="696">
      <formula>B497/#REF!&gt;1</formula>
    </cfRule>
    <cfRule type="expression" dxfId="4808" priority="697">
      <formula>B497/#REF!&lt;1</formula>
    </cfRule>
  </conditionalFormatting>
  <conditionalFormatting sqref="C566:N566">
    <cfRule type="expression" dxfId="4807" priority="664">
      <formula>C566/B566&gt;1</formula>
    </cfRule>
    <cfRule type="expression" dxfId="4806" priority="665">
      <formula>C566/B566&lt;1</formula>
    </cfRule>
  </conditionalFormatting>
  <conditionalFormatting sqref="B538:N538">
    <cfRule type="cellIs" dxfId="4805" priority="686" operator="lessThan">
      <formula>0</formula>
    </cfRule>
  </conditionalFormatting>
  <conditionalFormatting sqref="B538:N538">
    <cfRule type="expression" dxfId="4804" priority="684">
      <formula>B538/A538&gt;1</formula>
    </cfRule>
    <cfRule type="expression" dxfId="4803" priority="685">
      <formula>B538/A538&lt;1</formula>
    </cfRule>
  </conditionalFormatting>
  <conditionalFormatting sqref="B552:N552">
    <cfRule type="cellIs" dxfId="4802" priority="683" operator="lessThan">
      <formula>0</formula>
    </cfRule>
  </conditionalFormatting>
  <conditionalFormatting sqref="B552:N552">
    <cfRule type="expression" dxfId="4801" priority="681">
      <formula>B552/A552&gt;1</formula>
    </cfRule>
    <cfRule type="expression" dxfId="4800" priority="682">
      <formula>B552/A552&lt;1</formula>
    </cfRule>
  </conditionalFormatting>
  <conditionalFormatting sqref="N571">
    <cfRule type="cellIs" dxfId="4799" priority="657" operator="lessThan">
      <formula>0</formula>
    </cfRule>
  </conditionalFormatting>
  <conditionalFormatting sqref="C545:N545">
    <cfRule type="expression" dxfId="4798" priority="675">
      <formula>C545/B545&gt;1</formula>
    </cfRule>
    <cfRule type="expression" dxfId="4797" priority="676">
      <formula>C545/B545&lt;1</formula>
    </cfRule>
  </conditionalFormatting>
  <conditionalFormatting sqref="C571:M571">
    <cfRule type="expression" dxfId="4796" priority="659">
      <formula>C571/B571&gt;1</formula>
    </cfRule>
    <cfRule type="expression" dxfId="4795" priority="660">
      <formula>C571/B571&lt;1</formula>
    </cfRule>
  </conditionalFormatting>
  <conditionalFormatting sqref="N571">
    <cfRule type="expression" dxfId="4794" priority="654">
      <formula>N571/M571&gt;1</formula>
    </cfRule>
    <cfRule type="expression" dxfId="4793" priority="655">
      <formula>N571/M571&lt;1</formula>
    </cfRule>
  </conditionalFormatting>
  <conditionalFormatting sqref="C571:M571">
    <cfRule type="cellIs" dxfId="4792" priority="663" operator="lessThan">
      <formula>0</formula>
    </cfRule>
  </conditionalFormatting>
  <conditionalFormatting sqref="C571:M571">
    <cfRule type="cellIs" dxfId="4791" priority="662" operator="lessThan">
      <formula>0</formula>
    </cfRule>
  </conditionalFormatting>
  <conditionalFormatting sqref="B545">
    <cfRule type="cellIs" dxfId="4790" priority="678" operator="lessThan">
      <formula>0</formula>
    </cfRule>
  </conditionalFormatting>
  <conditionalFormatting sqref="B545">
    <cfRule type="expression" dxfId="4789" priority="679">
      <formula>B545/#REF!&gt;1</formula>
    </cfRule>
    <cfRule type="expression" dxfId="4788" priority="680">
      <formula>B545/#REF!&lt;1</formula>
    </cfRule>
  </conditionalFormatting>
  <conditionalFormatting sqref="C545:N545">
    <cfRule type="cellIs" dxfId="4787" priority="677" operator="lessThan">
      <formula>0</formula>
    </cfRule>
  </conditionalFormatting>
  <conditionalFormatting sqref="C598:N599">
    <cfRule type="expression" dxfId="4786" priority="672">
      <formula>C598/B598&gt;1</formula>
    </cfRule>
    <cfRule type="expression" dxfId="4785" priority="673">
      <formula>C598/B598&lt;1</formula>
    </cfRule>
  </conditionalFormatting>
  <conditionalFormatting sqref="C560:N560">
    <cfRule type="expression" dxfId="4784" priority="669">
      <formula>C560/B560&gt;1</formula>
    </cfRule>
    <cfRule type="expression" dxfId="4783" priority="670">
      <formula>C560/B560&lt;1</formula>
    </cfRule>
  </conditionalFormatting>
  <conditionalFormatting sqref="N571">
    <cfRule type="cellIs" dxfId="4782" priority="658" operator="lessThan">
      <formula>0</formula>
    </cfRule>
  </conditionalFormatting>
  <conditionalFormatting sqref="C571:M571">
    <cfRule type="cellIs" dxfId="4781" priority="661" operator="lessThan">
      <formula>0</formula>
    </cfRule>
  </conditionalFormatting>
  <conditionalFormatting sqref="N571">
    <cfRule type="cellIs" dxfId="4780" priority="656" operator="lessThan">
      <formula>0</formula>
    </cfRule>
  </conditionalFormatting>
  <conditionalFormatting sqref="B628:N631">
    <cfRule type="cellIs" dxfId="4779" priority="653" operator="lessThan">
      <formula>0</formula>
    </cfRule>
  </conditionalFormatting>
  <conditionalFormatting sqref="I630:N630 P628:Q631">
    <cfRule type="cellIs" dxfId="4778" priority="652" operator="lessThan">
      <formula>0</formula>
    </cfRule>
  </conditionalFormatting>
  <conditionalFormatting sqref="B632:N635">
    <cfRule type="cellIs" dxfId="4777" priority="651" operator="lessThan">
      <formula>0</formula>
    </cfRule>
  </conditionalFormatting>
  <conditionalFormatting sqref="I634:N634 P632:Q635">
    <cfRule type="cellIs" dxfId="4776" priority="650" operator="lessThan">
      <formula>0</formula>
    </cfRule>
  </conditionalFormatting>
  <conditionalFormatting sqref="B636:N639">
    <cfRule type="cellIs" dxfId="4775" priority="649" operator="lessThan">
      <formula>0</formula>
    </cfRule>
  </conditionalFormatting>
  <conditionalFormatting sqref="I638:N638 P636:Q639">
    <cfRule type="cellIs" dxfId="4774" priority="648" operator="lessThan">
      <formula>0</formula>
    </cfRule>
  </conditionalFormatting>
  <conditionalFormatting sqref="B640:N643">
    <cfRule type="cellIs" dxfId="4773" priority="647" operator="lessThan">
      <formula>0</formula>
    </cfRule>
  </conditionalFormatting>
  <conditionalFormatting sqref="I642:N642 P640:Q643">
    <cfRule type="cellIs" dxfId="4772" priority="646" operator="lessThan">
      <formula>0</formula>
    </cfRule>
  </conditionalFormatting>
  <conditionalFormatting sqref="B644:N647">
    <cfRule type="cellIs" dxfId="4771" priority="645" operator="lessThan">
      <formula>0</formula>
    </cfRule>
  </conditionalFormatting>
  <conditionalFormatting sqref="I646:N646 P644:Q647">
    <cfRule type="cellIs" dxfId="4770" priority="644" operator="lessThan">
      <formula>0</formula>
    </cfRule>
  </conditionalFormatting>
  <conditionalFormatting sqref="B648:N651">
    <cfRule type="cellIs" dxfId="4769" priority="643" operator="lessThan">
      <formula>0</formula>
    </cfRule>
  </conditionalFormatting>
  <conditionalFormatting sqref="I650:N650 P648:Q651">
    <cfRule type="cellIs" dxfId="4768" priority="642" operator="lessThan">
      <formula>0</formula>
    </cfRule>
  </conditionalFormatting>
  <conditionalFormatting sqref="B652:N655">
    <cfRule type="cellIs" dxfId="4767" priority="641" operator="lessThan">
      <formula>0</formula>
    </cfRule>
  </conditionalFormatting>
  <conditionalFormatting sqref="I654:N654 P652:Q655">
    <cfRule type="cellIs" dxfId="4766" priority="640" operator="lessThan">
      <formula>0</formula>
    </cfRule>
  </conditionalFormatting>
  <conditionalFormatting sqref="B656:N659">
    <cfRule type="cellIs" dxfId="4765" priority="639" operator="lessThan">
      <formula>0</formula>
    </cfRule>
  </conditionalFormatting>
  <conditionalFormatting sqref="I658:N658 P656:Q659">
    <cfRule type="cellIs" dxfId="4764" priority="638" operator="lessThan">
      <formula>0</formula>
    </cfRule>
  </conditionalFormatting>
  <conditionalFormatting sqref="B664:N667">
    <cfRule type="cellIs" dxfId="4763" priority="637" operator="lessThan">
      <formula>0</formula>
    </cfRule>
  </conditionalFormatting>
  <conditionalFormatting sqref="I666:N666 P664:Q667">
    <cfRule type="cellIs" dxfId="4762" priority="636" operator="lessThan">
      <formula>0</formula>
    </cfRule>
  </conditionalFormatting>
  <conditionalFormatting sqref="B668:N671">
    <cfRule type="cellIs" dxfId="4761" priority="635" operator="lessThan">
      <formula>0</formula>
    </cfRule>
  </conditionalFormatting>
  <conditionalFormatting sqref="I670:N670 P668:Q671">
    <cfRule type="cellIs" dxfId="4760" priority="634" operator="lessThan">
      <formula>0</formula>
    </cfRule>
  </conditionalFormatting>
  <conditionalFormatting sqref="P608">
    <cfRule type="cellIs" dxfId="4759" priority="633" operator="lessThan">
      <formula>0</formula>
    </cfRule>
  </conditionalFormatting>
  <conditionalFormatting sqref="Q447:Q448">
    <cfRule type="cellIs" dxfId="4758" priority="632" operator="lessThan">
      <formula>0</formula>
    </cfRule>
  </conditionalFormatting>
  <conditionalFormatting sqref="P447:P448">
    <cfRule type="cellIs" dxfId="4757" priority="631" operator="lessThan">
      <formula>0</formula>
    </cfRule>
  </conditionalFormatting>
  <conditionalFormatting sqref="B447:N447 B493:O499 B490:O490 B492">
    <cfRule type="cellIs" dxfId="4756" priority="630" operator="lessThan">
      <formula>0</formula>
    </cfRule>
  </conditionalFormatting>
  <conditionalFormatting sqref="B499:N499">
    <cfRule type="cellIs" dxfId="4755" priority="624" operator="lessThan">
      <formula>0</formula>
    </cfRule>
  </conditionalFormatting>
  <conditionalFormatting sqref="B553:N553">
    <cfRule type="cellIs" dxfId="4754" priority="618" operator="lessThan">
      <formula>0</formula>
    </cfRule>
  </conditionalFormatting>
  <conditionalFormatting sqref="P477:Q477 B477">
    <cfRule type="cellIs" dxfId="4753" priority="617" operator="lessThan">
      <formula>0</formula>
    </cfRule>
  </conditionalFormatting>
  <conditionalFormatting sqref="Q478:Q482">
    <cfRule type="cellIs" dxfId="4752" priority="616" operator="lessThan">
      <formula>0</formula>
    </cfRule>
  </conditionalFormatting>
  <conditionalFormatting sqref="P478:P481">
    <cfRule type="cellIs" dxfId="4751" priority="615" operator="lessThan">
      <formula>0</formula>
    </cfRule>
  </conditionalFormatting>
  <conditionalFormatting sqref="P482">
    <cfRule type="cellIs" dxfId="4750" priority="614" operator="lessThan">
      <formula>0</formula>
    </cfRule>
  </conditionalFormatting>
  <conditionalFormatting sqref="P457:Q457 B457">
    <cfRule type="cellIs" dxfId="4749" priority="613" operator="lessThan">
      <formula>0</formula>
    </cfRule>
  </conditionalFormatting>
  <conditionalFormatting sqref="Q458:Q462">
    <cfRule type="cellIs" dxfId="4748" priority="612" operator="lessThan">
      <formula>0</formula>
    </cfRule>
  </conditionalFormatting>
  <conditionalFormatting sqref="P458:P461">
    <cfRule type="cellIs" dxfId="4747" priority="611" operator="lessThan">
      <formula>0</formula>
    </cfRule>
  </conditionalFormatting>
  <conditionalFormatting sqref="P462">
    <cfRule type="cellIs" dxfId="4746" priority="610" operator="lessThan">
      <formula>0</formula>
    </cfRule>
  </conditionalFormatting>
  <conditionalFormatting sqref="P465:Q465 B465">
    <cfRule type="cellIs" dxfId="4745" priority="609" operator="lessThan">
      <formula>0</formula>
    </cfRule>
  </conditionalFormatting>
  <conditionalFormatting sqref="Q466:Q470">
    <cfRule type="cellIs" dxfId="4744" priority="608" operator="lessThan">
      <formula>0</formula>
    </cfRule>
  </conditionalFormatting>
  <conditionalFormatting sqref="P466:P469">
    <cfRule type="cellIs" dxfId="4743" priority="607" operator="lessThan">
      <formula>0</formula>
    </cfRule>
  </conditionalFormatting>
  <conditionalFormatting sqref="P470">
    <cfRule type="cellIs" dxfId="4742" priority="606" operator="lessThan">
      <formula>0</formula>
    </cfRule>
  </conditionalFormatting>
  <conditionalFormatting sqref="O574:O577">
    <cfRule type="cellIs" dxfId="4741" priority="575" operator="lessThan">
      <formula>0</formula>
    </cfRule>
  </conditionalFormatting>
  <conditionalFormatting sqref="O574:O577">
    <cfRule type="cellIs" dxfId="4740" priority="574" operator="lessThan">
      <formula>0</formula>
    </cfRule>
  </conditionalFormatting>
  <conditionalFormatting sqref="O382">
    <cfRule type="cellIs" dxfId="4739" priority="570" operator="lessThan">
      <formula>0</formula>
    </cfRule>
  </conditionalFormatting>
  <conditionalFormatting sqref="O384">
    <cfRule type="cellIs" dxfId="4738" priority="541" operator="lessThan">
      <formula>0</formula>
    </cfRule>
  </conditionalFormatting>
  <conditionalFormatting sqref="O370">
    <cfRule type="cellIs" dxfId="4737" priority="571" operator="lessThan">
      <formula>0</formula>
    </cfRule>
  </conditionalFormatting>
  <conditionalFormatting sqref="O368:O370 O380:O382 O386:O388 O392:O394 O398:O400 O404:O406 O410:O412 O416:O418 O422:O424 O429:O431 O435:O437 O491 O584:O587 O538 O552">
    <cfRule type="cellIs" dxfId="4736" priority="596" operator="lessThan">
      <formula>0</formula>
    </cfRule>
  </conditionalFormatting>
  <conditionalFormatting sqref="O347">
    <cfRule type="cellIs" dxfId="4735" priority="595" operator="lessThan">
      <formula>0</formula>
    </cfRule>
  </conditionalFormatting>
  <conditionalFormatting sqref="O347">
    <cfRule type="cellIs" dxfId="4734" priority="594" operator="lessThan">
      <formula>0</formula>
    </cfRule>
  </conditionalFormatting>
  <conditionalFormatting sqref="O350:O353">
    <cfRule type="cellIs" dxfId="4733" priority="593" operator="lessThan">
      <formula>0</formula>
    </cfRule>
  </conditionalFormatting>
  <conditionalFormatting sqref="O392">
    <cfRule type="cellIs" dxfId="4732" priority="564" operator="lessThan">
      <formula>0</formula>
    </cfRule>
  </conditionalFormatting>
  <conditionalFormatting sqref="O368:O369">
    <cfRule type="cellIs" dxfId="4731" priority="591" operator="lessThan">
      <formula>0</formula>
    </cfRule>
  </conditionalFormatting>
  <conditionalFormatting sqref="O380:O381">
    <cfRule type="cellIs" dxfId="4730" priority="590" operator="lessThan">
      <formula>0</formula>
    </cfRule>
  </conditionalFormatting>
  <conditionalFormatting sqref="O556:O558">
    <cfRule type="cellIs" dxfId="4729" priority="586" operator="lessThan">
      <formula>0</formula>
    </cfRule>
  </conditionalFormatting>
  <conditionalFormatting sqref="O386:O388">
    <cfRule type="cellIs" dxfId="4728" priority="589" operator="lessThan">
      <formula>0</formula>
    </cfRule>
  </conditionalFormatting>
  <conditionalFormatting sqref="O354">
    <cfRule type="cellIs" dxfId="4727" priority="588" operator="lessThan">
      <formula>0</formula>
    </cfRule>
  </conditionalFormatting>
  <conditionalFormatting sqref="O389">
    <cfRule type="cellIs" dxfId="4726" priority="565" operator="lessThan">
      <formula>0</formula>
    </cfRule>
  </conditionalFormatting>
  <conditionalFormatting sqref="O556:O558">
    <cfRule type="cellIs" dxfId="4725" priority="587" operator="lessThan">
      <formula>0</formula>
    </cfRule>
  </conditionalFormatting>
  <conditionalFormatting sqref="O562 O564:O565">
    <cfRule type="cellIs" dxfId="4724" priority="584" operator="lessThan">
      <formula>0</formula>
    </cfRule>
  </conditionalFormatting>
  <conditionalFormatting sqref="O564:O565 O562">
    <cfRule type="cellIs" dxfId="4723" priority="585" operator="lessThan">
      <formula>0</formula>
    </cfRule>
  </conditionalFormatting>
  <conditionalFormatting sqref="O579:O582">
    <cfRule type="cellIs" dxfId="4722" priority="582" operator="lessThan">
      <formula>0</formula>
    </cfRule>
  </conditionalFormatting>
  <conditionalFormatting sqref="O579:O582">
    <cfRule type="cellIs" dxfId="4721" priority="583" operator="lessThan">
      <formula>0</formula>
    </cfRule>
  </conditionalFormatting>
  <conditionalFormatting sqref="O584:O587">
    <cfRule type="cellIs" dxfId="4720" priority="580" operator="lessThan">
      <formula>0</formula>
    </cfRule>
  </conditionalFormatting>
  <conditionalFormatting sqref="O584:O587">
    <cfRule type="cellIs" dxfId="4719" priority="581" operator="lessThan">
      <formula>0</formula>
    </cfRule>
  </conditionalFormatting>
  <conditionalFormatting sqref="O589:O592">
    <cfRule type="cellIs" dxfId="4718" priority="578" operator="lessThan">
      <formula>0</formula>
    </cfRule>
  </conditionalFormatting>
  <conditionalFormatting sqref="O589:O592">
    <cfRule type="cellIs" dxfId="4717" priority="579" operator="lessThan">
      <formula>0</formula>
    </cfRule>
  </conditionalFormatting>
  <conditionalFormatting sqref="O420">
    <cfRule type="cellIs" dxfId="4716" priority="503" operator="lessThan">
      <formula>0</formula>
    </cfRule>
  </conditionalFormatting>
  <conditionalFormatting sqref="O383">
    <cfRule type="cellIs" dxfId="4715" priority="566" operator="lessThan">
      <formula>0</formula>
    </cfRule>
  </conditionalFormatting>
  <conditionalFormatting sqref="O568:O570">
    <cfRule type="cellIs" dxfId="4714" priority="576" operator="lessThan">
      <formula>0</formula>
    </cfRule>
  </conditionalFormatting>
  <conditionalFormatting sqref="O568:O570">
    <cfRule type="cellIs" dxfId="4713" priority="577" operator="lessThan">
      <formula>0</formula>
    </cfRule>
  </conditionalFormatting>
  <conditionalFormatting sqref="O371">
    <cfRule type="cellIs" dxfId="4712" priority="567" operator="lessThan">
      <formula>0</formula>
    </cfRule>
  </conditionalFormatting>
  <conditionalFormatting sqref="O420">
    <cfRule type="cellIs" dxfId="4711" priority="504" operator="lessThan">
      <formula>0</formula>
    </cfRule>
  </conditionalFormatting>
  <conditionalFormatting sqref="O435">
    <cfRule type="cellIs" dxfId="4710" priority="471" operator="lessThan">
      <formula>0</formula>
    </cfRule>
  </conditionalFormatting>
  <conditionalFormatting sqref="O433">
    <cfRule type="cellIs" dxfId="4709" priority="472" operator="lessThan">
      <formula>0</formula>
    </cfRule>
  </conditionalFormatting>
  <conditionalFormatting sqref="O435">
    <cfRule type="cellIs" dxfId="4708" priority="469" operator="lessThan">
      <formula>0</formula>
    </cfRule>
  </conditionalFormatting>
  <conditionalFormatting sqref="O435">
    <cfRule type="cellIs" dxfId="4707" priority="470" operator="lessThan">
      <formula>0</formula>
    </cfRule>
  </conditionalFormatting>
  <conditionalFormatting sqref="O429">
    <cfRule type="cellIs" dxfId="4706" priority="481" operator="lessThan">
      <formula>0</formula>
    </cfRule>
  </conditionalFormatting>
  <conditionalFormatting sqref="O422">
    <cfRule type="cellIs" dxfId="4705" priority="491" operator="lessThan">
      <formula>0</formula>
    </cfRule>
  </conditionalFormatting>
  <conditionalFormatting sqref="O429">
    <cfRule type="cellIs" dxfId="4704" priority="480" operator="lessThan">
      <formula>0</formula>
    </cfRule>
  </conditionalFormatting>
  <conditionalFormatting sqref="O429">
    <cfRule type="cellIs" dxfId="4703" priority="479" operator="lessThan">
      <formula>0</formula>
    </cfRule>
  </conditionalFormatting>
  <conditionalFormatting sqref="O422">
    <cfRule type="cellIs" dxfId="4702" priority="492" operator="lessThan">
      <formula>0</formula>
    </cfRule>
  </conditionalFormatting>
  <conditionalFormatting sqref="O429">
    <cfRule type="cellIs" dxfId="4701" priority="478" operator="lessThan">
      <formula>0</formula>
    </cfRule>
  </conditionalFormatting>
  <conditionalFormatting sqref="O422">
    <cfRule type="cellIs" dxfId="4700" priority="493" operator="lessThan">
      <formula>0</formula>
    </cfRule>
  </conditionalFormatting>
  <conditionalFormatting sqref="O422">
    <cfRule type="cellIs" dxfId="4699" priority="490" operator="lessThan">
      <formula>0</formula>
    </cfRule>
  </conditionalFormatting>
  <conditionalFormatting sqref="O429">
    <cfRule type="cellIs" dxfId="4698" priority="477" operator="lessThan">
      <formula>0</formula>
    </cfRule>
  </conditionalFormatting>
  <conditionalFormatting sqref="O604 O606:O607 O624:O627 O660:O663">
    <cfRule type="cellIs" dxfId="4697" priority="573" operator="lessThan">
      <formula>0</formula>
    </cfRule>
  </conditionalFormatting>
  <conditionalFormatting sqref="O626">
    <cfRule type="cellIs" dxfId="4696" priority="572" operator="lessThan">
      <formula>0</formula>
    </cfRule>
  </conditionalFormatting>
  <conditionalFormatting sqref="O435">
    <cfRule type="cellIs" dxfId="4695" priority="467" operator="lessThan">
      <formula>0</formula>
    </cfRule>
  </conditionalFormatting>
  <conditionalFormatting sqref="O435">
    <cfRule type="cellIs" dxfId="4694" priority="468" operator="lessThan">
      <formula>0</formula>
    </cfRule>
  </conditionalFormatting>
  <conditionalFormatting sqref="O384">
    <cfRule type="cellIs" dxfId="4693" priority="540" operator="lessThan">
      <formula>0</formula>
    </cfRule>
  </conditionalFormatting>
  <conditionalFormatting sqref="O435">
    <cfRule type="cellIs" dxfId="4692" priority="466" operator="lessThan">
      <formula>0</formula>
    </cfRule>
  </conditionalFormatting>
  <conditionalFormatting sqref="O438">
    <cfRule type="cellIs" dxfId="4691" priority="463" operator="lessThan">
      <formula>0</formula>
    </cfRule>
  </conditionalFormatting>
  <conditionalFormatting sqref="O439">
    <cfRule type="cellIs" dxfId="4690" priority="462" operator="lessThan">
      <formula>0</formula>
    </cfRule>
  </conditionalFormatting>
  <conditionalFormatting sqref="O435">
    <cfRule type="cellIs" dxfId="4689" priority="465" operator="lessThan">
      <formula>0</formula>
    </cfRule>
  </conditionalFormatting>
  <conditionalFormatting sqref="O439">
    <cfRule type="cellIs" dxfId="4688" priority="461" operator="lessThan">
      <formula>0</formula>
    </cfRule>
  </conditionalFormatting>
  <conditionalFormatting sqref="O551 O537">
    <cfRule type="cellIs" dxfId="4687" priority="445" operator="lessThan">
      <formula>0</formula>
    </cfRule>
  </conditionalFormatting>
  <conditionalFormatting sqref="O435">
    <cfRule type="cellIs" dxfId="4686" priority="464" operator="lessThan">
      <formula>0</formula>
    </cfRule>
  </conditionalFormatting>
  <conditionalFormatting sqref="O498">
    <cfRule type="cellIs" dxfId="4685" priority="455" operator="lessThan">
      <formula>0</formula>
    </cfRule>
  </conditionalFormatting>
  <conditionalFormatting sqref="O442:O445">
    <cfRule type="cellIs" dxfId="4684" priority="460" operator="lessThan">
      <formula>0</formula>
    </cfRule>
  </conditionalFormatting>
  <conditionalFormatting sqref="O392">
    <cfRule type="cellIs" dxfId="4683" priority="559" operator="lessThan">
      <formula>0</formula>
    </cfRule>
  </conditionalFormatting>
  <conditionalFormatting sqref="O392">
    <cfRule type="cellIs" dxfId="4682" priority="562" operator="lessThan">
      <formula>0</formula>
    </cfRule>
  </conditionalFormatting>
  <conditionalFormatting sqref="O392">
    <cfRule type="cellIs" dxfId="4681" priority="561" operator="lessThan">
      <formula>0</formula>
    </cfRule>
  </conditionalFormatting>
  <conditionalFormatting sqref="O395">
    <cfRule type="cellIs" dxfId="4680" priority="556" operator="lessThan">
      <formula>0</formula>
    </cfRule>
  </conditionalFormatting>
  <conditionalFormatting sqref="O398">
    <cfRule type="cellIs" dxfId="4679" priority="554" operator="lessThan">
      <formula>0</formula>
    </cfRule>
  </conditionalFormatting>
  <conditionalFormatting sqref="O372">
    <cfRule type="cellIs" dxfId="4678" priority="542" operator="lessThan">
      <formula>0</formula>
    </cfRule>
  </conditionalFormatting>
  <conditionalFormatting sqref="O392">
    <cfRule type="cellIs" dxfId="4677" priority="557" operator="lessThan">
      <formula>0</formula>
    </cfRule>
  </conditionalFormatting>
  <conditionalFormatting sqref="O392">
    <cfRule type="cellIs" dxfId="4676" priority="558" operator="lessThan">
      <formula>0</formula>
    </cfRule>
  </conditionalFormatting>
  <conditionalFormatting sqref="O392">
    <cfRule type="cellIs" dxfId="4675" priority="563" operator="lessThan">
      <formula>0</formula>
    </cfRule>
  </conditionalFormatting>
  <conditionalFormatting sqref="O392">
    <cfRule type="cellIs" dxfId="4674" priority="560" operator="lessThan">
      <formula>0</formula>
    </cfRule>
  </conditionalFormatting>
  <conditionalFormatting sqref="O398">
    <cfRule type="cellIs" dxfId="4673" priority="549" operator="lessThan">
      <formula>0</formula>
    </cfRule>
  </conditionalFormatting>
  <conditionalFormatting sqref="O398">
    <cfRule type="cellIs" dxfId="4672" priority="553" operator="lessThan">
      <formula>0</formula>
    </cfRule>
  </conditionalFormatting>
  <conditionalFormatting sqref="O398">
    <cfRule type="cellIs" dxfId="4671" priority="552" operator="lessThan">
      <formula>0</formula>
    </cfRule>
  </conditionalFormatting>
  <conditionalFormatting sqref="O398">
    <cfRule type="cellIs" dxfId="4670" priority="551" operator="lessThan">
      <formula>0</formula>
    </cfRule>
  </conditionalFormatting>
  <conditionalFormatting sqref="O398">
    <cfRule type="cellIs" dxfId="4669" priority="550" operator="lessThan">
      <formula>0</formula>
    </cfRule>
  </conditionalFormatting>
  <conditionalFormatting sqref="O398">
    <cfRule type="cellIs" dxfId="4668" priority="555" operator="lessThan">
      <formula>0</formula>
    </cfRule>
  </conditionalFormatting>
  <conditionalFormatting sqref="O390">
    <cfRule type="cellIs" dxfId="4667" priority="539" operator="lessThan">
      <formula>0</formula>
    </cfRule>
  </conditionalFormatting>
  <conditionalFormatting sqref="O398">
    <cfRule type="cellIs" dxfId="4666" priority="548" operator="lessThan">
      <formula>0</formula>
    </cfRule>
  </conditionalFormatting>
  <conditionalFormatting sqref="O401">
    <cfRule type="cellIs" dxfId="4665" priority="547" operator="lessThan">
      <formula>0</formula>
    </cfRule>
  </conditionalFormatting>
  <conditionalFormatting sqref="O354">
    <cfRule type="cellIs" dxfId="4664" priority="546" operator="lessThan">
      <formula>0</formula>
    </cfRule>
  </conditionalFormatting>
  <conditionalFormatting sqref="O360">
    <cfRule type="cellIs" dxfId="4663" priority="545" operator="lessThan">
      <formula>0</formula>
    </cfRule>
  </conditionalFormatting>
  <conditionalFormatting sqref="O360">
    <cfRule type="cellIs" dxfId="4662" priority="544" operator="lessThan">
      <formula>0</formula>
    </cfRule>
  </conditionalFormatting>
  <conditionalFormatting sqref="O372">
    <cfRule type="cellIs" dxfId="4661" priority="543" operator="lessThan">
      <formula>0</formula>
    </cfRule>
  </conditionalFormatting>
  <conditionalFormatting sqref="O396">
    <cfRule type="cellIs" dxfId="4660" priority="537" operator="lessThan">
      <formula>0</formula>
    </cfRule>
  </conditionalFormatting>
  <conditionalFormatting sqref="O396">
    <cfRule type="cellIs" dxfId="4659" priority="536" operator="lessThan">
      <formula>0</formula>
    </cfRule>
  </conditionalFormatting>
  <conditionalFormatting sqref="O390">
    <cfRule type="cellIs" dxfId="4658" priority="538" operator="lessThan">
      <formula>0</formula>
    </cfRule>
  </conditionalFormatting>
  <conditionalFormatting sqref="O413">
    <cfRule type="cellIs" dxfId="4657" priority="516" operator="lessThan">
      <formula>0</formula>
    </cfRule>
  </conditionalFormatting>
  <conditionalFormatting sqref="O414">
    <cfRule type="cellIs" dxfId="4656" priority="515" operator="lessThan">
      <formula>0</formula>
    </cfRule>
  </conditionalFormatting>
  <conditionalFormatting sqref="O404">
    <cfRule type="cellIs" dxfId="4655" priority="533" operator="lessThan">
      <formula>0</formula>
    </cfRule>
  </conditionalFormatting>
  <conditionalFormatting sqref="O404">
    <cfRule type="cellIs" dxfId="4654" priority="532" operator="lessThan">
      <formula>0</formula>
    </cfRule>
  </conditionalFormatting>
  <conditionalFormatting sqref="O404">
    <cfRule type="cellIs" dxfId="4653" priority="535" operator="lessThan">
      <formula>0</formula>
    </cfRule>
  </conditionalFormatting>
  <conditionalFormatting sqref="O404">
    <cfRule type="cellIs" dxfId="4652" priority="534" operator="lessThan">
      <formula>0</formula>
    </cfRule>
  </conditionalFormatting>
  <conditionalFormatting sqref="O416">
    <cfRule type="cellIs" dxfId="4651" priority="510" operator="lessThan">
      <formula>0</formula>
    </cfRule>
  </conditionalFormatting>
  <conditionalFormatting sqref="O416">
    <cfRule type="cellIs" dxfId="4650" priority="509" operator="lessThan">
      <formula>0</formula>
    </cfRule>
  </conditionalFormatting>
  <conditionalFormatting sqref="O404">
    <cfRule type="cellIs" dxfId="4649" priority="531" operator="lessThan">
      <formula>0</formula>
    </cfRule>
  </conditionalFormatting>
  <conditionalFormatting sqref="O404">
    <cfRule type="cellIs" dxfId="4648" priority="530" operator="lessThan">
      <formula>0</formula>
    </cfRule>
  </conditionalFormatting>
  <conditionalFormatting sqref="O404">
    <cfRule type="cellIs" dxfId="4647" priority="529" operator="lessThan">
      <formula>0</formula>
    </cfRule>
  </conditionalFormatting>
  <conditionalFormatting sqref="O404">
    <cfRule type="cellIs" dxfId="4646" priority="528" operator="lessThan">
      <formula>0</formula>
    </cfRule>
  </conditionalFormatting>
  <conditionalFormatting sqref="O407">
    <cfRule type="cellIs" dxfId="4645" priority="527" operator="lessThan">
      <formula>0</formula>
    </cfRule>
  </conditionalFormatting>
  <conditionalFormatting sqref="O408">
    <cfRule type="cellIs" dxfId="4644" priority="526" operator="lessThan">
      <formula>0</formula>
    </cfRule>
  </conditionalFormatting>
  <conditionalFormatting sqref="O408">
    <cfRule type="cellIs" dxfId="4643" priority="525" operator="lessThan">
      <formula>0</formula>
    </cfRule>
  </conditionalFormatting>
  <conditionalFormatting sqref="O414">
    <cfRule type="cellIs" dxfId="4642" priority="514" operator="lessThan">
      <formula>0</formula>
    </cfRule>
  </conditionalFormatting>
  <conditionalFormatting sqref="O416">
    <cfRule type="cellIs" dxfId="4641" priority="513" operator="lessThan">
      <formula>0</formula>
    </cfRule>
  </conditionalFormatting>
  <conditionalFormatting sqref="O416">
    <cfRule type="cellIs" dxfId="4640" priority="512" operator="lessThan">
      <formula>0</formula>
    </cfRule>
  </conditionalFormatting>
  <conditionalFormatting sqref="O416">
    <cfRule type="cellIs" dxfId="4639" priority="511" operator="lessThan">
      <formula>0</formula>
    </cfRule>
  </conditionalFormatting>
  <conditionalFormatting sqref="O416">
    <cfRule type="cellIs" dxfId="4638" priority="508" operator="lessThan">
      <formula>0</formula>
    </cfRule>
  </conditionalFormatting>
  <conditionalFormatting sqref="O410">
    <cfRule type="cellIs" dxfId="4637" priority="524" operator="lessThan">
      <formula>0</formula>
    </cfRule>
  </conditionalFormatting>
  <conditionalFormatting sqref="O410">
    <cfRule type="cellIs" dxfId="4636" priority="523" operator="lessThan">
      <formula>0</formula>
    </cfRule>
  </conditionalFormatting>
  <conditionalFormatting sqref="O410">
    <cfRule type="cellIs" dxfId="4635" priority="522" operator="lessThan">
      <formula>0</formula>
    </cfRule>
  </conditionalFormatting>
  <conditionalFormatting sqref="O410">
    <cfRule type="cellIs" dxfId="4634" priority="521" operator="lessThan">
      <formula>0</formula>
    </cfRule>
  </conditionalFormatting>
  <conditionalFormatting sqref="O416">
    <cfRule type="cellIs" dxfId="4633" priority="507" operator="lessThan">
      <formula>0</formula>
    </cfRule>
  </conditionalFormatting>
  <conditionalFormatting sqref="O416">
    <cfRule type="cellIs" dxfId="4632" priority="506" operator="lessThan">
      <formula>0</formula>
    </cfRule>
  </conditionalFormatting>
  <conditionalFormatting sqref="O419">
    <cfRule type="cellIs" dxfId="4631" priority="505" operator="lessThan">
      <formula>0</formula>
    </cfRule>
  </conditionalFormatting>
  <conditionalFormatting sqref="O410">
    <cfRule type="cellIs" dxfId="4630" priority="520" operator="lessThan">
      <formula>0</formula>
    </cfRule>
  </conditionalFormatting>
  <conditionalFormatting sqref="O410">
    <cfRule type="cellIs" dxfId="4629" priority="519" operator="lessThan">
      <formula>0</formula>
    </cfRule>
  </conditionalFormatting>
  <conditionalFormatting sqref="O410">
    <cfRule type="cellIs" dxfId="4628" priority="518" operator="lessThan">
      <formula>0</formula>
    </cfRule>
  </conditionalFormatting>
  <conditionalFormatting sqref="O410">
    <cfRule type="cellIs" dxfId="4627" priority="517" operator="lessThan">
      <formula>0</formula>
    </cfRule>
  </conditionalFormatting>
  <conditionalFormatting sqref="O559">
    <cfRule type="cellIs" dxfId="4626" priority="452" operator="lessThan">
      <formula>0</formula>
    </cfRule>
  </conditionalFormatting>
  <conditionalFormatting sqref="O563">
    <cfRule type="cellIs" dxfId="4625" priority="451" operator="lessThan">
      <formula>0</formula>
    </cfRule>
  </conditionalFormatting>
  <conditionalFormatting sqref="O563">
    <cfRule type="cellIs" dxfId="4624" priority="450" operator="lessThan">
      <formula>0</formula>
    </cfRule>
  </conditionalFormatting>
  <conditionalFormatting sqref="O608 O605 O602:O603">
    <cfRule type="cellIs" dxfId="4623" priority="438" operator="lessThan">
      <formula>0</formula>
    </cfRule>
  </conditionalFormatting>
  <conditionalFormatting sqref="O426">
    <cfRule type="cellIs" dxfId="4622" priority="483" operator="lessThan">
      <formula>0</formula>
    </cfRule>
  </conditionalFormatting>
  <conditionalFormatting sqref="O429">
    <cfRule type="cellIs" dxfId="4621" priority="482" operator="lessThan">
      <formula>0</formula>
    </cfRule>
  </conditionalFormatting>
  <conditionalFormatting sqref="B598:O599">
    <cfRule type="cellIs" dxfId="4620" priority="417" operator="lessThan">
      <formula>0</formula>
    </cfRule>
  </conditionalFormatting>
  <conditionalFormatting sqref="O560">
    <cfRule type="cellIs" dxfId="4619" priority="414" operator="lessThan">
      <formula>0</formula>
    </cfRule>
  </conditionalFormatting>
  <conditionalFormatting sqref="O566">
    <cfRule type="cellIs" dxfId="4618" priority="411" operator="lessThan">
      <formula>0</formula>
    </cfRule>
  </conditionalFormatting>
  <conditionalFormatting sqref="O566">
    <cfRule type="cellIs" dxfId="4617" priority="410" operator="lessThan">
      <formula>0</formula>
    </cfRule>
  </conditionalFormatting>
  <conditionalFormatting sqref="O566">
    <cfRule type="cellIs" dxfId="4616" priority="409" operator="lessThan">
      <formula>0</formula>
    </cfRule>
  </conditionalFormatting>
  <conditionalFormatting sqref="O429">
    <cfRule type="cellIs" dxfId="4615" priority="476" operator="lessThan">
      <formula>0</formula>
    </cfRule>
  </conditionalFormatting>
  <conditionalFormatting sqref="O429">
    <cfRule type="cellIs" dxfId="4614" priority="475" operator="lessThan">
      <formula>0</formula>
    </cfRule>
  </conditionalFormatting>
  <conditionalFormatting sqref="O432">
    <cfRule type="cellIs" dxfId="4613" priority="474" operator="lessThan">
      <formula>0</formula>
    </cfRule>
  </conditionalFormatting>
  <conditionalFormatting sqref="O433">
    <cfRule type="cellIs" dxfId="4612" priority="473" operator="lessThan">
      <formula>0</formula>
    </cfRule>
  </conditionalFormatting>
  <conditionalFormatting sqref="O422">
    <cfRule type="cellIs" dxfId="4611" priority="489" operator="lessThan">
      <formula>0</formula>
    </cfRule>
  </conditionalFormatting>
  <conditionalFormatting sqref="O422">
    <cfRule type="cellIs" dxfId="4610" priority="488" operator="lessThan">
      <formula>0</formula>
    </cfRule>
  </conditionalFormatting>
  <conditionalFormatting sqref="O422">
    <cfRule type="cellIs" dxfId="4609" priority="487" operator="lessThan">
      <formula>0</formula>
    </cfRule>
  </conditionalFormatting>
  <conditionalFormatting sqref="O422">
    <cfRule type="cellIs" dxfId="4608" priority="486" operator="lessThan">
      <formula>0</formula>
    </cfRule>
  </conditionalFormatting>
  <conditionalFormatting sqref="O425">
    <cfRule type="cellIs" dxfId="4607" priority="485" operator="lessThan">
      <formula>0</formula>
    </cfRule>
  </conditionalFormatting>
  <conditionalFormatting sqref="O426">
    <cfRule type="cellIs" dxfId="4606" priority="484" operator="lessThan">
      <formula>0</formula>
    </cfRule>
  </conditionalFormatting>
  <conditionalFormatting sqref="O442:O445">
    <cfRule type="expression" dxfId="4605" priority="458">
      <formula>O442/N442&gt;1</formula>
    </cfRule>
    <cfRule type="expression" dxfId="4604" priority="459">
      <formula>O442/N442&lt;1</formula>
    </cfRule>
  </conditionalFormatting>
  <conditionalFormatting sqref="O538 O552">
    <cfRule type="expression" dxfId="4603" priority="456">
      <formula>O538/#REF!&gt;1</formula>
    </cfRule>
    <cfRule type="expression" dxfId="4602" priority="457">
      <formula>O538/#REF!&lt;1</formula>
    </cfRule>
  </conditionalFormatting>
  <conditionalFormatting sqref="O493:O496">
    <cfRule type="cellIs" dxfId="4601" priority="448" operator="lessThan">
      <formula>0</formula>
    </cfRule>
  </conditionalFormatting>
  <conditionalFormatting sqref="O498">
    <cfRule type="expression" dxfId="4600" priority="453">
      <formula>O498/N498&gt;1</formula>
    </cfRule>
    <cfRule type="expression" dxfId="4599" priority="454">
      <formula>O498/N498&lt;1</formula>
    </cfRule>
  </conditionalFormatting>
  <conditionalFormatting sqref="O547:O550 O533:O536">
    <cfRule type="cellIs" dxfId="4598" priority="444" operator="lessThan">
      <formula>0</formula>
    </cfRule>
  </conditionalFormatting>
  <conditionalFormatting sqref="O662">
    <cfRule type="cellIs" dxfId="4597" priority="449" operator="lessThan">
      <formula>0</formula>
    </cfRule>
  </conditionalFormatting>
  <conditionalFormatting sqref="O608 O605 O602:O603">
    <cfRule type="expression" dxfId="4596" priority="436">
      <formula>O602/N602&gt;1</formula>
    </cfRule>
    <cfRule type="expression" dxfId="4595" priority="437">
      <formula>O602/N602&lt;1</formula>
    </cfRule>
  </conditionalFormatting>
  <conditionalFormatting sqref="O493:O496">
    <cfRule type="expression" dxfId="4594" priority="446">
      <formula>O493/N493&gt;1</formula>
    </cfRule>
    <cfRule type="expression" dxfId="4593" priority="447">
      <formula>O493/N493&lt;1</formula>
    </cfRule>
  </conditionalFormatting>
  <conditionalFormatting sqref="O551 O537">
    <cfRule type="cellIs" dxfId="4592" priority="441" operator="lessThan">
      <formula>0</formula>
    </cfRule>
  </conditionalFormatting>
  <conditionalFormatting sqref="O547:O550 O533:O536">
    <cfRule type="expression" dxfId="4591" priority="442">
      <formula>O533/N533&gt;1</formula>
    </cfRule>
    <cfRule type="expression" dxfId="4590" priority="443">
      <formula>O533/N533&lt;1</formula>
    </cfRule>
  </conditionalFormatting>
  <conditionalFormatting sqref="O551 O537">
    <cfRule type="expression" dxfId="4589" priority="439">
      <formula>O537/N537&gt;1</formula>
    </cfRule>
    <cfRule type="expression" dxfId="4588" priority="440">
      <formula>O537/N537&lt;1</formula>
    </cfRule>
  </conditionalFormatting>
  <conditionalFormatting sqref="O491">
    <cfRule type="expression" dxfId="4587" priority="597">
      <formula>O491/#REF!&gt;1</formula>
    </cfRule>
    <cfRule type="expression" dxfId="4586" priority="598">
      <formula>O491/#REF!&lt;1</formula>
    </cfRule>
  </conditionalFormatting>
  <conditionalFormatting sqref="O446">
    <cfRule type="cellIs" dxfId="4585" priority="435" operator="lessThan">
      <formula>0</formula>
    </cfRule>
  </conditionalFormatting>
  <conditionalFormatting sqref="O446">
    <cfRule type="expression" dxfId="4584" priority="433">
      <formula>O446/N446&gt;1</formula>
    </cfRule>
    <cfRule type="expression" dxfId="4583" priority="434">
      <formula>O446/N446&lt;1</formula>
    </cfRule>
  </conditionalFormatting>
  <conditionalFormatting sqref="O497">
    <cfRule type="cellIs" dxfId="4582" priority="432" operator="lessThan">
      <formula>0</formula>
    </cfRule>
  </conditionalFormatting>
  <conditionalFormatting sqref="O497">
    <cfRule type="expression" dxfId="4581" priority="430">
      <formula>O497/N497&gt;1</formula>
    </cfRule>
    <cfRule type="expression" dxfId="4580" priority="431">
      <formula>O497/N497&lt;1</formula>
    </cfRule>
  </conditionalFormatting>
  <conditionalFormatting sqref="O566">
    <cfRule type="expression" dxfId="4579" priority="407">
      <formula>O566/N566&gt;1</formula>
    </cfRule>
    <cfRule type="expression" dxfId="4578" priority="408">
      <formula>O566/N566&lt;1</formula>
    </cfRule>
  </conditionalFormatting>
  <conditionalFormatting sqref="O538">
    <cfRule type="cellIs" dxfId="4577" priority="426" operator="lessThan">
      <formula>0</formula>
    </cfRule>
  </conditionalFormatting>
  <conditionalFormatting sqref="O538">
    <cfRule type="expression" dxfId="4576" priority="424">
      <formula>O538/N538&gt;1</formula>
    </cfRule>
    <cfRule type="expression" dxfId="4575" priority="425">
      <formula>O538/N538&lt;1</formula>
    </cfRule>
  </conditionalFormatting>
  <conditionalFormatting sqref="O552">
    <cfRule type="cellIs" dxfId="4574" priority="423" operator="lessThan">
      <formula>0</formula>
    </cfRule>
  </conditionalFormatting>
  <conditionalFormatting sqref="O552">
    <cfRule type="expression" dxfId="4573" priority="421">
      <formula>O552/N552&gt;1</formula>
    </cfRule>
    <cfRule type="expression" dxfId="4572" priority="422">
      <formula>O552/N552&lt;1</formula>
    </cfRule>
  </conditionalFormatting>
  <conditionalFormatting sqref="O571">
    <cfRule type="cellIs" dxfId="4571" priority="405" operator="lessThan">
      <formula>0</formula>
    </cfRule>
  </conditionalFormatting>
  <conditionalFormatting sqref="O545">
    <cfRule type="expression" dxfId="4570" priority="418">
      <formula>O545/N545&gt;1</formula>
    </cfRule>
    <cfRule type="expression" dxfId="4569" priority="419">
      <formula>O545/N545&lt;1</formula>
    </cfRule>
  </conditionalFormatting>
  <conditionalFormatting sqref="O571">
    <cfRule type="expression" dxfId="4568" priority="402">
      <formula>O571/N571&gt;1</formula>
    </cfRule>
    <cfRule type="expression" dxfId="4567" priority="403">
      <formula>O571/N571&lt;1</formula>
    </cfRule>
  </conditionalFormatting>
  <conditionalFormatting sqref="O545">
    <cfRule type="cellIs" dxfId="4566" priority="420" operator="lessThan">
      <formula>0</formula>
    </cfRule>
  </conditionalFormatting>
  <conditionalFormatting sqref="B598:O599">
    <cfRule type="expression" dxfId="4565" priority="415">
      <formula>B598/A598&gt;1</formula>
    </cfRule>
    <cfRule type="expression" dxfId="4564" priority="416">
      <formula>B598/A598&lt;1</formula>
    </cfRule>
  </conditionalFormatting>
  <conditionalFormatting sqref="O560">
    <cfRule type="expression" dxfId="4563" priority="412">
      <formula>O560/N560&gt;1</formula>
    </cfRule>
    <cfRule type="expression" dxfId="4562" priority="413">
      <formula>O560/N560&lt;1</formula>
    </cfRule>
  </conditionalFormatting>
  <conditionalFormatting sqref="O571">
    <cfRule type="cellIs" dxfId="4561" priority="406" operator="lessThan">
      <formula>0</formula>
    </cfRule>
  </conditionalFormatting>
  <conditionalFormatting sqref="O571">
    <cfRule type="cellIs" dxfId="4560" priority="404" operator="lessThan">
      <formula>0</formula>
    </cfRule>
  </conditionalFormatting>
  <conditionalFormatting sqref="O628:O631">
    <cfRule type="cellIs" dxfId="4559" priority="401" operator="lessThan">
      <formula>0</formula>
    </cfRule>
  </conditionalFormatting>
  <conditionalFormatting sqref="O630">
    <cfRule type="cellIs" dxfId="4558" priority="400" operator="lessThan">
      <formula>0</formula>
    </cfRule>
  </conditionalFormatting>
  <conditionalFormatting sqref="O632:O635">
    <cfRule type="cellIs" dxfId="4557" priority="399" operator="lessThan">
      <formula>0</formula>
    </cfRule>
  </conditionalFormatting>
  <conditionalFormatting sqref="O634">
    <cfRule type="cellIs" dxfId="4556" priority="398" operator="lessThan">
      <formula>0</formula>
    </cfRule>
  </conditionalFormatting>
  <conditionalFormatting sqref="O636:O639">
    <cfRule type="cellIs" dxfId="4555" priority="397" operator="lessThan">
      <formula>0</formula>
    </cfRule>
  </conditionalFormatting>
  <conditionalFormatting sqref="O638">
    <cfRule type="cellIs" dxfId="4554" priority="396" operator="lessThan">
      <formula>0</formula>
    </cfRule>
  </conditionalFormatting>
  <conditionalFormatting sqref="O640:O643">
    <cfRule type="cellIs" dxfId="4553" priority="395" operator="lessThan">
      <formula>0</formula>
    </cfRule>
  </conditionalFormatting>
  <conditionalFormatting sqref="O642">
    <cfRule type="cellIs" dxfId="4552" priority="394" operator="lessThan">
      <formula>0</formula>
    </cfRule>
  </conditionalFormatting>
  <conditionalFormatting sqref="O644:O647">
    <cfRule type="cellIs" dxfId="4551" priority="393" operator="lessThan">
      <formula>0</formula>
    </cfRule>
  </conditionalFormatting>
  <conditionalFormatting sqref="O646">
    <cfRule type="cellIs" dxfId="4550" priority="392" operator="lessThan">
      <formula>0</formula>
    </cfRule>
  </conditionalFormatting>
  <conditionalFormatting sqref="O648:O651">
    <cfRule type="cellIs" dxfId="4549" priority="391" operator="lessThan">
      <formula>0</formula>
    </cfRule>
  </conditionalFormatting>
  <conditionalFormatting sqref="O650">
    <cfRule type="cellIs" dxfId="4548" priority="390" operator="lessThan">
      <formula>0</formula>
    </cfRule>
  </conditionalFormatting>
  <conditionalFormatting sqref="O652:O655">
    <cfRule type="cellIs" dxfId="4547" priority="389" operator="lessThan">
      <formula>0</formula>
    </cfRule>
  </conditionalFormatting>
  <conditionalFormatting sqref="O654">
    <cfRule type="cellIs" dxfId="4546" priority="388" operator="lessThan">
      <formula>0</formula>
    </cfRule>
  </conditionalFormatting>
  <conditionalFormatting sqref="O656:O659">
    <cfRule type="cellIs" dxfId="4545" priority="387" operator="lessThan">
      <formula>0</formula>
    </cfRule>
  </conditionalFormatting>
  <conditionalFormatting sqref="O658">
    <cfRule type="cellIs" dxfId="4544" priority="386" operator="lessThan">
      <formula>0</formula>
    </cfRule>
  </conditionalFormatting>
  <conditionalFormatting sqref="O664:O667">
    <cfRule type="cellIs" dxfId="4543" priority="385" operator="lessThan">
      <formula>0</formula>
    </cfRule>
  </conditionalFormatting>
  <conditionalFormatting sqref="O666">
    <cfRule type="cellIs" dxfId="4542" priority="384" operator="lessThan">
      <formula>0</formula>
    </cfRule>
  </conditionalFormatting>
  <conditionalFormatting sqref="O668:O671">
    <cfRule type="cellIs" dxfId="4541" priority="383" operator="lessThan">
      <formula>0</formula>
    </cfRule>
  </conditionalFormatting>
  <conditionalFormatting sqref="O670">
    <cfRule type="cellIs" dxfId="4540" priority="382" operator="lessThan">
      <formula>0</formula>
    </cfRule>
  </conditionalFormatting>
  <conditionalFormatting sqref="O447">
    <cfRule type="cellIs" dxfId="4539" priority="381" operator="lessThan">
      <formula>0</formula>
    </cfRule>
  </conditionalFormatting>
  <conditionalFormatting sqref="O499">
    <cfRule type="cellIs" dxfId="4538" priority="379" operator="lessThan">
      <formula>0</formula>
    </cfRule>
  </conditionalFormatting>
  <conditionalFormatting sqref="O553">
    <cfRule type="cellIs" dxfId="4537" priority="377" operator="lessThan">
      <formula>0</formula>
    </cfRule>
  </conditionalFormatting>
  <conditionalFormatting sqref="C366:M366">
    <cfRule type="cellIs" dxfId="4536" priority="373" operator="lessThan">
      <formula>0</formula>
    </cfRule>
  </conditionalFormatting>
  <conditionalFormatting sqref="H366">
    <cfRule type="cellIs" dxfId="4535" priority="359" operator="lessThan">
      <formula>0</formula>
    </cfRule>
  </conditionalFormatting>
  <conditionalFormatting sqref="P361:Q361 Q362:Q364">
    <cfRule type="cellIs" dxfId="4534" priority="372" operator="lessThan">
      <formula>0</formula>
    </cfRule>
  </conditionalFormatting>
  <conditionalFormatting sqref="P361">
    <cfRule type="cellIs" dxfId="4533" priority="371" operator="lessThan">
      <formula>0</formula>
    </cfRule>
  </conditionalFormatting>
  <conditionalFormatting sqref="P362:P365">
    <cfRule type="cellIs" dxfId="4532" priority="370" operator="lessThan">
      <formula>0</formula>
    </cfRule>
  </conditionalFormatting>
  <conditionalFormatting sqref="B366">
    <cfRule type="cellIs" dxfId="4531" priority="357" operator="lessThan">
      <formula>0</formula>
    </cfRule>
  </conditionalFormatting>
  <conditionalFormatting sqref="Q366">
    <cfRule type="cellIs" dxfId="4530" priority="365" operator="lessThan">
      <formula>0</formula>
    </cfRule>
  </conditionalFormatting>
  <conditionalFormatting sqref="Q365">
    <cfRule type="cellIs" dxfId="4529" priority="363" operator="lessThan">
      <formula>0</formula>
    </cfRule>
  </conditionalFormatting>
  <conditionalFormatting sqref="Q365">
    <cfRule type="cellIs" dxfId="4528" priority="362" operator="lessThan">
      <formula>0</formula>
    </cfRule>
  </conditionalFormatting>
  <conditionalFormatting sqref="N366">
    <cfRule type="cellIs" dxfId="4527" priority="351" operator="lessThan">
      <formula>0</formula>
    </cfRule>
  </conditionalFormatting>
  <conditionalFormatting sqref="C366:M366">
    <cfRule type="cellIs" dxfId="4526" priority="361" operator="lessThan">
      <formula>0</formula>
    </cfRule>
  </conditionalFormatting>
  <conditionalFormatting sqref="P366">
    <cfRule type="cellIs" dxfId="4525" priority="349" operator="lessThan">
      <formula>0</formula>
    </cfRule>
  </conditionalFormatting>
  <conditionalFormatting sqref="B366">
    <cfRule type="cellIs" dxfId="4524" priority="353" operator="lessThan">
      <formula>0</formula>
    </cfRule>
  </conditionalFormatting>
  <conditionalFormatting sqref="O366">
    <cfRule type="cellIs" dxfId="4523" priority="343" operator="lessThan">
      <formula>0</formula>
    </cfRule>
  </conditionalFormatting>
  <conditionalFormatting sqref="N366">
    <cfRule type="cellIs" dxfId="4522" priority="350" operator="lessThan">
      <formula>0</formula>
    </cfRule>
  </conditionalFormatting>
  <conditionalFormatting sqref="P500:Q500">
    <cfRule type="cellIs" dxfId="4521" priority="336" operator="lessThan">
      <formula>0</formula>
    </cfRule>
  </conditionalFormatting>
  <conditionalFormatting sqref="O366">
    <cfRule type="cellIs" dxfId="4520" priority="344" operator="lessThan">
      <formula>0</formula>
    </cfRule>
  </conditionalFormatting>
  <conditionalFormatting sqref="P501:P504">
    <cfRule type="cellIs" dxfId="4519" priority="331" operator="lessThan">
      <formula>0</formula>
    </cfRule>
  </conditionalFormatting>
  <conditionalFormatting sqref="Q501:Q504">
    <cfRule type="cellIs" dxfId="4518" priority="335" operator="lessThan">
      <formula>0</formula>
    </cfRule>
  </conditionalFormatting>
  <conditionalFormatting sqref="Q505">
    <cfRule type="cellIs" dxfId="4517" priority="334" operator="lessThan">
      <formula>0</formula>
    </cfRule>
  </conditionalFormatting>
  <conditionalFormatting sqref="Q505">
    <cfRule type="cellIs" dxfId="4516" priority="333" operator="lessThan">
      <formula>0</formula>
    </cfRule>
  </conditionalFormatting>
  <conditionalFormatting sqref="B500">
    <cfRule type="cellIs" dxfId="4515" priority="332" operator="lessThan">
      <formula>0</formula>
    </cfRule>
  </conditionalFormatting>
  <conditionalFormatting sqref="Q506">
    <cfRule type="cellIs" dxfId="4514" priority="330" operator="lessThan">
      <formula>0</formula>
    </cfRule>
  </conditionalFormatting>
  <conditionalFormatting sqref="Q507">
    <cfRule type="cellIs" dxfId="4513" priority="328" operator="lessThan">
      <formula>0</formula>
    </cfRule>
  </conditionalFormatting>
  <conditionalFormatting sqref="P507">
    <cfRule type="cellIs" dxfId="4512" priority="327" operator="lessThan">
      <formula>0</formula>
    </cfRule>
  </conditionalFormatting>
  <conditionalFormatting sqref="P505:P506">
    <cfRule type="cellIs" dxfId="4511" priority="329" operator="lessThan">
      <formula>0</formula>
    </cfRule>
  </conditionalFormatting>
  <conditionalFormatting sqref="B507:N507">
    <cfRule type="cellIs" dxfId="4510" priority="326" operator="lessThan">
      <formula>0</formula>
    </cfRule>
  </conditionalFormatting>
  <conditionalFormatting sqref="B506:O506">
    <cfRule type="cellIs" dxfId="4509" priority="323" operator="lessThan">
      <formula>0</formula>
    </cfRule>
  </conditionalFormatting>
  <conditionalFormatting sqref="B506:O506">
    <cfRule type="expression" dxfId="4508" priority="324">
      <formula>B506/#REF!&gt;1</formula>
    </cfRule>
    <cfRule type="expression" dxfId="4507" priority="325">
      <formula>B506/#REF!&lt;1</formula>
    </cfRule>
  </conditionalFormatting>
  <conditionalFormatting sqref="O507">
    <cfRule type="cellIs" dxfId="4506" priority="322" operator="lessThan">
      <formula>0</formula>
    </cfRule>
  </conditionalFormatting>
  <conditionalFormatting sqref="P508:Q508">
    <cfRule type="cellIs" dxfId="4505" priority="303" operator="lessThan">
      <formula>0</formula>
    </cfRule>
  </conditionalFormatting>
  <conditionalFormatting sqref="Q509:Q512">
    <cfRule type="cellIs" dxfId="4504" priority="302" operator="lessThan">
      <formula>0</formula>
    </cfRule>
  </conditionalFormatting>
  <conditionalFormatting sqref="B601:N601">
    <cfRule type="cellIs" dxfId="4503" priority="304" operator="lessThan">
      <formula>0</formula>
    </cfRule>
  </conditionalFormatting>
  <conditionalFormatting sqref="Q513:Q514">
    <cfRule type="cellIs" dxfId="4502" priority="301" operator="lessThan">
      <formula>0</formula>
    </cfRule>
  </conditionalFormatting>
  <conditionalFormatting sqref="B508">
    <cfRule type="cellIs" dxfId="4501" priority="297" operator="lessThan">
      <formula>0</formula>
    </cfRule>
  </conditionalFormatting>
  <conditionalFormatting sqref="B514">
    <cfRule type="cellIs" dxfId="4500" priority="296" operator="lessThan">
      <formula>0</formula>
    </cfRule>
  </conditionalFormatting>
  <conditionalFormatting sqref="F514">
    <cfRule type="cellIs" dxfId="4499" priority="284" operator="lessThan">
      <formula>0</formula>
    </cfRule>
  </conditionalFormatting>
  <conditionalFormatting sqref="E514">
    <cfRule type="cellIs" dxfId="4498" priority="287" operator="lessThan">
      <formula>0</formula>
    </cfRule>
  </conditionalFormatting>
  <conditionalFormatting sqref="Q514">
    <cfRule type="cellIs" dxfId="4497" priority="300" operator="lessThan">
      <formula>0</formula>
    </cfRule>
  </conditionalFormatting>
  <conditionalFormatting sqref="Q513">
    <cfRule type="cellIs" dxfId="4496" priority="299" operator="lessThan">
      <formula>0</formula>
    </cfRule>
  </conditionalFormatting>
  <conditionalFormatting sqref="P509:P512">
    <cfRule type="cellIs" dxfId="4495" priority="298" operator="lessThan">
      <formula>0</formula>
    </cfRule>
  </conditionalFormatting>
  <conditionalFormatting sqref="D514">
    <cfRule type="cellIs" dxfId="4494" priority="290" operator="lessThan">
      <formula>0</formula>
    </cfRule>
  </conditionalFormatting>
  <conditionalFormatting sqref="C514">
    <cfRule type="cellIs" dxfId="4493" priority="293" operator="lessThan">
      <formula>0</formula>
    </cfRule>
  </conditionalFormatting>
  <conditionalFormatting sqref="Q508:Q515">
    <cfRule type="cellIs" dxfId="4492" priority="253" operator="lessThan">
      <formula>0</formula>
    </cfRule>
  </conditionalFormatting>
  <conditionalFormatting sqref="P508:P515">
    <cfRule type="cellIs" dxfId="4491" priority="252" operator="lessThan">
      <formula>0</formula>
    </cfRule>
  </conditionalFormatting>
  <conditionalFormatting sqref="Q515">
    <cfRule type="cellIs" dxfId="4490" priority="250" operator="lessThan">
      <formula>0</formula>
    </cfRule>
  </conditionalFormatting>
  <conditionalFormatting sqref="P515">
    <cfRule type="cellIs" dxfId="4489" priority="249" operator="lessThan">
      <formula>0</formula>
    </cfRule>
  </conditionalFormatting>
  <conditionalFormatting sqref="B514">
    <cfRule type="expression" dxfId="4488" priority="294">
      <formula>B514/#REF!&gt;1</formula>
    </cfRule>
    <cfRule type="expression" dxfId="4487" priority="295">
      <formula>B514/#REF!&lt;1</formula>
    </cfRule>
  </conditionalFormatting>
  <conditionalFormatting sqref="C514">
    <cfRule type="expression" dxfId="4486" priority="291">
      <formula>C514/B514&gt;1</formula>
    </cfRule>
    <cfRule type="expression" dxfId="4485" priority="292">
      <formula>C514/B514&lt;1</formula>
    </cfRule>
  </conditionalFormatting>
  <conditionalFormatting sqref="D514">
    <cfRule type="expression" dxfId="4484" priority="288">
      <formula>D514/C514&gt;1</formula>
    </cfRule>
    <cfRule type="expression" dxfId="4483" priority="289">
      <formula>D514/C514&lt;1</formula>
    </cfRule>
  </conditionalFormatting>
  <conditionalFormatting sqref="E514">
    <cfRule type="expression" dxfId="4482" priority="285">
      <formula>E514/D514&gt;1</formula>
    </cfRule>
    <cfRule type="expression" dxfId="4481" priority="286">
      <formula>E514/D514&lt;1</formula>
    </cfRule>
  </conditionalFormatting>
  <conditionalFormatting sqref="F514">
    <cfRule type="expression" dxfId="4480" priority="282">
      <formula>F514/E514&gt;1</formula>
    </cfRule>
    <cfRule type="expression" dxfId="4479" priority="283">
      <formula>F514/E514&lt;1</formula>
    </cfRule>
  </conditionalFormatting>
  <conditionalFormatting sqref="G514">
    <cfRule type="cellIs" dxfId="4478" priority="281" operator="lessThan">
      <formula>0</formula>
    </cfRule>
  </conditionalFormatting>
  <conditionalFormatting sqref="G514">
    <cfRule type="expression" dxfId="4477" priority="279">
      <formula>G514/F514&gt;1</formula>
    </cfRule>
    <cfRule type="expression" dxfId="4476" priority="280">
      <formula>G514/F514&lt;1</formula>
    </cfRule>
  </conditionalFormatting>
  <conditionalFormatting sqref="H514">
    <cfRule type="cellIs" dxfId="4475" priority="278" operator="lessThan">
      <formula>0</formula>
    </cfRule>
  </conditionalFormatting>
  <conditionalFormatting sqref="H514">
    <cfRule type="expression" dxfId="4474" priority="276">
      <formula>H514/G514&gt;1</formula>
    </cfRule>
    <cfRule type="expression" dxfId="4473" priority="277">
      <formula>H514/G514&lt;1</formula>
    </cfRule>
  </conditionalFormatting>
  <conditionalFormatting sqref="I514:N514">
    <cfRule type="cellIs" dxfId="4472" priority="275" operator="lessThan">
      <formula>0</formula>
    </cfRule>
  </conditionalFormatting>
  <conditionalFormatting sqref="I514:N514">
    <cfRule type="expression" dxfId="4471" priority="273">
      <formula>I514/H514&gt;1</formula>
    </cfRule>
    <cfRule type="expression" dxfId="4470" priority="274">
      <formula>I514/H514&lt;1</formula>
    </cfRule>
  </conditionalFormatting>
  <conditionalFormatting sqref="P513:P514">
    <cfRule type="cellIs" dxfId="4469" priority="272" operator="lessThan">
      <formula>0</formula>
    </cfRule>
  </conditionalFormatting>
  <conditionalFormatting sqref="C509:C512">
    <cfRule type="cellIs" dxfId="4468" priority="271" operator="lessThan">
      <formula>0</formula>
    </cfRule>
  </conditionalFormatting>
  <conditionalFormatting sqref="B509:B512">
    <cfRule type="cellIs" dxfId="4467" priority="265" operator="lessThan">
      <formula>0</formula>
    </cfRule>
  </conditionalFormatting>
  <conditionalFormatting sqref="C509:C512">
    <cfRule type="expression" dxfId="4466" priority="269">
      <formula>C509/B509&gt;1</formula>
    </cfRule>
    <cfRule type="expression" dxfId="4465" priority="270">
      <formula>C509/B509&lt;1</formula>
    </cfRule>
  </conditionalFormatting>
  <conditionalFormatting sqref="D509:N512">
    <cfRule type="cellIs" dxfId="4464" priority="268" operator="lessThan">
      <formula>0</formula>
    </cfRule>
  </conditionalFormatting>
  <conditionalFormatting sqref="D509:N512">
    <cfRule type="expression" dxfId="4463" priority="266">
      <formula>D509/C509&gt;1</formula>
    </cfRule>
    <cfRule type="expression" dxfId="4462" priority="267">
      <formula>D509/C509&lt;1</formula>
    </cfRule>
  </conditionalFormatting>
  <conditionalFormatting sqref="B509:B512">
    <cfRule type="expression" dxfId="4461" priority="263">
      <formula>B509/#REF!&gt;1</formula>
    </cfRule>
    <cfRule type="expression" dxfId="4460" priority="264">
      <formula>B509/#REF!&lt;1</formula>
    </cfRule>
  </conditionalFormatting>
  <conditionalFormatting sqref="C513">
    <cfRule type="cellIs" dxfId="4459" priority="262" operator="lessThan">
      <formula>0</formula>
    </cfRule>
  </conditionalFormatting>
  <conditionalFormatting sqref="D513:N513">
    <cfRule type="cellIs" dxfId="4458" priority="259" operator="lessThan">
      <formula>0</formula>
    </cfRule>
  </conditionalFormatting>
  <conditionalFormatting sqref="C513">
    <cfRule type="expression" dxfId="4457" priority="260">
      <formula>C513/B513&gt;1</formula>
    </cfRule>
    <cfRule type="expression" dxfId="4456" priority="261">
      <formula>C513/B513&lt;1</formula>
    </cfRule>
  </conditionalFormatting>
  <conditionalFormatting sqref="D513:N513">
    <cfRule type="expression" dxfId="4455" priority="257">
      <formula>D513/C513&gt;1</formula>
    </cfRule>
    <cfRule type="expression" dxfId="4454" priority="258">
      <formula>D513/C513&lt;1</formula>
    </cfRule>
  </conditionalFormatting>
  <conditionalFormatting sqref="B513">
    <cfRule type="cellIs" dxfId="4453" priority="256" operator="lessThan">
      <formula>0</formula>
    </cfRule>
  </conditionalFormatting>
  <conditionalFormatting sqref="B513">
    <cfRule type="expression" dxfId="4452" priority="254">
      <formula>B513/#REF!&gt;1</formula>
    </cfRule>
    <cfRule type="expression" dxfId="4451" priority="255">
      <formula>B513/#REF!&lt;1</formula>
    </cfRule>
  </conditionalFormatting>
  <conditionalFormatting sqref="B509:N515 B508">
    <cfRule type="cellIs" dxfId="4450" priority="251" operator="lessThan">
      <formula>0</formula>
    </cfRule>
  </conditionalFormatting>
  <conditionalFormatting sqref="B515:N515">
    <cfRule type="cellIs" dxfId="4449" priority="248" operator="lessThan">
      <formula>0</formula>
    </cfRule>
  </conditionalFormatting>
  <conditionalFormatting sqref="O514">
    <cfRule type="cellIs" dxfId="4448" priority="247" operator="lessThan">
      <formula>0</formula>
    </cfRule>
  </conditionalFormatting>
  <conditionalFormatting sqref="O514">
    <cfRule type="expression" dxfId="4447" priority="245">
      <formula>O514/N514&gt;1</formula>
    </cfRule>
    <cfRule type="expression" dxfId="4446" priority="246">
      <formula>O514/N514&lt;1</formula>
    </cfRule>
  </conditionalFormatting>
  <conditionalFormatting sqref="O509:O512">
    <cfRule type="cellIs" dxfId="4445" priority="244" operator="lessThan">
      <formula>0</formula>
    </cfRule>
  </conditionalFormatting>
  <conditionalFormatting sqref="O509:O512">
    <cfRule type="expression" dxfId="4444" priority="242">
      <formula>O509/N509&gt;1</formula>
    </cfRule>
    <cfRule type="expression" dxfId="4443" priority="243">
      <formula>O509/N509&lt;1</formula>
    </cfRule>
  </conditionalFormatting>
  <conditionalFormatting sqref="O513">
    <cfRule type="cellIs" dxfId="4442" priority="241" operator="lessThan">
      <formula>0</formula>
    </cfRule>
  </conditionalFormatting>
  <conditionalFormatting sqref="O513">
    <cfRule type="expression" dxfId="4441" priority="239">
      <formula>O513/N513&gt;1</formula>
    </cfRule>
    <cfRule type="expression" dxfId="4440" priority="240">
      <formula>O513/N513&lt;1</formula>
    </cfRule>
  </conditionalFormatting>
  <conditionalFormatting sqref="O509:O515">
    <cfRule type="cellIs" dxfId="4439" priority="238" operator="lessThan">
      <formula>0</formula>
    </cfRule>
  </conditionalFormatting>
  <conditionalFormatting sqref="O515">
    <cfRule type="cellIs" dxfId="4438" priority="237" operator="lessThan">
      <formula>0</formula>
    </cfRule>
  </conditionalFormatting>
  <conditionalFormatting sqref="O601">
    <cfRule type="cellIs" dxfId="4437" priority="169" operator="lessThan">
      <formula>0</formula>
    </cfRule>
  </conditionalFormatting>
  <conditionalFormatting sqref="P609:P611">
    <cfRule type="cellIs" dxfId="4436" priority="168" operator="lessThan">
      <formula>0</formula>
    </cfRule>
  </conditionalFormatting>
  <conditionalFormatting sqref="C374:M378 N374:N376 B373:B377">
    <cfRule type="cellIs" dxfId="4435" priority="167" operator="lessThan">
      <formula>0</formula>
    </cfRule>
  </conditionalFormatting>
  <conditionalFormatting sqref="Q377">
    <cfRule type="cellIs" dxfId="4434" priority="159" operator="lessThan">
      <formula>0</formula>
    </cfRule>
  </conditionalFormatting>
  <conditionalFormatting sqref="P373:Q373 Q374:Q376">
    <cfRule type="cellIs" dxfId="4433" priority="166" operator="lessThan">
      <formula>0</formula>
    </cfRule>
  </conditionalFormatting>
  <conditionalFormatting sqref="P373">
    <cfRule type="cellIs" dxfId="4432" priority="165" operator="lessThan">
      <formula>0</formula>
    </cfRule>
  </conditionalFormatting>
  <conditionalFormatting sqref="J374">
    <cfRule type="cellIs" dxfId="4431" priority="163" operator="lessThan">
      <formula>0</formula>
    </cfRule>
  </conditionalFormatting>
  <conditionalFormatting sqref="K374:N375 J376:M377">
    <cfRule type="cellIs" dxfId="4430" priority="164" operator="lessThan">
      <formula>0</formula>
    </cfRule>
  </conditionalFormatting>
  <conditionalFormatting sqref="Q378">
    <cfRule type="cellIs" dxfId="4429" priority="161" operator="lessThan">
      <formula>0</formula>
    </cfRule>
  </conditionalFormatting>
  <conditionalFormatting sqref="B373">
    <cfRule type="cellIs" dxfId="4428" priority="162" operator="lessThan">
      <formula>0</formula>
    </cfRule>
  </conditionalFormatting>
  <conditionalFormatting sqref="J375">
    <cfRule type="cellIs" dxfId="4427" priority="160" operator="lessThan">
      <formula>0</formula>
    </cfRule>
  </conditionalFormatting>
  <conditionalFormatting sqref="Q377">
    <cfRule type="cellIs" dxfId="4426" priority="158" operator="lessThan">
      <formula>0</formula>
    </cfRule>
  </conditionalFormatting>
  <conditionalFormatting sqref="J378:M378">
    <cfRule type="cellIs" dxfId="4425" priority="157" operator="lessThan">
      <formula>0</formula>
    </cfRule>
  </conditionalFormatting>
  <conditionalFormatting sqref="C376:I377">
    <cfRule type="cellIs" dxfId="4424" priority="156" operator="lessThan">
      <formula>0</formula>
    </cfRule>
  </conditionalFormatting>
  <conditionalFormatting sqref="C374:I374">
    <cfRule type="cellIs" dxfId="4423" priority="155" operator="lessThan">
      <formula>0</formula>
    </cfRule>
  </conditionalFormatting>
  <conditionalFormatting sqref="C375:I375">
    <cfRule type="cellIs" dxfId="4422" priority="154" operator="lessThan">
      <formula>0</formula>
    </cfRule>
  </conditionalFormatting>
  <conditionalFormatting sqref="C378:I378">
    <cfRule type="cellIs" dxfId="4421" priority="153" operator="lessThan">
      <formula>0</formula>
    </cfRule>
  </conditionalFormatting>
  <conditionalFormatting sqref="N376">
    <cfRule type="cellIs" dxfId="4420" priority="152" operator="lessThan">
      <formula>0</formula>
    </cfRule>
  </conditionalFormatting>
  <conditionalFormatting sqref="B374:B378">
    <cfRule type="cellIs" dxfId="4419" priority="151" operator="lessThan">
      <formula>0</formula>
    </cfRule>
  </conditionalFormatting>
  <conditionalFormatting sqref="B375">
    <cfRule type="cellIs" dxfId="4418" priority="148" operator="lessThan">
      <formula>0</formula>
    </cfRule>
  </conditionalFormatting>
  <conditionalFormatting sqref="B376:B377">
    <cfRule type="cellIs" dxfId="4417" priority="150" operator="lessThan">
      <formula>0</formula>
    </cfRule>
  </conditionalFormatting>
  <conditionalFormatting sqref="B374">
    <cfRule type="cellIs" dxfId="4416" priority="149" operator="lessThan">
      <formula>0</formula>
    </cfRule>
  </conditionalFormatting>
  <conditionalFormatting sqref="B378">
    <cfRule type="cellIs" dxfId="4415" priority="147" operator="lessThan">
      <formula>0</formula>
    </cfRule>
  </conditionalFormatting>
  <conditionalFormatting sqref="N377">
    <cfRule type="cellIs" dxfId="4414" priority="146" operator="lessThan">
      <formula>0</formula>
    </cfRule>
  </conditionalFormatting>
  <conditionalFormatting sqref="N378">
    <cfRule type="cellIs" dxfId="4413" priority="145" operator="lessThan">
      <formula>0</formula>
    </cfRule>
  </conditionalFormatting>
  <conditionalFormatting sqref="N378">
    <cfRule type="cellIs" dxfId="4412" priority="144" operator="lessThan">
      <formula>0</formula>
    </cfRule>
  </conditionalFormatting>
  <conditionalFormatting sqref="P374">
    <cfRule type="cellIs" dxfId="4411" priority="143" operator="lessThan">
      <formula>0</formula>
    </cfRule>
  </conditionalFormatting>
  <conditionalFormatting sqref="P375:P376">
    <cfRule type="cellIs" dxfId="4410" priority="142" operator="lessThan">
      <formula>0</formula>
    </cfRule>
  </conditionalFormatting>
  <conditionalFormatting sqref="P377:P378">
    <cfRule type="cellIs" dxfId="4409" priority="141" operator="lessThan">
      <formula>0</formula>
    </cfRule>
  </conditionalFormatting>
  <conditionalFormatting sqref="O374:O376">
    <cfRule type="cellIs" dxfId="4408" priority="140" operator="lessThan">
      <formula>0</formula>
    </cfRule>
  </conditionalFormatting>
  <conditionalFormatting sqref="O374:O375">
    <cfRule type="cellIs" dxfId="4407" priority="139" operator="lessThan">
      <formula>0</formula>
    </cfRule>
  </conditionalFormatting>
  <conditionalFormatting sqref="O376">
    <cfRule type="cellIs" dxfId="4406" priority="138" operator="lessThan">
      <formula>0</formula>
    </cfRule>
  </conditionalFormatting>
  <conditionalFormatting sqref="O378">
    <cfRule type="cellIs" dxfId="4405" priority="135" operator="lessThan">
      <formula>0</formula>
    </cfRule>
  </conditionalFormatting>
  <conditionalFormatting sqref="O377">
    <cfRule type="cellIs" dxfId="4404" priority="137" operator="lessThan">
      <formula>0</formula>
    </cfRule>
  </conditionalFormatting>
  <conditionalFormatting sqref="O378">
    <cfRule type="cellIs" dxfId="4403" priority="136" operator="lessThan">
      <formula>0</formula>
    </cfRule>
  </conditionalFormatting>
  <conditionalFormatting sqref="B478:O481 B450:O453">
    <cfRule type="cellIs" dxfId="4402" priority="110" operator="lessThan">
      <formula>0</formula>
    </cfRule>
  </conditionalFormatting>
  <conditionalFormatting sqref="B478:O481 B450:O453">
    <cfRule type="expression" dxfId="4401" priority="108">
      <formula>B450/A450&gt;1</formula>
    </cfRule>
    <cfRule type="expression" dxfId="4400" priority="109">
      <formula>B450/A450&lt;1</formula>
    </cfRule>
  </conditionalFormatting>
  <conditionalFormatting sqref="B482:O482 B454:O454">
    <cfRule type="cellIs" dxfId="4399" priority="107" operator="lessThan">
      <formula>0</formula>
    </cfRule>
  </conditionalFormatting>
  <conditionalFormatting sqref="B482:O482 B454:O454">
    <cfRule type="expression" dxfId="4398" priority="105">
      <formula>B454/A454&gt;1</formula>
    </cfRule>
    <cfRule type="expression" dxfId="4397" priority="106">
      <formula>B454/A454&lt;1</formula>
    </cfRule>
  </conditionalFormatting>
  <conditionalFormatting sqref="B448:O448">
    <cfRule type="cellIs" dxfId="4396" priority="104" operator="lessThan">
      <formula>0</formula>
    </cfRule>
  </conditionalFormatting>
  <conditionalFormatting sqref="Q455:Q456">
    <cfRule type="cellIs" dxfId="4395" priority="96" operator="lessThan">
      <formula>0</formula>
    </cfRule>
  </conditionalFormatting>
  <conditionalFormatting sqref="B448:O448">
    <cfRule type="expression" dxfId="4394" priority="102">
      <formula>B448/A448&gt;1</formula>
    </cfRule>
    <cfRule type="expression" dxfId="4393" priority="103">
      <formula>B448/A448&lt;1</formula>
    </cfRule>
  </conditionalFormatting>
  <conditionalFormatting sqref="Q483">
    <cfRule type="cellIs" dxfId="4392" priority="82" operator="lessThan">
      <formula>0</formula>
    </cfRule>
  </conditionalFormatting>
  <conditionalFormatting sqref="B456:O456">
    <cfRule type="cellIs" dxfId="4391" priority="92" operator="lessThan">
      <formula>0</formula>
    </cfRule>
  </conditionalFormatting>
  <conditionalFormatting sqref="B456:O456">
    <cfRule type="expression" dxfId="4390" priority="90">
      <formula>B456/A456&gt;1</formula>
    </cfRule>
    <cfRule type="expression" dxfId="4389" priority="91">
      <formula>B456/A456&lt;1</formula>
    </cfRule>
  </conditionalFormatting>
  <conditionalFormatting sqref="P455:P456">
    <cfRule type="cellIs" dxfId="4388" priority="95" operator="lessThan">
      <formula>0</formula>
    </cfRule>
  </conditionalFormatting>
  <conditionalFormatting sqref="B455:N455">
    <cfRule type="cellIs" dxfId="4387" priority="94" operator="lessThan">
      <formula>0</formula>
    </cfRule>
  </conditionalFormatting>
  <conditionalFormatting sqref="O455">
    <cfRule type="cellIs" dxfId="4386" priority="93" operator="lessThan">
      <formula>0</formula>
    </cfRule>
  </conditionalFormatting>
  <conditionalFormatting sqref="B464:O464">
    <cfRule type="cellIs" dxfId="4385" priority="85" operator="lessThan">
      <formula>0</formula>
    </cfRule>
  </conditionalFormatting>
  <conditionalFormatting sqref="B464:O464">
    <cfRule type="expression" dxfId="4384" priority="83">
      <formula>B464/A464&gt;1</formula>
    </cfRule>
    <cfRule type="expression" dxfId="4383" priority="84">
      <formula>B464/A464&lt;1</formula>
    </cfRule>
  </conditionalFormatting>
  <conditionalFormatting sqref="P483">
    <cfRule type="cellIs" dxfId="4382" priority="81" operator="lessThan">
      <formula>0</formula>
    </cfRule>
  </conditionalFormatting>
  <conditionalFormatting sqref="Q463:Q464">
    <cfRule type="cellIs" dxfId="4381" priority="89" operator="lessThan">
      <formula>0</formula>
    </cfRule>
  </conditionalFormatting>
  <conditionalFormatting sqref="P463:P464">
    <cfRule type="cellIs" dxfId="4380" priority="88" operator="lessThan">
      <formula>0</formula>
    </cfRule>
  </conditionalFormatting>
  <conditionalFormatting sqref="B463:N463">
    <cfRule type="cellIs" dxfId="4379" priority="87" operator="lessThan">
      <formula>0</formula>
    </cfRule>
  </conditionalFormatting>
  <conditionalFormatting sqref="O463">
    <cfRule type="cellIs" dxfId="4378" priority="86" operator="lessThan">
      <formula>0</formula>
    </cfRule>
  </conditionalFormatting>
  <conditionalFormatting sqref="B483:N483">
    <cfRule type="cellIs" dxfId="4377" priority="80" operator="lessThan">
      <formula>0</formula>
    </cfRule>
  </conditionalFormatting>
  <conditionalFormatting sqref="O483">
    <cfRule type="cellIs" dxfId="4376" priority="79" operator="lessThan">
      <formula>0</formula>
    </cfRule>
  </conditionalFormatting>
  <conditionalFormatting sqref="P517:P520">
    <cfRule type="cellIs" dxfId="4375" priority="59" operator="lessThan">
      <formula>0</formula>
    </cfRule>
  </conditionalFormatting>
  <conditionalFormatting sqref="P516:Q516">
    <cfRule type="cellIs" dxfId="4374" priority="64" operator="lessThan">
      <formula>0</formula>
    </cfRule>
  </conditionalFormatting>
  <conditionalFormatting sqref="Q517:Q520">
    <cfRule type="cellIs" dxfId="4373" priority="63" operator="lessThan">
      <formula>0</formula>
    </cfRule>
  </conditionalFormatting>
  <conditionalFormatting sqref="Q521">
    <cfRule type="cellIs" dxfId="4372" priority="62" operator="lessThan">
      <formula>0</formula>
    </cfRule>
  </conditionalFormatting>
  <conditionalFormatting sqref="Q521">
    <cfRule type="cellIs" dxfId="4371" priority="61" operator="lessThan">
      <formula>0</formula>
    </cfRule>
  </conditionalFormatting>
  <conditionalFormatting sqref="B516">
    <cfRule type="cellIs" dxfId="4370" priority="60" operator="lessThan">
      <formula>0</formula>
    </cfRule>
  </conditionalFormatting>
  <conditionalFormatting sqref="Q522">
    <cfRule type="cellIs" dxfId="4369" priority="58" operator="lessThan">
      <formula>0</formula>
    </cfRule>
  </conditionalFormatting>
  <conditionalFormatting sqref="Q523">
    <cfRule type="cellIs" dxfId="4368" priority="56" operator="lessThan">
      <formula>0</formula>
    </cfRule>
  </conditionalFormatting>
  <conditionalFormatting sqref="P523">
    <cfRule type="cellIs" dxfId="4367" priority="55" operator="lessThan">
      <formula>0</formula>
    </cfRule>
  </conditionalFormatting>
  <conditionalFormatting sqref="P521:P522">
    <cfRule type="cellIs" dxfId="4366" priority="57" operator="lessThan">
      <formula>0</formula>
    </cfRule>
  </conditionalFormatting>
  <conditionalFormatting sqref="B523:N523">
    <cfRule type="cellIs" dxfId="4365" priority="54" operator="lessThan">
      <formula>0</formula>
    </cfRule>
  </conditionalFormatting>
  <conditionalFormatting sqref="B522:O522">
    <cfRule type="cellIs" dxfId="4364" priority="51" operator="lessThan">
      <formula>0</formula>
    </cfRule>
  </conditionalFormatting>
  <conditionalFormatting sqref="B522:O522">
    <cfRule type="expression" dxfId="4363" priority="52">
      <formula>B522/#REF!&gt;1</formula>
    </cfRule>
    <cfRule type="expression" dxfId="4362" priority="53">
      <formula>B522/#REF!&lt;1</formula>
    </cfRule>
  </conditionalFormatting>
  <conditionalFormatting sqref="O523">
    <cfRule type="cellIs" dxfId="4361" priority="50" operator="lessThan">
      <formula>0</formula>
    </cfRule>
  </conditionalFormatting>
  <conditionalFormatting sqref="P525:P528">
    <cfRule type="cellIs" dxfId="4360" priority="44" operator="lessThan">
      <formula>0</formula>
    </cfRule>
  </conditionalFormatting>
  <conditionalFormatting sqref="P524:Q524">
    <cfRule type="cellIs" dxfId="4359" priority="49" operator="lessThan">
      <formula>0</formula>
    </cfRule>
  </conditionalFormatting>
  <conditionalFormatting sqref="Q525:Q528">
    <cfRule type="cellIs" dxfId="4358" priority="48" operator="lessThan">
      <formula>0</formula>
    </cfRule>
  </conditionalFormatting>
  <conditionalFormatting sqref="Q529">
    <cfRule type="cellIs" dxfId="4357" priority="47" operator="lessThan">
      <formula>0</formula>
    </cfRule>
  </conditionalFormatting>
  <conditionalFormatting sqref="Q529">
    <cfRule type="cellIs" dxfId="4356" priority="46" operator="lessThan">
      <formula>0</formula>
    </cfRule>
  </conditionalFormatting>
  <conditionalFormatting sqref="B524">
    <cfRule type="cellIs" dxfId="4355" priority="45" operator="lessThan">
      <formula>0</formula>
    </cfRule>
  </conditionalFormatting>
  <conditionalFormatting sqref="Q530">
    <cfRule type="cellIs" dxfId="4354" priority="43" operator="lessThan">
      <formula>0</formula>
    </cfRule>
  </conditionalFormatting>
  <conditionalFormatting sqref="Q531">
    <cfRule type="cellIs" dxfId="4353" priority="41" operator="lessThan">
      <formula>0</formula>
    </cfRule>
  </conditionalFormatting>
  <conditionalFormatting sqref="P531">
    <cfRule type="cellIs" dxfId="4352" priority="40" operator="lessThan">
      <formula>0</formula>
    </cfRule>
  </conditionalFormatting>
  <conditionalFormatting sqref="P529:P530">
    <cfRule type="cellIs" dxfId="4351" priority="42" operator="lessThan">
      <formula>0</formula>
    </cfRule>
  </conditionalFormatting>
  <conditionalFormatting sqref="B531:N531">
    <cfRule type="cellIs" dxfId="4350" priority="39" operator="lessThan">
      <formula>0</formula>
    </cfRule>
  </conditionalFormatting>
  <conditionalFormatting sqref="B530:O530">
    <cfRule type="cellIs" dxfId="4349" priority="36" operator="lessThan">
      <formula>0</formula>
    </cfRule>
  </conditionalFormatting>
  <conditionalFormatting sqref="B530:O530">
    <cfRule type="expression" dxfId="4348" priority="37">
      <formula>B530/#REF!&gt;1</formula>
    </cfRule>
    <cfRule type="expression" dxfId="4347" priority="38">
      <formula>B530/#REF!&lt;1</formula>
    </cfRule>
  </conditionalFormatting>
  <conditionalFormatting sqref="O531">
    <cfRule type="cellIs" dxfId="4346" priority="35" operator="lessThan">
      <formula>0</formula>
    </cfRule>
  </conditionalFormatting>
  <conditionalFormatting sqref="P471:Q471 B471">
    <cfRule type="cellIs" dxfId="4345" priority="34" operator="lessThan">
      <formula>0</formula>
    </cfRule>
  </conditionalFormatting>
  <conditionalFormatting sqref="Q472:Q476">
    <cfRule type="cellIs" dxfId="4344" priority="33" operator="lessThan">
      <formula>0</formula>
    </cfRule>
  </conditionalFormatting>
  <conditionalFormatting sqref="P472:P475">
    <cfRule type="cellIs" dxfId="4343" priority="32" operator="lessThan">
      <formula>0</formula>
    </cfRule>
  </conditionalFormatting>
  <conditionalFormatting sqref="P476">
    <cfRule type="cellIs" dxfId="4342" priority="31" operator="lessThan">
      <formula>0</formula>
    </cfRule>
  </conditionalFormatting>
  <conditionalFormatting sqref="C356:M359 N356:N358 B355:B359">
    <cfRule type="cellIs" dxfId="4341" priority="29" operator="lessThan">
      <formula>0</formula>
    </cfRule>
  </conditionalFormatting>
  <conditionalFormatting sqref="C356:J356">
    <cfRule type="cellIs" dxfId="4340" priority="27" operator="lessThan">
      <formula>0</formula>
    </cfRule>
  </conditionalFormatting>
  <conditionalFormatting sqref="I357 K357:N357 C358:M359 K356:M356">
    <cfRule type="cellIs" dxfId="4339" priority="28" operator="lessThan">
      <formula>0</formula>
    </cfRule>
  </conditionalFormatting>
  <conditionalFormatting sqref="B355">
    <cfRule type="cellIs" dxfId="4338" priority="25" operator="lessThan">
      <formula>0</formula>
    </cfRule>
  </conditionalFormatting>
  <conditionalFormatting sqref="I356">
    <cfRule type="cellIs" dxfId="4337" priority="26" operator="lessThan">
      <formula>0</formula>
    </cfRule>
  </conditionalFormatting>
  <conditionalFormatting sqref="C357:J357">
    <cfRule type="cellIs" dxfId="4336" priority="24" operator="lessThan">
      <formula>0</formula>
    </cfRule>
  </conditionalFormatting>
  <conditionalFormatting sqref="H359">
    <cfRule type="cellIs" dxfId="4335" priority="23" operator="lessThan">
      <formula>0</formula>
    </cfRule>
  </conditionalFormatting>
  <conditionalFormatting sqref="B355:O359">
    <cfRule type="cellIs" dxfId="4334" priority="22" operator="lessThan">
      <formula>0</formula>
    </cfRule>
  </conditionalFormatting>
  <conditionalFormatting sqref="N358">
    <cfRule type="cellIs" dxfId="4333" priority="21" operator="lessThan">
      <formula>0</formula>
    </cfRule>
  </conditionalFormatting>
  <conditionalFormatting sqref="B356:B359">
    <cfRule type="cellIs" dxfId="4332" priority="20" operator="lessThan">
      <formula>0</formula>
    </cfRule>
  </conditionalFormatting>
  <conditionalFormatting sqref="B358:B359">
    <cfRule type="cellIs" dxfId="4331" priority="19" operator="lessThan">
      <formula>0</formula>
    </cfRule>
  </conditionalFormatting>
  <conditionalFormatting sqref="B356">
    <cfRule type="cellIs" dxfId="4330" priority="18" operator="lessThan">
      <formula>0</formula>
    </cfRule>
  </conditionalFormatting>
  <conditionalFormatting sqref="B357">
    <cfRule type="cellIs" dxfId="4329" priority="17" operator="lessThan">
      <formula>0</formula>
    </cfRule>
  </conditionalFormatting>
  <conditionalFormatting sqref="N359">
    <cfRule type="cellIs" dxfId="4328" priority="16" operator="lessThan">
      <formula>0</formula>
    </cfRule>
  </conditionalFormatting>
  <conditionalFormatting sqref="B358:O358">
    <cfRule type="cellIs" dxfId="4327" priority="13" operator="lessThan">
      <formula>0</formula>
    </cfRule>
  </conditionalFormatting>
  <conditionalFormatting sqref="B356:O358">
    <cfRule type="cellIs" dxfId="4326" priority="15" operator="lessThan">
      <formula>0</formula>
    </cfRule>
  </conditionalFormatting>
  <conditionalFormatting sqref="B357:O357">
    <cfRule type="cellIs" dxfId="4325" priority="14" operator="lessThan">
      <formula>0</formula>
    </cfRule>
  </conditionalFormatting>
  <conditionalFormatting sqref="B359:O359">
    <cfRule type="cellIs" dxfId="4324" priority="12" operator="lessThan">
      <formula>0</formula>
    </cfRule>
  </conditionalFormatting>
  <conditionalFormatting sqref="B356:O359">
    <cfRule type="cellIs" dxfId="4323" priority="11" operator="lessThan">
      <formula>0</formula>
    </cfRule>
  </conditionalFormatting>
  <conditionalFormatting sqref="B361:O361">
    <cfRule type="cellIs" dxfId="4322" priority="10" operator="lessThan">
      <formula>0</formula>
    </cfRule>
  </conditionalFormatting>
  <conditionalFormatting sqref="B361">
    <cfRule type="cellIs" dxfId="4321" priority="9" operator="lessThan">
      <formula>0</formula>
    </cfRule>
  </conditionalFormatting>
  <conditionalFormatting sqref="B361">
    <cfRule type="cellIs" dxfId="4320" priority="8" operator="lessThan">
      <formula>0</formula>
    </cfRule>
  </conditionalFormatting>
  <conditionalFormatting sqref="B362:O365">
    <cfRule type="cellIs" dxfId="4319" priority="7" operator="lessThan">
      <formula>0</formula>
    </cfRule>
  </conditionalFormatting>
  <conditionalFormatting sqref="B364:O364">
    <cfRule type="cellIs" dxfId="4318" priority="4" operator="lessThan">
      <formula>0</formula>
    </cfRule>
  </conditionalFormatting>
  <conditionalFormatting sqref="B362:O364">
    <cfRule type="cellIs" dxfId="4317" priority="6" operator="lessThan">
      <formula>0</formula>
    </cfRule>
  </conditionalFormatting>
  <conditionalFormatting sqref="B363:O363">
    <cfRule type="cellIs" dxfId="4316" priority="5" operator="lessThan">
      <formula>0</formula>
    </cfRule>
  </conditionalFormatting>
  <conditionalFormatting sqref="B365:O365">
    <cfRule type="cellIs" dxfId="4315" priority="3" operator="lessThan">
      <formula>0</formula>
    </cfRule>
  </conditionalFormatting>
  <conditionalFormatting sqref="B362:O365">
    <cfRule type="cellIs" dxfId="4314" priority="2" operator="lessThan">
      <formula>0</formula>
    </cfRule>
  </conditionalFormatting>
  <conditionalFormatting sqref="O614">
    <cfRule type="cellIs" dxfId="4313"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O825"/>
  <sheetViews>
    <sheetView topLeftCell="F466" zoomScaleNormal="100" workbookViewId="0">
      <selection activeCell="O661" sqref="O661"/>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3090</v>
      </c>
      <c r="C2" t="s">
        <v>3091</v>
      </c>
      <c r="D2" t="s">
        <v>3092</v>
      </c>
      <c r="E2" t="s">
        <v>1190</v>
      </c>
      <c r="F2" t="s">
        <v>691</v>
      </c>
      <c r="G2" t="s">
        <v>692</v>
      </c>
      <c r="H2" t="s">
        <v>693</v>
      </c>
      <c r="I2" t="s">
        <v>694</v>
      </c>
      <c r="J2" t="s">
        <v>695</v>
      </c>
      <c r="K2" t="s">
        <v>696</v>
      </c>
      <c r="L2" t="s">
        <v>697</v>
      </c>
      <c r="M2" t="s">
        <v>698</v>
      </c>
      <c r="N2" t="s">
        <v>699</v>
      </c>
      <c r="O2" t="s">
        <v>700</v>
      </c>
      <c r="P2" t="s">
        <v>700</v>
      </c>
      <c r="Q2" t="s">
        <v>701</v>
      </c>
      <c r="R2" t="s">
        <v>702</v>
      </c>
      <c r="S2" t="s">
        <v>703</v>
      </c>
      <c r="T2" t="s">
        <v>704</v>
      </c>
      <c r="U2" t="s">
        <v>705</v>
      </c>
      <c r="V2" t="s">
        <v>706</v>
      </c>
      <c r="W2" t="s">
        <v>707</v>
      </c>
      <c r="X2" t="s">
        <v>708</v>
      </c>
      <c r="Y2" t="s">
        <v>709</v>
      </c>
      <c r="Z2" t="s">
        <v>710</v>
      </c>
      <c r="AA2" t="s">
        <v>711</v>
      </c>
      <c r="AB2" t="s">
        <v>712</v>
      </c>
      <c r="AC2" t="s">
        <v>713</v>
      </c>
      <c r="AD2" t="s">
        <v>714</v>
      </c>
      <c r="AE2" t="s">
        <v>715</v>
      </c>
      <c r="AF2" t="s">
        <v>716</v>
      </c>
      <c r="AG2" t="s">
        <v>717</v>
      </c>
      <c r="AH2" t="s">
        <v>718</v>
      </c>
      <c r="AI2" t="s">
        <v>719</v>
      </c>
      <c r="AJ2" t="s">
        <v>720</v>
      </c>
      <c r="AK2" t="s">
        <v>721</v>
      </c>
      <c r="AL2" t="s">
        <v>722</v>
      </c>
      <c r="AM2" t="s">
        <v>723</v>
      </c>
      <c r="AN2" t="s">
        <v>724</v>
      </c>
      <c r="AO2" t="s">
        <v>725</v>
      </c>
      <c r="AP2" t="s">
        <v>726</v>
      </c>
      <c r="AQ2" t="s">
        <v>727</v>
      </c>
      <c r="AR2" t="s">
        <v>728</v>
      </c>
      <c r="AS2" t="s">
        <v>729</v>
      </c>
      <c r="AT2" t="s">
        <v>730</v>
      </c>
      <c r="AU2" t="s">
        <v>731</v>
      </c>
      <c r="AV2" t="s">
        <v>732</v>
      </c>
      <c r="AW2" t="s">
        <v>733</v>
      </c>
      <c r="AX2" t="s">
        <v>734</v>
      </c>
      <c r="AY2" t="s">
        <v>735</v>
      </c>
      <c r="AZ2" t="s">
        <v>736</v>
      </c>
      <c r="BA2" t="s">
        <v>737</v>
      </c>
      <c r="BB2" t="s">
        <v>738</v>
      </c>
      <c r="BC2" t="s">
        <v>739</v>
      </c>
      <c r="BD2" t="s">
        <v>740</v>
      </c>
      <c r="BE2" t="s">
        <v>741</v>
      </c>
      <c r="BF2" t="s">
        <v>742</v>
      </c>
      <c r="BG2" t="s">
        <v>743</v>
      </c>
      <c r="BH2"/>
      <c r="BI2"/>
      <c r="BJ2"/>
      <c r="BK2"/>
      <c r="BL2"/>
      <c r="BM2"/>
      <c r="BN2"/>
      <c r="BO2"/>
      <c r="BP2"/>
      <c r="BQ2"/>
      <c r="BR2"/>
      <c r="BS2"/>
      <c r="BT2"/>
      <c r="BU2"/>
    </row>
    <row r="3" spans="1:73">
      <c r="A3" t="s">
        <v>744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745</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316</v>
      </c>
      <c r="B5">
        <v>81662414</v>
      </c>
      <c r="C5">
        <v>92347866.829999998</v>
      </c>
      <c r="D5">
        <v>26366529</v>
      </c>
      <c r="E5">
        <v>31035701</v>
      </c>
      <c r="F5">
        <v>36538694</v>
      </c>
      <c r="G5">
        <v>40589081.049999997</v>
      </c>
      <c r="H5">
        <v>48614207</v>
      </c>
      <c r="I5">
        <v>29523083</v>
      </c>
      <c r="J5">
        <v>29317093</v>
      </c>
      <c r="K5">
        <v>29860512.539999999</v>
      </c>
      <c r="L5">
        <v>25606889</v>
      </c>
      <c r="M5">
        <v>31370218</v>
      </c>
      <c r="N5">
        <v>35814961</v>
      </c>
      <c r="O5">
        <v>34023108.68</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317</v>
      </c>
      <c r="B6">
        <v>6786607</v>
      </c>
      <c r="C6">
        <v>4785739.47</v>
      </c>
      <c r="D6">
        <v>2000</v>
      </c>
      <c r="E6">
        <v>2000</v>
      </c>
      <c r="F6">
        <v>2000</v>
      </c>
      <c r="G6">
        <v>36568.949999999997</v>
      </c>
      <c r="H6">
        <v>198758</v>
      </c>
      <c r="I6">
        <v>222016</v>
      </c>
      <c r="J6">
        <v>183605</v>
      </c>
      <c r="K6">
        <v>658571.92000000004</v>
      </c>
      <c r="L6">
        <v>615867</v>
      </c>
      <c r="M6">
        <v>708947</v>
      </c>
      <c r="N6">
        <v>1586727</v>
      </c>
      <c r="O6">
        <v>1467226.8</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318</v>
      </c>
      <c r="B7">
        <v>15339429</v>
      </c>
      <c r="C7">
        <v>17085317.280000001</v>
      </c>
      <c r="D7">
        <v>10542529</v>
      </c>
      <c r="E7">
        <v>8984110</v>
      </c>
      <c r="F7">
        <v>8210753</v>
      </c>
      <c r="G7">
        <v>8827964.9900000002</v>
      </c>
      <c r="H7">
        <v>8263232</v>
      </c>
      <c r="I7">
        <v>7464014</v>
      </c>
      <c r="J7">
        <v>8471792</v>
      </c>
      <c r="K7">
        <v>9447045.1600000001</v>
      </c>
      <c r="L7">
        <v>8284965</v>
      </c>
      <c r="M7">
        <v>7755751</v>
      </c>
      <c r="N7">
        <v>8114780</v>
      </c>
      <c r="O7">
        <v>9446122.1300000008</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746</v>
      </c>
      <c r="B8">
        <v>2546021</v>
      </c>
      <c r="C8">
        <v>3340619.44</v>
      </c>
      <c r="D8">
        <v>2099841</v>
      </c>
      <c r="E8">
        <v>1606997</v>
      </c>
      <c r="F8">
        <v>1685235</v>
      </c>
      <c r="G8">
        <v>8827964.9900000002</v>
      </c>
      <c r="H8">
        <v>0</v>
      </c>
      <c r="I8">
        <v>0</v>
      </c>
      <c r="J8">
        <v>8471792</v>
      </c>
      <c r="K8">
        <v>0</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747</v>
      </c>
      <c r="B9">
        <v>12793408</v>
      </c>
      <c r="C9">
        <v>13744697.84</v>
      </c>
      <c r="D9">
        <v>8442688</v>
      </c>
      <c r="E9">
        <v>7377113</v>
      </c>
      <c r="F9">
        <v>6525518</v>
      </c>
      <c r="G9">
        <v>0</v>
      </c>
      <c r="H9">
        <v>8263232</v>
      </c>
      <c r="I9">
        <v>7464014</v>
      </c>
      <c r="J9">
        <v>0</v>
      </c>
      <c r="K9">
        <v>9447045.1600000001</v>
      </c>
      <c r="L9">
        <v>8284965</v>
      </c>
      <c r="M9">
        <v>7755751</v>
      </c>
      <c r="N9">
        <v>8114780</v>
      </c>
      <c r="O9">
        <v>9446122.1300000008</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319</v>
      </c>
      <c r="B10">
        <v>51007338</v>
      </c>
      <c r="C10">
        <v>50534771.229999997</v>
      </c>
      <c r="D10">
        <v>31385062</v>
      </c>
      <c r="E10">
        <v>30355361</v>
      </c>
      <c r="F10">
        <v>30804499</v>
      </c>
      <c r="G10">
        <v>31748781.32</v>
      </c>
      <c r="H10">
        <v>29684404</v>
      </c>
      <c r="I10">
        <v>28859753</v>
      </c>
      <c r="J10">
        <v>31760769</v>
      </c>
      <c r="K10">
        <v>31537849.390000001</v>
      </c>
      <c r="L10">
        <v>28178451</v>
      </c>
      <c r="M10">
        <v>27956525</v>
      </c>
      <c r="N10">
        <v>29407105</v>
      </c>
      <c r="O10">
        <v>29570068.390000001</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748</v>
      </c>
      <c r="B11">
        <v>0</v>
      </c>
      <c r="C11">
        <v>0</v>
      </c>
      <c r="D11">
        <v>0</v>
      </c>
      <c r="E11">
        <v>0</v>
      </c>
      <c r="F11">
        <v>0</v>
      </c>
      <c r="G11">
        <v>0</v>
      </c>
      <c r="H11">
        <v>29684404</v>
      </c>
      <c r="I11">
        <v>28859753</v>
      </c>
      <c r="J11">
        <v>0</v>
      </c>
      <c r="K11">
        <v>31537849.390000001</v>
      </c>
      <c r="L11">
        <v>28178451</v>
      </c>
      <c r="M11">
        <v>27956525</v>
      </c>
      <c r="N11">
        <v>29407105</v>
      </c>
      <c r="O11">
        <v>29570068.390000001</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749</v>
      </c>
      <c r="B12">
        <v>529663</v>
      </c>
      <c r="C12">
        <v>608936.81000000006</v>
      </c>
      <c r="D12">
        <v>36660</v>
      </c>
      <c r="E12">
        <v>5681</v>
      </c>
      <c r="F12">
        <v>1058086</v>
      </c>
      <c r="G12">
        <v>513.48</v>
      </c>
      <c r="H12">
        <v>43801</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750</v>
      </c>
      <c r="B13">
        <v>258397</v>
      </c>
      <c r="C13">
        <v>410481.04</v>
      </c>
      <c r="D13">
        <v>243096</v>
      </c>
      <c r="E13">
        <v>204372</v>
      </c>
      <c r="F13">
        <v>208140</v>
      </c>
      <c r="G13">
        <v>201038.04</v>
      </c>
      <c r="H13">
        <v>179130</v>
      </c>
      <c r="I13">
        <v>216487</v>
      </c>
      <c r="J13">
        <v>239261</v>
      </c>
      <c r="K13">
        <v>419217.41</v>
      </c>
      <c r="L13">
        <v>589728</v>
      </c>
      <c r="M13">
        <v>602902</v>
      </c>
      <c r="N13">
        <v>455735</v>
      </c>
      <c r="O13">
        <v>487183.21</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751</v>
      </c>
      <c r="B14">
        <v>258397</v>
      </c>
      <c r="C14">
        <v>410481.04</v>
      </c>
      <c r="D14">
        <v>243096</v>
      </c>
      <c r="E14">
        <v>204372</v>
      </c>
      <c r="F14">
        <v>208140</v>
      </c>
      <c r="G14">
        <v>201038.04</v>
      </c>
      <c r="H14">
        <v>179130</v>
      </c>
      <c r="I14">
        <v>216487</v>
      </c>
      <c r="J14">
        <v>239261</v>
      </c>
      <c r="K14">
        <v>419217.41</v>
      </c>
      <c r="L14">
        <v>589728</v>
      </c>
      <c r="M14">
        <v>602902</v>
      </c>
      <c r="N14">
        <v>455735</v>
      </c>
      <c r="O14">
        <v>487183.21</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320</v>
      </c>
      <c r="B15">
        <v>155583848</v>
      </c>
      <c r="C15">
        <v>165773112.65000001</v>
      </c>
      <c r="D15">
        <v>68575876</v>
      </c>
      <c r="E15">
        <v>70587225</v>
      </c>
      <c r="F15">
        <v>76822172</v>
      </c>
      <c r="G15">
        <v>81403947.819999993</v>
      </c>
      <c r="H15">
        <v>86983532</v>
      </c>
      <c r="I15">
        <v>66285353</v>
      </c>
      <c r="J15">
        <v>69972520</v>
      </c>
      <c r="K15">
        <v>71923196.420000002</v>
      </c>
      <c r="L15">
        <v>63275900</v>
      </c>
      <c r="M15">
        <v>68394343</v>
      </c>
      <c r="N15">
        <v>75379308</v>
      </c>
      <c r="O15">
        <v>74993709.200000003</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752</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753</v>
      </c>
      <c r="B17">
        <v>18305</v>
      </c>
      <c r="C17">
        <v>224077.94</v>
      </c>
      <c r="D17">
        <v>196384</v>
      </c>
      <c r="E17">
        <v>185353</v>
      </c>
      <c r="F17">
        <v>176702</v>
      </c>
      <c r="G17">
        <v>170938.3</v>
      </c>
      <c r="H17">
        <v>0</v>
      </c>
      <c r="I17">
        <v>0</v>
      </c>
      <c r="J17">
        <v>171108</v>
      </c>
      <c r="K17">
        <v>0</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746</v>
      </c>
      <c r="B18">
        <v>0</v>
      </c>
      <c r="C18">
        <v>0</v>
      </c>
      <c r="D18">
        <v>0</v>
      </c>
      <c r="E18">
        <v>0</v>
      </c>
      <c r="F18">
        <v>0</v>
      </c>
      <c r="G18">
        <v>170938.3</v>
      </c>
      <c r="H18">
        <v>0</v>
      </c>
      <c r="I18">
        <v>0</v>
      </c>
      <c r="J18">
        <v>171108</v>
      </c>
      <c r="K18">
        <v>0</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754</v>
      </c>
      <c r="B19">
        <v>18305</v>
      </c>
      <c r="C19">
        <v>224077.94</v>
      </c>
      <c r="D19">
        <v>196384</v>
      </c>
      <c r="E19">
        <v>185353</v>
      </c>
      <c r="F19">
        <v>176702</v>
      </c>
      <c r="G19">
        <v>0</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755</v>
      </c>
      <c r="B20">
        <v>960863</v>
      </c>
      <c r="C20">
        <v>822862.63</v>
      </c>
      <c r="D20">
        <v>200613</v>
      </c>
      <c r="E20">
        <v>200613</v>
      </c>
      <c r="F20">
        <v>200613</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756</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757</v>
      </c>
      <c r="B22">
        <v>960863</v>
      </c>
      <c r="C22">
        <v>822862.63</v>
      </c>
      <c r="D22">
        <v>200613</v>
      </c>
      <c r="E22">
        <v>200613</v>
      </c>
      <c r="F22">
        <v>200613</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758</v>
      </c>
      <c r="B23">
        <v>0</v>
      </c>
      <c r="C23">
        <v>0</v>
      </c>
      <c r="D23">
        <v>0</v>
      </c>
      <c r="E23">
        <v>0</v>
      </c>
      <c r="F23">
        <v>0</v>
      </c>
      <c r="G23">
        <v>2041.8</v>
      </c>
      <c r="H23">
        <v>2042</v>
      </c>
      <c r="I23">
        <v>2042</v>
      </c>
      <c r="J23">
        <v>2042</v>
      </c>
      <c r="K23">
        <v>2041.8</v>
      </c>
      <c r="L23">
        <v>2453</v>
      </c>
      <c r="M23">
        <v>989</v>
      </c>
      <c r="N23">
        <v>989</v>
      </c>
      <c r="O23">
        <v>988.48</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759</v>
      </c>
      <c r="B24">
        <v>14138689</v>
      </c>
      <c r="C24">
        <v>14014839.880000001</v>
      </c>
      <c r="D24">
        <v>85475652</v>
      </c>
      <c r="E24">
        <v>85484576</v>
      </c>
      <c r="F24">
        <v>85582762</v>
      </c>
      <c r="G24">
        <v>85552404.609999999</v>
      </c>
      <c r="H24">
        <v>0</v>
      </c>
      <c r="I24">
        <v>0</v>
      </c>
      <c r="J24">
        <v>252000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760</v>
      </c>
      <c r="B25">
        <v>9123165</v>
      </c>
      <c r="C25">
        <v>9139468.3599999994</v>
      </c>
      <c r="D25">
        <v>85475652</v>
      </c>
      <c r="E25">
        <v>85484576</v>
      </c>
      <c r="F25">
        <v>85582762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3093</v>
      </c>
      <c r="B26">
        <v>5015524</v>
      </c>
      <c r="C26">
        <v>4875371.5199999996</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761</v>
      </c>
      <c r="B27">
        <v>0</v>
      </c>
      <c r="C27">
        <v>0</v>
      </c>
      <c r="D27">
        <v>0</v>
      </c>
      <c r="E27">
        <v>0</v>
      </c>
      <c r="F27">
        <v>0</v>
      </c>
      <c r="G27">
        <v>0</v>
      </c>
      <c r="H27">
        <v>373705</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762</v>
      </c>
      <c r="B28">
        <v>0</v>
      </c>
      <c r="C28">
        <v>0</v>
      </c>
      <c r="D28">
        <v>0</v>
      </c>
      <c r="E28">
        <v>0</v>
      </c>
      <c r="F28">
        <v>0</v>
      </c>
      <c r="G28">
        <v>0</v>
      </c>
      <c r="H28">
        <v>171218</v>
      </c>
      <c r="I28">
        <v>161299</v>
      </c>
      <c r="J28">
        <v>0</v>
      </c>
      <c r="K28">
        <v>1576268.31</v>
      </c>
      <c r="L28">
        <v>1578449</v>
      </c>
      <c r="M28">
        <v>1591717</v>
      </c>
      <c r="N28">
        <v>1437100</v>
      </c>
      <c r="O28">
        <v>1398185.52</v>
      </c>
      <c r="P28">
        <v>1398185.52</v>
      </c>
      <c r="Q28">
        <v>1373182</v>
      </c>
      <c r="R28">
        <v>1399053</v>
      </c>
      <c r="S28">
        <v>0</v>
      </c>
      <c r="T28">
        <v>0</v>
      </c>
      <c r="U28">
        <v>1471104</v>
      </c>
      <c r="V28">
        <v>1550959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763</v>
      </c>
      <c r="B29">
        <v>0</v>
      </c>
      <c r="C29">
        <v>0</v>
      </c>
      <c r="D29">
        <v>0</v>
      </c>
      <c r="E29">
        <v>0</v>
      </c>
      <c r="F29">
        <v>0</v>
      </c>
      <c r="G29">
        <v>0</v>
      </c>
      <c r="H29">
        <v>171218</v>
      </c>
      <c r="I29">
        <v>161299</v>
      </c>
      <c r="J29">
        <v>0</v>
      </c>
      <c r="K29">
        <v>1576268.31</v>
      </c>
      <c r="L29">
        <v>1578449</v>
      </c>
      <c r="M29">
        <v>1591717</v>
      </c>
      <c r="N29">
        <v>1437100</v>
      </c>
      <c r="O29">
        <v>1398185.52</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764</v>
      </c>
      <c r="B30">
        <v>45164029</v>
      </c>
      <c r="C30">
        <v>45488687.689999998</v>
      </c>
      <c r="D30">
        <v>332832</v>
      </c>
      <c r="E30">
        <v>332832</v>
      </c>
      <c r="F30">
        <v>332832</v>
      </c>
      <c r="G30">
        <v>332832.5</v>
      </c>
      <c r="H30">
        <v>332832</v>
      </c>
      <c r="I30">
        <v>332832</v>
      </c>
      <c r="J30">
        <v>332832</v>
      </c>
      <c r="K30">
        <v>332832.5</v>
      </c>
      <c r="L30">
        <v>332832</v>
      </c>
      <c r="M30">
        <v>332832</v>
      </c>
      <c r="N30">
        <v>332832</v>
      </c>
      <c r="O30">
        <v>332832.5</v>
      </c>
      <c r="P30">
        <v>332832.5</v>
      </c>
      <c r="Q30">
        <v>332832</v>
      </c>
      <c r="R30">
        <v>332832</v>
      </c>
      <c r="S30">
        <v>332832</v>
      </c>
      <c r="T30">
        <v>332832.5</v>
      </c>
      <c r="U30">
        <v>332832</v>
      </c>
      <c r="V30">
        <v>332832</v>
      </c>
      <c r="W30">
        <v>332832</v>
      </c>
      <c r="X30">
        <v>332832.5</v>
      </c>
      <c r="Y30">
        <v>332832</v>
      </c>
      <c r="Z30">
        <v>332832</v>
      </c>
      <c r="AA30">
        <v>333200</v>
      </c>
      <c r="AB30">
        <v>333200.01</v>
      </c>
      <c r="AC30">
        <v>333200</v>
      </c>
      <c r="AD30">
        <v>333200</v>
      </c>
      <c r="AE30">
        <v>333200</v>
      </c>
      <c r="AF30">
        <v>333200.01</v>
      </c>
      <c r="AG30">
        <v>333200</v>
      </c>
      <c r="AH30">
        <v>333200</v>
      </c>
      <c r="AI30">
        <v>333200</v>
      </c>
      <c r="AJ30">
        <v>333200.01</v>
      </c>
      <c r="AK30">
        <v>112866</v>
      </c>
      <c r="AL30">
        <v>112866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321</v>
      </c>
      <c r="B31">
        <v>210589870</v>
      </c>
      <c r="C31">
        <v>211533291.44999999</v>
      </c>
      <c r="D31">
        <v>121925880</v>
      </c>
      <c r="E31">
        <v>121014310</v>
      </c>
      <c r="F31">
        <v>120565638</v>
      </c>
      <c r="G31">
        <v>120198568.27</v>
      </c>
      <c r="H31">
        <v>119613468</v>
      </c>
      <c r="I31">
        <v>118357290</v>
      </c>
      <c r="J31">
        <v>117502584</v>
      </c>
      <c r="K31">
        <v>119998705.11</v>
      </c>
      <c r="L31">
        <v>118156706</v>
      </c>
      <c r="M31">
        <v>117571120</v>
      </c>
      <c r="N31">
        <v>117039454</v>
      </c>
      <c r="O31">
        <v>115394738.86</v>
      </c>
      <c r="P31">
        <v>115394738.86</v>
      </c>
      <c r="Q31">
        <v>112732047</v>
      </c>
      <c r="R31">
        <v>112155212</v>
      </c>
      <c r="S31">
        <v>111033946</v>
      </c>
      <c r="T31">
        <v>110469078.5</v>
      </c>
      <c r="U31">
        <v>108321922</v>
      </c>
      <c r="V31">
        <v>106437282</v>
      </c>
      <c r="W31">
        <v>103628361</v>
      </c>
      <c r="X31">
        <v>102437739.56</v>
      </c>
      <c r="Y31">
        <v>99423800</v>
      </c>
      <c r="Z31">
        <v>96888002</v>
      </c>
      <c r="AA31">
        <v>94694326</v>
      </c>
      <c r="AB31">
        <v>92731043.680000007</v>
      </c>
      <c r="AC31">
        <v>89720476</v>
      </c>
      <c r="AD31">
        <v>86852159</v>
      </c>
      <c r="AE31">
        <v>84940255</v>
      </c>
      <c r="AF31">
        <v>82851733.180000007</v>
      </c>
      <c r="AG31">
        <v>79719210</v>
      </c>
      <c r="AH31">
        <v>77264708</v>
      </c>
      <c r="AI31">
        <v>75635382</v>
      </c>
      <c r="AJ31">
        <v>73225145.629999995</v>
      </c>
      <c r="AK31">
        <v>41441562</v>
      </c>
      <c r="AL31">
        <v>39399532</v>
      </c>
      <c r="AM31">
        <v>19917608</v>
      </c>
      <c r="AN31">
        <v>18419605.870000001</v>
      </c>
      <c r="AO31">
        <v>17112042</v>
      </c>
      <c r="AP31">
        <v>16316083</v>
      </c>
      <c r="AQ31">
        <v>15815072</v>
      </c>
      <c r="AR31">
        <v>15305123.060000001</v>
      </c>
      <c r="AS31">
        <v>15477065</v>
      </c>
      <c r="AT31">
        <v>15242275</v>
      </c>
      <c r="AU31">
        <v>15060004</v>
      </c>
      <c r="AV31">
        <v>14824753.92</v>
      </c>
      <c r="AW31">
        <v>14711489</v>
      </c>
      <c r="AX31">
        <v>14144813</v>
      </c>
      <c r="AY31">
        <v>14068641</v>
      </c>
      <c r="AZ31">
        <v>13825773.98</v>
      </c>
      <c r="BA31">
        <v>13513943</v>
      </c>
      <c r="BB31">
        <v>13408277</v>
      </c>
      <c r="BC31">
        <v>12869951</v>
      </c>
      <c r="BD31">
        <v>12659917</v>
      </c>
      <c r="BE31">
        <v>20088757</v>
      </c>
      <c r="BF31">
        <v>19706361</v>
      </c>
      <c r="BG31">
        <v>18823285</v>
      </c>
      <c r="BH31"/>
      <c r="BI31"/>
      <c r="BJ31"/>
      <c r="BK31"/>
      <c r="BL31"/>
      <c r="BM31"/>
      <c r="BN31"/>
      <c r="BO31"/>
      <c r="BP31"/>
      <c r="BQ31"/>
      <c r="BR31"/>
      <c r="BS31"/>
      <c r="BT31"/>
      <c r="BU31"/>
    </row>
    <row r="32" spans="1:73">
      <c r="A32" t="s">
        <v>765</v>
      </c>
      <c r="B32">
        <v>77267242</v>
      </c>
      <c r="C32">
        <v>77266393.790000007</v>
      </c>
      <c r="D32">
        <v>51705350</v>
      </c>
      <c r="E32">
        <v>51734570</v>
      </c>
      <c r="F32">
        <v>52040824</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322</v>
      </c>
      <c r="B33">
        <v>51329820</v>
      </c>
      <c r="C33">
        <v>51115273.740000002</v>
      </c>
      <c r="D33">
        <v>52249812</v>
      </c>
      <c r="E33">
        <v>51931124</v>
      </c>
      <c r="F33">
        <v>51924641</v>
      </c>
      <c r="G33">
        <v>51706294.149999999</v>
      </c>
      <c r="H33">
        <v>51608838</v>
      </c>
      <c r="I33">
        <v>51367782</v>
      </c>
      <c r="J33">
        <v>51399783</v>
      </c>
      <c r="K33">
        <v>51383825</v>
      </c>
      <c r="L33">
        <v>51346325</v>
      </c>
      <c r="M33">
        <v>51360124</v>
      </c>
      <c r="N33">
        <v>51380464</v>
      </c>
      <c r="O33">
        <v>51435443.460000001</v>
      </c>
      <c r="P33">
        <v>51435443.460000001</v>
      </c>
      <c r="Q33">
        <v>51274242</v>
      </c>
      <c r="R33">
        <v>51256289</v>
      </c>
      <c r="S33">
        <v>51243112</v>
      </c>
      <c r="T33">
        <v>51249433.789999999</v>
      </c>
      <c r="U33">
        <v>50926548</v>
      </c>
      <c r="V33">
        <v>50749841</v>
      </c>
      <c r="W33">
        <v>50626988</v>
      </c>
      <c r="X33">
        <v>50276019.609999999</v>
      </c>
      <c r="Y33">
        <v>50055931</v>
      </c>
      <c r="Z33">
        <v>50019400</v>
      </c>
      <c r="AA33">
        <v>50110806</v>
      </c>
      <c r="AB33">
        <v>50156748</v>
      </c>
      <c r="AC33">
        <v>49950911</v>
      </c>
      <c r="AD33">
        <v>49860232</v>
      </c>
      <c r="AE33">
        <v>49777240</v>
      </c>
      <c r="AF33">
        <v>49665430.649999999</v>
      </c>
      <c r="AG33">
        <v>48436903</v>
      </c>
      <c r="AH33">
        <v>48370353</v>
      </c>
      <c r="AI33">
        <v>48363415</v>
      </c>
      <c r="AJ33">
        <v>33545826.600000001</v>
      </c>
      <c r="AK33">
        <v>4221459</v>
      </c>
      <c r="AL33">
        <v>3985490</v>
      </c>
      <c r="AM33">
        <v>1034311</v>
      </c>
      <c r="AN33">
        <v>1033379.83</v>
      </c>
      <c r="AO33">
        <v>945930</v>
      </c>
      <c r="AP33">
        <v>849999</v>
      </c>
      <c r="AQ33">
        <v>818664</v>
      </c>
      <c r="AR33">
        <v>821084.17</v>
      </c>
      <c r="AS33">
        <v>809079</v>
      </c>
      <c r="AT33">
        <v>802679</v>
      </c>
      <c r="AU33">
        <v>797104</v>
      </c>
      <c r="AV33">
        <v>783129.07</v>
      </c>
      <c r="AW33">
        <v>787281</v>
      </c>
      <c r="AX33">
        <v>794823</v>
      </c>
      <c r="AY33">
        <v>798936</v>
      </c>
      <c r="AZ33">
        <v>780082.81</v>
      </c>
      <c r="BA33">
        <v>763854</v>
      </c>
      <c r="BB33">
        <v>759646</v>
      </c>
      <c r="BC33">
        <v>1106617</v>
      </c>
      <c r="BD33">
        <v>1064356</v>
      </c>
      <c r="BE33">
        <v>1588118</v>
      </c>
      <c r="BF33">
        <v>1565789</v>
      </c>
      <c r="BG33">
        <v>1529491</v>
      </c>
      <c r="BH33"/>
      <c r="BI33"/>
      <c r="BJ33"/>
      <c r="BK33"/>
      <c r="BL33"/>
      <c r="BM33"/>
      <c r="BN33"/>
      <c r="BO33"/>
      <c r="BP33"/>
      <c r="BQ33"/>
      <c r="BR33"/>
      <c r="BS33"/>
      <c r="BT33"/>
      <c r="BU33"/>
    </row>
    <row r="34" spans="1:73">
      <c r="A34" t="s">
        <v>766</v>
      </c>
      <c r="B34">
        <v>51329820</v>
      </c>
      <c r="C34">
        <v>51115273.740000002</v>
      </c>
      <c r="D34">
        <v>52249812</v>
      </c>
      <c r="E34">
        <v>51931124</v>
      </c>
      <c r="F34">
        <v>51924641</v>
      </c>
      <c r="G34">
        <v>51706294.149999999</v>
      </c>
      <c r="H34">
        <v>51608838</v>
      </c>
      <c r="I34">
        <v>51367782</v>
      </c>
      <c r="J34">
        <v>51399783</v>
      </c>
      <c r="K34">
        <v>51383825</v>
      </c>
      <c r="L34">
        <v>51346325</v>
      </c>
      <c r="M34">
        <v>51360124</v>
      </c>
      <c r="N34">
        <v>51380464</v>
      </c>
      <c r="O34">
        <v>51435443.460000001</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767</v>
      </c>
      <c r="B35">
        <v>360641444</v>
      </c>
      <c r="C35">
        <v>360641443.95999998</v>
      </c>
      <c r="D35">
        <v>128096021</v>
      </c>
      <c r="E35">
        <v>128096021</v>
      </c>
      <c r="F35">
        <v>128096021</v>
      </c>
      <c r="G35">
        <v>128096020.53</v>
      </c>
      <c r="H35">
        <v>128096021</v>
      </c>
      <c r="I35">
        <v>128096021</v>
      </c>
      <c r="J35">
        <v>128096021</v>
      </c>
      <c r="K35">
        <v>128096020.53</v>
      </c>
      <c r="L35">
        <v>128096021</v>
      </c>
      <c r="M35">
        <v>128096021</v>
      </c>
      <c r="N35">
        <v>128096021</v>
      </c>
      <c r="O35">
        <v>128096020.53</v>
      </c>
      <c r="P35">
        <v>128096020.53</v>
      </c>
      <c r="Q35">
        <v>128328020</v>
      </c>
      <c r="R35">
        <v>128328020</v>
      </c>
      <c r="S35">
        <v>128328020</v>
      </c>
      <c r="T35">
        <v>128328020.22</v>
      </c>
      <c r="U35">
        <v>128309793</v>
      </c>
      <c r="V35">
        <v>128309793</v>
      </c>
      <c r="W35">
        <v>128353153</v>
      </c>
      <c r="X35">
        <v>126072806.12</v>
      </c>
      <c r="Y35">
        <v>126072806</v>
      </c>
      <c r="Z35">
        <v>126072806</v>
      </c>
      <c r="AA35">
        <v>126072806</v>
      </c>
      <c r="AB35">
        <v>126072806.12</v>
      </c>
      <c r="AC35">
        <v>126072806</v>
      </c>
      <c r="AD35">
        <v>126072806</v>
      </c>
      <c r="AE35">
        <v>126072806</v>
      </c>
      <c r="AF35">
        <v>126072806.12</v>
      </c>
      <c r="AG35">
        <v>126072806</v>
      </c>
      <c r="AH35">
        <v>126072806</v>
      </c>
      <c r="AI35">
        <v>126072806</v>
      </c>
      <c r="AJ35">
        <v>125514461.06</v>
      </c>
      <c r="AK35">
        <v>184527549</v>
      </c>
      <c r="AL35">
        <v>126691747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c r="BU35"/>
    </row>
    <row r="36" spans="1:73">
      <c r="A36" t="s">
        <v>768</v>
      </c>
      <c r="B36">
        <v>2577376</v>
      </c>
      <c r="C36">
        <v>2598613.7000000002</v>
      </c>
      <c r="D36">
        <v>2701754</v>
      </c>
      <c r="E36">
        <v>2326563</v>
      </c>
      <c r="F36">
        <v>1997633</v>
      </c>
      <c r="G36">
        <v>1786493.87</v>
      </c>
      <c r="H36">
        <v>1898507</v>
      </c>
      <c r="I36">
        <v>2150113</v>
      </c>
      <c r="J36">
        <v>1720480</v>
      </c>
      <c r="K36">
        <v>1291216.52</v>
      </c>
      <c r="L36">
        <v>1206103</v>
      </c>
      <c r="M36">
        <v>1191829</v>
      </c>
      <c r="N36">
        <v>1020472</v>
      </c>
      <c r="O36">
        <v>1002040.25</v>
      </c>
      <c r="P36">
        <v>1002040.25</v>
      </c>
      <c r="Q36">
        <v>982034</v>
      </c>
      <c r="R36">
        <v>967510</v>
      </c>
      <c r="S36">
        <v>940689</v>
      </c>
      <c r="T36">
        <v>914761.38</v>
      </c>
      <c r="U36">
        <v>928942</v>
      </c>
      <c r="V36">
        <v>902583</v>
      </c>
      <c r="W36">
        <v>877185</v>
      </c>
      <c r="X36">
        <v>837609.28</v>
      </c>
      <c r="Y36">
        <v>810370</v>
      </c>
      <c r="Z36">
        <v>762799</v>
      </c>
      <c r="AA36">
        <v>741590</v>
      </c>
      <c r="AB36">
        <v>731394.78</v>
      </c>
      <c r="AC36">
        <v>711751</v>
      </c>
      <c r="AD36">
        <v>669317</v>
      </c>
      <c r="AE36">
        <v>663241</v>
      </c>
      <c r="AF36">
        <v>662235.73</v>
      </c>
      <c r="AG36">
        <v>581107</v>
      </c>
      <c r="AH36">
        <v>543373</v>
      </c>
      <c r="AI36">
        <v>546299</v>
      </c>
      <c r="AJ36">
        <v>344285.9</v>
      </c>
      <c r="AK36">
        <v>331353</v>
      </c>
      <c r="AL36">
        <v>567843</v>
      </c>
      <c r="AM36">
        <v>367871</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769</v>
      </c>
      <c r="B37">
        <v>2608986</v>
      </c>
      <c r="C37">
        <v>2413966.98</v>
      </c>
      <c r="D37">
        <v>1201966</v>
      </c>
      <c r="E37">
        <v>1194040</v>
      </c>
      <c r="F37">
        <v>1177178</v>
      </c>
      <c r="G37">
        <v>54070787.859999999</v>
      </c>
      <c r="H37">
        <v>54535760</v>
      </c>
      <c r="I37">
        <v>53964797</v>
      </c>
      <c r="J37">
        <v>53105455</v>
      </c>
      <c r="K37">
        <v>979348.06</v>
      </c>
      <c r="L37">
        <v>1107209</v>
      </c>
      <c r="M37">
        <v>1093500</v>
      </c>
      <c r="N37">
        <v>1073140</v>
      </c>
      <c r="O37">
        <v>1053658.26</v>
      </c>
      <c r="P37">
        <v>1053658.26</v>
      </c>
      <c r="Q37">
        <v>1050100</v>
      </c>
      <c r="R37">
        <v>1086386</v>
      </c>
      <c r="S37">
        <v>1059472</v>
      </c>
      <c r="T37">
        <v>998477.97</v>
      </c>
      <c r="U37">
        <v>950999</v>
      </c>
      <c r="V37">
        <v>928299</v>
      </c>
      <c r="W37">
        <v>1067790</v>
      </c>
      <c r="X37">
        <v>2377502.36</v>
      </c>
      <c r="Y37">
        <v>2337261</v>
      </c>
      <c r="Z37">
        <v>2321833</v>
      </c>
      <c r="AA37">
        <v>2242996</v>
      </c>
      <c r="AB37">
        <v>2060421.4</v>
      </c>
      <c r="AC37">
        <v>2058713</v>
      </c>
      <c r="AD37">
        <v>2004737</v>
      </c>
      <c r="AE37">
        <v>2155790</v>
      </c>
      <c r="AF37">
        <v>2016079.47</v>
      </c>
      <c r="AG37">
        <v>2032130</v>
      </c>
      <c r="AH37">
        <v>2044898</v>
      </c>
      <c r="AI37">
        <v>2016502</v>
      </c>
      <c r="AJ37">
        <v>1614872.92</v>
      </c>
      <c r="AK37">
        <v>2038200</v>
      </c>
      <c r="AL37">
        <v>1475086</v>
      </c>
      <c r="AM37">
        <v>1318740</v>
      </c>
      <c r="AN37">
        <v>1276147.6599999999</v>
      </c>
      <c r="AO37">
        <v>1226956</v>
      </c>
      <c r="AP37">
        <v>1148754</v>
      </c>
      <c r="AQ37">
        <v>1066775</v>
      </c>
      <c r="AR37">
        <v>1051494.75</v>
      </c>
      <c r="AS37">
        <v>986719</v>
      </c>
      <c r="AT37">
        <v>933276</v>
      </c>
      <c r="AU37">
        <v>911711</v>
      </c>
      <c r="AV37">
        <v>892465.73</v>
      </c>
      <c r="AW37">
        <v>867975</v>
      </c>
      <c r="AX37">
        <v>844683</v>
      </c>
      <c r="AY37">
        <v>837076</v>
      </c>
      <c r="AZ37">
        <v>839507.26</v>
      </c>
      <c r="BA37">
        <v>840736</v>
      </c>
      <c r="BB37">
        <v>843041</v>
      </c>
      <c r="BC37">
        <v>835882</v>
      </c>
      <c r="BD37">
        <v>801740</v>
      </c>
      <c r="BE37">
        <v>2508931</v>
      </c>
      <c r="BF37">
        <v>2305823</v>
      </c>
      <c r="BG37">
        <v>2266409</v>
      </c>
      <c r="BH37"/>
      <c r="BI37"/>
      <c r="BJ37"/>
      <c r="BK37"/>
      <c r="BL37"/>
      <c r="BM37"/>
      <c r="BN37"/>
      <c r="BO37"/>
      <c r="BP37"/>
      <c r="BQ37"/>
      <c r="BR37"/>
      <c r="BS37"/>
      <c r="BT37"/>
      <c r="BU37"/>
    </row>
    <row r="38" spans="1:73">
      <c r="A38" t="s">
        <v>770</v>
      </c>
      <c r="B38">
        <v>2608986</v>
      </c>
      <c r="C38">
        <v>2413966.98</v>
      </c>
      <c r="D38">
        <v>1201966</v>
      </c>
      <c r="E38">
        <v>1194040</v>
      </c>
      <c r="F38">
        <v>1177178</v>
      </c>
      <c r="G38">
        <v>54070787.859999999</v>
      </c>
      <c r="H38">
        <v>54535760</v>
      </c>
      <c r="I38">
        <v>53964797</v>
      </c>
      <c r="J38">
        <v>53105455</v>
      </c>
      <c r="K38">
        <v>979348.06</v>
      </c>
      <c r="L38">
        <v>1107209</v>
      </c>
      <c r="M38">
        <v>1093500</v>
      </c>
      <c r="N38">
        <v>1073140</v>
      </c>
      <c r="O38">
        <v>1053658.26</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323</v>
      </c>
      <c r="B39">
        <v>765296624</v>
      </c>
      <c r="C39">
        <v>766119451.76999998</v>
      </c>
      <c r="D39">
        <v>444086264</v>
      </c>
      <c r="E39">
        <v>442500002</v>
      </c>
      <c r="F39">
        <v>442094844</v>
      </c>
      <c r="G39">
        <v>441950381.88999999</v>
      </c>
      <c r="H39">
        <v>356666391</v>
      </c>
      <c r="I39">
        <v>354466176</v>
      </c>
      <c r="J39">
        <v>352616305</v>
      </c>
      <c r="K39">
        <v>303694257.81999999</v>
      </c>
      <c r="L39">
        <v>301860098</v>
      </c>
      <c r="M39">
        <v>301272132</v>
      </c>
      <c r="N39">
        <v>300414472</v>
      </c>
      <c r="O39">
        <v>298747907.86000001</v>
      </c>
      <c r="P39">
        <v>298747907.86000001</v>
      </c>
      <c r="Q39">
        <v>296107446</v>
      </c>
      <c r="R39">
        <v>295560291</v>
      </c>
      <c r="S39">
        <v>294391406</v>
      </c>
      <c r="T39">
        <v>293725296.73000002</v>
      </c>
      <c r="U39">
        <v>291276552</v>
      </c>
      <c r="V39">
        <v>289246001</v>
      </c>
      <c r="W39">
        <v>286457401</v>
      </c>
      <c r="X39">
        <v>282368921.00999999</v>
      </c>
      <c r="Y39">
        <v>279067412</v>
      </c>
      <c r="Z39">
        <v>276432084</v>
      </c>
      <c r="AA39">
        <v>274220136</v>
      </c>
      <c r="AB39">
        <v>272110025.56</v>
      </c>
      <c r="AC39">
        <v>268872269</v>
      </c>
      <c r="AD39">
        <v>265816863</v>
      </c>
      <c r="AE39">
        <v>263966944</v>
      </c>
      <c r="AF39">
        <v>261725896.75</v>
      </c>
      <c r="AG39">
        <v>257299768</v>
      </c>
      <c r="AH39">
        <v>254754450</v>
      </c>
      <c r="AI39">
        <v>253092716</v>
      </c>
      <c r="AJ39">
        <v>234702903.69999999</v>
      </c>
      <c r="AK39">
        <v>232798101</v>
      </c>
      <c r="AL39">
        <v>172357676</v>
      </c>
      <c r="AM39">
        <v>24853641</v>
      </c>
      <c r="AN39">
        <v>22944244.940000001</v>
      </c>
      <c r="AO39">
        <v>21400040</v>
      </c>
      <c r="AP39">
        <v>20479948</v>
      </c>
      <c r="AQ39">
        <v>19665623</v>
      </c>
      <c r="AR39">
        <v>18936813.57</v>
      </c>
      <c r="AS39">
        <v>19022729</v>
      </c>
      <c r="AT39">
        <v>18724930</v>
      </c>
      <c r="AU39">
        <v>17759702</v>
      </c>
      <c r="AV39">
        <v>17191231.879999999</v>
      </c>
      <c r="AW39">
        <v>16967628</v>
      </c>
      <c r="AX39">
        <v>19912354</v>
      </c>
      <c r="AY39">
        <v>21520843</v>
      </c>
      <c r="AZ39">
        <v>21316477.030000001</v>
      </c>
      <c r="BA39">
        <v>20948666</v>
      </c>
      <c r="BB39">
        <v>19609703</v>
      </c>
      <c r="BC39">
        <v>19614258</v>
      </c>
      <c r="BD39">
        <v>19251625</v>
      </c>
      <c r="BE39">
        <v>24185806</v>
      </c>
      <c r="BF39">
        <v>23577973</v>
      </c>
      <c r="BG39">
        <v>22619185</v>
      </c>
      <c r="BH39"/>
      <c r="BI39"/>
      <c r="BJ39"/>
      <c r="BK39"/>
      <c r="BL39"/>
      <c r="BM39"/>
      <c r="BN39"/>
      <c r="BO39"/>
      <c r="BP39"/>
      <c r="BQ39"/>
      <c r="BR39"/>
      <c r="BS39"/>
      <c r="BT39"/>
      <c r="BU39"/>
    </row>
    <row r="40" spans="1:73">
      <c r="A40" t="s">
        <v>324</v>
      </c>
      <c r="B40">
        <v>920880472</v>
      </c>
      <c r="C40">
        <v>931892564.41999996</v>
      </c>
      <c r="D40">
        <v>512662140</v>
      </c>
      <c r="E40">
        <v>513087227</v>
      </c>
      <c r="F40">
        <v>518917016</v>
      </c>
      <c r="G40">
        <v>523354329.70999998</v>
      </c>
      <c r="H40">
        <v>443649923</v>
      </c>
      <c r="I40">
        <v>420751529</v>
      </c>
      <c r="J40">
        <v>422588825</v>
      </c>
      <c r="K40">
        <v>375617454.25</v>
      </c>
      <c r="L40">
        <v>365135998</v>
      </c>
      <c r="M40">
        <v>369666475</v>
      </c>
      <c r="N40">
        <v>375793780</v>
      </c>
      <c r="O40">
        <v>373741617.06</v>
      </c>
      <c r="P40">
        <v>373741617.06</v>
      </c>
      <c r="Q40">
        <v>369248470</v>
      </c>
      <c r="R40">
        <v>361851524</v>
      </c>
      <c r="S40">
        <v>371137473</v>
      </c>
      <c r="T40">
        <v>360298565.68000001</v>
      </c>
      <c r="U40">
        <v>354826726</v>
      </c>
      <c r="V40">
        <v>341434716</v>
      </c>
      <c r="W40">
        <v>346106604</v>
      </c>
      <c r="X40">
        <v>352268052.66000003</v>
      </c>
      <c r="Y40">
        <v>341104725</v>
      </c>
      <c r="Z40">
        <v>326767159</v>
      </c>
      <c r="AA40">
        <v>330560617</v>
      </c>
      <c r="AB40">
        <v>329082938.39999998</v>
      </c>
      <c r="AC40">
        <v>315428292</v>
      </c>
      <c r="AD40">
        <v>312720996</v>
      </c>
      <c r="AE40">
        <v>314399922</v>
      </c>
      <c r="AF40">
        <v>326410045.35000002</v>
      </c>
      <c r="AG40">
        <v>300360467</v>
      </c>
      <c r="AH40">
        <v>298528771</v>
      </c>
      <c r="AI40">
        <v>302815739</v>
      </c>
      <c r="AJ40">
        <v>288665481.36000001</v>
      </c>
      <c r="AK40">
        <v>277647324</v>
      </c>
      <c r="AL40">
        <v>232952921</v>
      </c>
      <c r="AM40">
        <v>73445333</v>
      </c>
      <c r="AN40">
        <v>71798465.040000007</v>
      </c>
      <c r="AO40">
        <v>64783276</v>
      </c>
      <c r="AP40">
        <v>58586808</v>
      </c>
      <c r="AQ40">
        <v>60127997</v>
      </c>
      <c r="AR40">
        <v>55340867.530000001</v>
      </c>
      <c r="AS40">
        <v>50148230</v>
      </c>
      <c r="AT40">
        <v>46666048</v>
      </c>
      <c r="AU40">
        <v>49993426</v>
      </c>
      <c r="AV40">
        <v>47904117.07</v>
      </c>
      <c r="AW40">
        <v>43464653</v>
      </c>
      <c r="AX40">
        <v>41537792</v>
      </c>
      <c r="AY40">
        <v>45578545</v>
      </c>
      <c r="AZ40">
        <v>44441462.600000001</v>
      </c>
      <c r="BA40">
        <v>39384364</v>
      </c>
      <c r="BB40">
        <v>37453699</v>
      </c>
      <c r="BC40">
        <v>39854300</v>
      </c>
      <c r="BD40">
        <v>40158634</v>
      </c>
      <c r="BE40">
        <v>47177357</v>
      </c>
      <c r="BF40">
        <v>45157514</v>
      </c>
      <c r="BG40">
        <v>44619466</v>
      </c>
      <c r="BH40"/>
      <c r="BI40"/>
      <c r="BJ40"/>
      <c r="BK40"/>
      <c r="BL40"/>
      <c r="BM40"/>
      <c r="BN40"/>
      <c r="BO40"/>
      <c r="BP40"/>
      <c r="BQ40"/>
      <c r="BR40"/>
      <c r="BS40"/>
      <c r="BT40"/>
      <c r="BU40"/>
    </row>
    <row r="41" spans="1:73">
      <c r="A41" t="s">
        <v>771</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772</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325</v>
      </c>
      <c r="B43">
        <v>43424698</v>
      </c>
      <c r="C43">
        <v>42690844.509999998</v>
      </c>
      <c r="D43">
        <v>14457051</v>
      </c>
      <c r="E43">
        <v>10601451</v>
      </c>
      <c r="F43">
        <v>12628167</v>
      </c>
      <c r="G43">
        <v>1050248.6499999999</v>
      </c>
      <c r="H43">
        <v>5687622</v>
      </c>
      <c r="I43">
        <v>15860991</v>
      </c>
      <c r="J43">
        <v>3711912</v>
      </c>
      <c r="K43">
        <v>3326783.63</v>
      </c>
      <c r="L43">
        <v>8643171</v>
      </c>
      <c r="M43">
        <v>3686470</v>
      </c>
      <c r="N43">
        <v>679581</v>
      </c>
      <c r="O43">
        <v>3582583.74</v>
      </c>
      <c r="P43">
        <v>3582583.74</v>
      </c>
      <c r="Q43">
        <v>3429345</v>
      </c>
      <c r="R43">
        <v>3504730</v>
      </c>
      <c r="S43">
        <v>621407</v>
      </c>
      <c r="T43">
        <v>4325529.84</v>
      </c>
      <c r="U43">
        <v>6738581</v>
      </c>
      <c r="V43">
        <v>7510964</v>
      </c>
      <c r="W43">
        <v>5532500</v>
      </c>
      <c r="X43">
        <v>3515916.38</v>
      </c>
      <c r="Y43">
        <v>4874881</v>
      </c>
      <c r="Z43">
        <v>8196947</v>
      </c>
      <c r="AA43">
        <v>6670771</v>
      </c>
      <c r="AB43">
        <v>11881373.16</v>
      </c>
      <c r="AC43">
        <v>13437416</v>
      </c>
      <c r="AD43">
        <v>16735857</v>
      </c>
      <c r="AE43">
        <v>4850314</v>
      </c>
      <c r="AF43">
        <v>14726390.369999999</v>
      </c>
      <c r="AG43">
        <v>5663426</v>
      </c>
      <c r="AH43">
        <v>7184521</v>
      </c>
      <c r="AI43">
        <v>3228136</v>
      </c>
      <c r="AJ43">
        <v>135143340.84999999</v>
      </c>
      <c r="AK43">
        <v>186157179</v>
      </c>
      <c r="AL43">
        <v>143332789</v>
      </c>
      <c r="AM43">
        <v>22</v>
      </c>
      <c r="AN43">
        <v>0</v>
      </c>
      <c r="AO43">
        <v>21136</v>
      </c>
      <c r="AP43">
        <v>442</v>
      </c>
      <c r="AQ43">
        <v>7407</v>
      </c>
      <c r="AR43">
        <v>2173.4699999999998</v>
      </c>
      <c r="AS43">
        <v>48</v>
      </c>
      <c r="AT43">
        <v>39</v>
      </c>
      <c r="AU43">
        <v>3197</v>
      </c>
      <c r="AV43">
        <v>0</v>
      </c>
      <c r="AW43">
        <v>0</v>
      </c>
      <c r="AX43">
        <v>0</v>
      </c>
      <c r="AY43">
        <v>17987</v>
      </c>
      <c r="AZ43">
        <v>10212.02</v>
      </c>
      <c r="BA43">
        <v>11681</v>
      </c>
      <c r="BB43">
        <v>103493</v>
      </c>
      <c r="BC43">
        <v>157329</v>
      </c>
      <c r="BD43">
        <v>167995</v>
      </c>
      <c r="BE43">
        <v>4778636</v>
      </c>
      <c r="BF43">
        <v>9403697</v>
      </c>
      <c r="BG43">
        <v>7336569</v>
      </c>
      <c r="BH43"/>
      <c r="BI43"/>
      <c r="BJ43"/>
      <c r="BK43"/>
      <c r="BL43"/>
      <c r="BM43"/>
      <c r="BN43"/>
      <c r="BO43"/>
      <c r="BP43"/>
      <c r="BQ43"/>
      <c r="BR43"/>
      <c r="BS43"/>
      <c r="BT43"/>
      <c r="BU43"/>
    </row>
    <row r="44" spans="1:73">
      <c r="A44" t="s">
        <v>326</v>
      </c>
      <c r="B44">
        <v>127666857</v>
      </c>
      <c r="C44">
        <v>138666096.21000001</v>
      </c>
      <c r="D44">
        <v>78107378</v>
      </c>
      <c r="E44">
        <v>79218642</v>
      </c>
      <c r="F44">
        <v>81163618</v>
      </c>
      <c r="G44">
        <v>87577252.549999997</v>
      </c>
      <c r="H44">
        <v>79639564</v>
      </c>
      <c r="I44">
        <v>76196233</v>
      </c>
      <c r="J44">
        <v>86983452</v>
      </c>
      <c r="K44">
        <v>93719390.659999996</v>
      </c>
      <c r="L44">
        <v>85127764</v>
      </c>
      <c r="M44">
        <v>87288468</v>
      </c>
      <c r="N44">
        <v>89449049</v>
      </c>
      <c r="O44">
        <v>94656980.590000004</v>
      </c>
      <c r="P44">
        <v>94656980.590000004</v>
      </c>
      <c r="Q44">
        <v>82467836</v>
      </c>
      <c r="R44">
        <v>80515313</v>
      </c>
      <c r="S44">
        <v>84509247</v>
      </c>
      <c r="T44">
        <v>88821472.719999999</v>
      </c>
      <c r="U44">
        <v>80965712</v>
      </c>
      <c r="V44">
        <v>71740914</v>
      </c>
      <c r="W44">
        <v>74240246</v>
      </c>
      <c r="X44">
        <v>70002767.840000004</v>
      </c>
      <c r="Y44">
        <v>60589887</v>
      </c>
      <c r="Z44">
        <v>60752013</v>
      </c>
      <c r="AA44">
        <v>61518930</v>
      </c>
      <c r="AB44">
        <v>66266620.100000001</v>
      </c>
      <c r="AC44">
        <v>56636968</v>
      </c>
      <c r="AD44">
        <v>55686218</v>
      </c>
      <c r="AE44">
        <v>57541452</v>
      </c>
      <c r="AF44">
        <v>62830543.280000001</v>
      </c>
      <c r="AG44">
        <v>51016267</v>
      </c>
      <c r="AH44">
        <v>50667909</v>
      </c>
      <c r="AI44">
        <v>52077054</v>
      </c>
      <c r="AJ44">
        <v>57710543.289999999</v>
      </c>
      <c r="AK44">
        <v>48940576</v>
      </c>
      <c r="AL44">
        <v>49722737</v>
      </c>
      <c r="AM44">
        <v>33324323</v>
      </c>
      <c r="AN44">
        <v>34355083.479999997</v>
      </c>
      <c r="AO44">
        <v>29932997</v>
      </c>
      <c r="AP44">
        <v>26969870</v>
      </c>
      <c r="AQ44">
        <v>25960787</v>
      </c>
      <c r="AR44">
        <v>24393114.289999999</v>
      </c>
      <c r="AS44">
        <v>21643360</v>
      </c>
      <c r="AT44">
        <v>20316025</v>
      </c>
      <c r="AU44">
        <v>21310222</v>
      </c>
      <c r="AV44">
        <v>21612698.350000001</v>
      </c>
      <c r="AW44">
        <v>18280517</v>
      </c>
      <c r="AX44">
        <v>17718970</v>
      </c>
      <c r="AY44">
        <v>18481898</v>
      </c>
      <c r="AZ44">
        <v>19189030.760000002</v>
      </c>
      <c r="BA44">
        <v>16632155</v>
      </c>
      <c r="BB44">
        <v>15697160</v>
      </c>
      <c r="BC44">
        <v>16262221</v>
      </c>
      <c r="BD44">
        <v>17733297</v>
      </c>
      <c r="BE44">
        <v>25088427</v>
      </c>
      <c r="BF44">
        <v>23627856</v>
      </c>
      <c r="BG44">
        <v>23833351</v>
      </c>
      <c r="BH44"/>
      <c r="BI44"/>
      <c r="BJ44"/>
      <c r="BK44"/>
      <c r="BL44"/>
      <c r="BM44"/>
      <c r="BN44"/>
      <c r="BO44"/>
      <c r="BP44"/>
      <c r="BQ44"/>
      <c r="BR44"/>
      <c r="BS44"/>
      <c r="BT44"/>
      <c r="BU44"/>
    </row>
    <row r="45" spans="1:73">
      <c r="A45" t="s">
        <v>746</v>
      </c>
      <c r="B45">
        <v>100287016</v>
      </c>
      <c r="C45">
        <v>106863249.86</v>
      </c>
      <c r="D45">
        <v>63100215</v>
      </c>
      <c r="E45">
        <v>65885024</v>
      </c>
      <c r="F45">
        <v>67037298</v>
      </c>
      <c r="G45">
        <v>87577252.549999997</v>
      </c>
      <c r="H45">
        <v>0</v>
      </c>
      <c r="I45">
        <v>0</v>
      </c>
      <c r="J45">
        <v>86983452</v>
      </c>
      <c r="K45">
        <v>0</v>
      </c>
      <c r="L45">
        <v>0</v>
      </c>
      <c r="M45">
        <v>0</v>
      </c>
      <c r="N45">
        <v>0</v>
      </c>
      <c r="O45">
        <v>0</v>
      </c>
      <c r="P45">
        <v>0</v>
      </c>
      <c r="Q45">
        <v>0</v>
      </c>
      <c r="R45">
        <v>0</v>
      </c>
      <c r="S45">
        <v>13549085</v>
      </c>
      <c r="T45">
        <v>14079123.59</v>
      </c>
      <c r="U45">
        <v>0</v>
      </c>
      <c r="V45">
        <v>0</v>
      </c>
      <c r="W45">
        <v>12367546</v>
      </c>
      <c r="X45">
        <v>0</v>
      </c>
      <c r="Y45">
        <v>0</v>
      </c>
      <c r="Z45">
        <v>2964255</v>
      </c>
      <c r="AA45">
        <v>3006523</v>
      </c>
      <c r="AB45">
        <v>0</v>
      </c>
      <c r="AC45">
        <v>0</v>
      </c>
      <c r="AD45">
        <v>0</v>
      </c>
      <c r="AE45">
        <v>0</v>
      </c>
      <c r="AF45">
        <v>0</v>
      </c>
      <c r="AG45">
        <v>0</v>
      </c>
      <c r="AH45">
        <v>0</v>
      </c>
      <c r="AI45">
        <v>0</v>
      </c>
      <c r="AJ45">
        <v>2976465.6</v>
      </c>
      <c r="AK45">
        <v>0</v>
      </c>
      <c r="AL45">
        <v>0</v>
      </c>
      <c r="AM45">
        <v>0</v>
      </c>
      <c r="AN45">
        <v>0</v>
      </c>
      <c r="AO45">
        <v>0</v>
      </c>
      <c r="AP45">
        <v>0</v>
      </c>
      <c r="AQ45">
        <v>0</v>
      </c>
      <c r="AR45">
        <v>0</v>
      </c>
      <c r="AS45">
        <v>0</v>
      </c>
      <c r="AT45">
        <v>0</v>
      </c>
      <c r="AU45">
        <v>0</v>
      </c>
      <c r="AV45">
        <v>0</v>
      </c>
      <c r="AW45">
        <v>0</v>
      </c>
      <c r="AX45">
        <v>0</v>
      </c>
      <c r="AY45">
        <v>0</v>
      </c>
      <c r="AZ45">
        <v>0</v>
      </c>
      <c r="BA45">
        <v>0</v>
      </c>
      <c r="BB45">
        <v>0</v>
      </c>
      <c r="BC45">
        <v>16262221</v>
      </c>
      <c r="BD45">
        <v>17733297</v>
      </c>
      <c r="BE45">
        <v>25088427</v>
      </c>
      <c r="BF45">
        <v>23627856</v>
      </c>
      <c r="BG45">
        <v>23833351</v>
      </c>
      <c r="BH45"/>
      <c r="BI45"/>
      <c r="BJ45"/>
      <c r="BK45"/>
      <c r="BL45"/>
      <c r="BM45"/>
      <c r="BN45"/>
      <c r="BO45"/>
      <c r="BP45"/>
      <c r="BQ45"/>
      <c r="BR45"/>
      <c r="BS45"/>
      <c r="BT45"/>
      <c r="BU45"/>
    </row>
    <row r="46" spans="1:73" s="114" customFormat="1">
      <c r="A46" t="s">
        <v>773</v>
      </c>
      <c r="B46">
        <v>27379841</v>
      </c>
      <c r="C46">
        <v>31802846.359999999</v>
      </c>
      <c r="D46">
        <v>15007163</v>
      </c>
      <c r="E46">
        <v>13333618</v>
      </c>
      <c r="F46">
        <v>14126320</v>
      </c>
      <c r="G46">
        <v>0</v>
      </c>
      <c r="H46">
        <v>79639564</v>
      </c>
      <c r="I46">
        <v>76196233</v>
      </c>
      <c r="J46">
        <v>0</v>
      </c>
      <c r="K46">
        <v>93719390.659999996</v>
      </c>
      <c r="L46">
        <v>85127764</v>
      </c>
      <c r="M46">
        <v>87288468</v>
      </c>
      <c r="N46">
        <v>89449049</v>
      </c>
      <c r="O46">
        <v>94656980.590000004</v>
      </c>
      <c r="P46">
        <v>94656980.590000004</v>
      </c>
      <c r="Q46">
        <v>82467836</v>
      </c>
      <c r="R46">
        <v>80515313</v>
      </c>
      <c r="S46">
        <v>70960162</v>
      </c>
      <c r="T46">
        <v>74742349.129999995</v>
      </c>
      <c r="U46">
        <v>80965712</v>
      </c>
      <c r="V46">
        <v>71740914</v>
      </c>
      <c r="W46">
        <v>61872700</v>
      </c>
      <c r="X46">
        <v>70002767.840000004</v>
      </c>
      <c r="Y46">
        <v>60589887</v>
      </c>
      <c r="Z46">
        <v>57787758</v>
      </c>
      <c r="AA46">
        <v>58512407</v>
      </c>
      <c r="AB46">
        <v>66266620.100000001</v>
      </c>
      <c r="AC46">
        <v>56636968</v>
      </c>
      <c r="AD46">
        <v>55686218</v>
      </c>
      <c r="AE46">
        <v>57541452</v>
      </c>
      <c r="AF46">
        <v>62830543.280000001</v>
      </c>
      <c r="AG46">
        <v>51016267</v>
      </c>
      <c r="AH46">
        <v>50667909</v>
      </c>
      <c r="AI46">
        <v>52077054</v>
      </c>
      <c r="AJ46">
        <v>54734077.700000003</v>
      </c>
      <c r="AK46">
        <v>48940576</v>
      </c>
      <c r="AL46">
        <v>49722737</v>
      </c>
      <c r="AM46">
        <v>33324323</v>
      </c>
      <c r="AN46">
        <v>34355083.479999997</v>
      </c>
      <c r="AO46">
        <v>29932997</v>
      </c>
      <c r="AP46">
        <v>26969870</v>
      </c>
      <c r="AQ46">
        <v>25960787</v>
      </c>
      <c r="AR46">
        <v>24393114.289999999</v>
      </c>
      <c r="AS46">
        <v>21643360</v>
      </c>
      <c r="AT46">
        <v>20316025</v>
      </c>
      <c r="AU46">
        <v>21310222</v>
      </c>
      <c r="AV46">
        <v>21612698.350000001</v>
      </c>
      <c r="AW46">
        <v>18280517</v>
      </c>
      <c r="AX46">
        <v>17718970</v>
      </c>
      <c r="AY46">
        <v>18481898</v>
      </c>
      <c r="AZ46">
        <v>19189030.760000002</v>
      </c>
      <c r="BA46">
        <v>16632155</v>
      </c>
      <c r="BB46">
        <v>15697160</v>
      </c>
      <c r="BC46">
        <v>0</v>
      </c>
      <c r="BD46">
        <v>0</v>
      </c>
      <c r="BE46">
        <v>0</v>
      </c>
      <c r="BF46">
        <v>0</v>
      </c>
      <c r="BG46">
        <v>0</v>
      </c>
      <c r="BH46"/>
      <c r="BI46"/>
      <c r="BJ46"/>
      <c r="BK46"/>
      <c r="BL46"/>
      <c r="BM46"/>
      <c r="BN46"/>
      <c r="BO46"/>
      <c r="BP46"/>
      <c r="BQ46"/>
      <c r="BR46"/>
      <c r="BS46"/>
      <c r="BT46"/>
      <c r="BU46"/>
    </row>
    <row r="47" spans="1:73">
      <c r="A47" t="s">
        <v>327</v>
      </c>
      <c r="B47">
        <v>0</v>
      </c>
      <c r="C47">
        <v>0</v>
      </c>
      <c r="D47">
        <v>0</v>
      </c>
      <c r="E47">
        <v>0</v>
      </c>
      <c r="F47">
        <v>6268</v>
      </c>
      <c r="G47">
        <v>6007.42</v>
      </c>
      <c r="H47">
        <v>6331</v>
      </c>
      <c r="I47">
        <v>14827</v>
      </c>
      <c r="J47">
        <v>15682</v>
      </c>
      <c r="K47">
        <v>14473.92</v>
      </c>
      <c r="L47">
        <v>14684</v>
      </c>
      <c r="M47">
        <v>9223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813734</v>
      </c>
      <c r="BF47">
        <v>494736</v>
      </c>
      <c r="BG47">
        <v>0</v>
      </c>
      <c r="BH47"/>
      <c r="BI47"/>
      <c r="BJ47"/>
      <c r="BK47"/>
      <c r="BL47"/>
      <c r="BM47"/>
      <c r="BN47"/>
      <c r="BO47"/>
      <c r="BP47"/>
      <c r="BQ47"/>
      <c r="BR47"/>
      <c r="BS47"/>
      <c r="BT47"/>
      <c r="BU47"/>
    </row>
    <row r="48" spans="1:73">
      <c r="A48" t="s">
        <v>746</v>
      </c>
      <c r="B48">
        <v>0</v>
      </c>
      <c r="C48">
        <v>0</v>
      </c>
      <c r="D48">
        <v>0</v>
      </c>
      <c r="E48">
        <v>0</v>
      </c>
      <c r="F48">
        <v>6268</v>
      </c>
      <c r="G48">
        <v>6007.42</v>
      </c>
      <c r="H48">
        <v>6331</v>
      </c>
      <c r="I48">
        <v>14827</v>
      </c>
      <c r="J48">
        <v>15682</v>
      </c>
      <c r="K48">
        <v>14473.92</v>
      </c>
      <c r="L48">
        <v>14684</v>
      </c>
      <c r="M48">
        <v>9223</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c r="BI48"/>
      <c r="BJ48"/>
      <c r="BK48"/>
      <c r="BL48"/>
      <c r="BM48"/>
      <c r="BN48"/>
      <c r="BO48"/>
      <c r="BP48"/>
      <c r="BQ48"/>
      <c r="BR48"/>
      <c r="BS48"/>
      <c r="BT48"/>
      <c r="BU48"/>
    </row>
    <row r="49" spans="1:73" s="114" customFormat="1">
      <c r="A49" t="s">
        <v>774</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813734</v>
      </c>
      <c r="BF49">
        <v>494736</v>
      </c>
      <c r="BG49">
        <v>0</v>
      </c>
      <c r="BH49"/>
      <c r="BI49"/>
      <c r="BJ49"/>
      <c r="BK49"/>
      <c r="BL49"/>
      <c r="BM49"/>
      <c r="BN49"/>
      <c r="BO49"/>
      <c r="BP49"/>
      <c r="BQ49"/>
      <c r="BR49"/>
      <c r="BS49"/>
      <c r="BT49"/>
      <c r="BU49"/>
    </row>
    <row r="50" spans="1:73">
      <c r="A50" t="s">
        <v>328</v>
      </c>
      <c r="B50">
        <v>21300918</v>
      </c>
      <c r="C50">
        <v>19366440.940000001</v>
      </c>
      <c r="D50">
        <v>8367748</v>
      </c>
      <c r="E50">
        <v>13583351</v>
      </c>
      <c r="F50">
        <v>10569648</v>
      </c>
      <c r="G50">
        <v>19825347.129999999</v>
      </c>
      <c r="H50">
        <v>39490263</v>
      </c>
      <c r="I50">
        <v>33611204</v>
      </c>
      <c r="J50">
        <v>26804520</v>
      </c>
      <c r="K50">
        <v>12528488.57</v>
      </c>
      <c r="L50">
        <v>1629428</v>
      </c>
      <c r="M50">
        <v>13562991</v>
      </c>
      <c r="N50">
        <v>12023275</v>
      </c>
      <c r="O50">
        <v>23088776.829999998</v>
      </c>
      <c r="P50">
        <v>23088776.829999998</v>
      </c>
      <c r="Q50">
        <v>37288372</v>
      </c>
      <c r="R50">
        <v>25363115</v>
      </c>
      <c r="S50">
        <v>27844315</v>
      </c>
      <c r="T50">
        <v>16778562.129999999</v>
      </c>
      <c r="U50">
        <v>10506511</v>
      </c>
      <c r="V50">
        <v>16857439</v>
      </c>
      <c r="W50">
        <v>14357480</v>
      </c>
      <c r="X50">
        <v>27937000</v>
      </c>
      <c r="Y50">
        <v>31778200</v>
      </c>
      <c r="Z50">
        <v>25427300</v>
      </c>
      <c r="AA50">
        <v>25427300</v>
      </c>
      <c r="AB50">
        <v>11841200</v>
      </c>
      <c r="AC50">
        <v>0</v>
      </c>
      <c r="AD50">
        <v>0</v>
      </c>
      <c r="AE50">
        <v>5733000</v>
      </c>
      <c r="AF50">
        <v>4914000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100924</v>
      </c>
      <c r="BF50">
        <v>412639</v>
      </c>
      <c r="BG50">
        <v>0</v>
      </c>
      <c r="BH50"/>
      <c r="BI50"/>
      <c r="BJ50"/>
      <c r="BK50"/>
      <c r="BL50"/>
      <c r="BM50"/>
      <c r="BN50"/>
      <c r="BO50"/>
      <c r="BP50"/>
      <c r="BQ50"/>
      <c r="BR50"/>
      <c r="BS50"/>
      <c r="BT50"/>
      <c r="BU50"/>
    </row>
    <row r="51" spans="1:73">
      <c r="A51" t="s">
        <v>775</v>
      </c>
      <c r="B51">
        <v>2367922</v>
      </c>
      <c r="C51">
        <v>2368606.44</v>
      </c>
      <c r="D51">
        <v>368795</v>
      </c>
      <c r="E51">
        <v>2349144</v>
      </c>
      <c r="F51">
        <v>2335638</v>
      </c>
      <c r="G51">
        <v>5324505.82</v>
      </c>
      <c r="H51">
        <v>5326821</v>
      </c>
      <c r="I51">
        <v>3306825</v>
      </c>
      <c r="J51">
        <v>3254268</v>
      </c>
      <c r="K51">
        <v>238688.57</v>
      </c>
      <c r="L51">
        <v>129428</v>
      </c>
      <c r="M51">
        <v>134791</v>
      </c>
      <c r="N51">
        <v>95075</v>
      </c>
      <c r="O51">
        <v>94476.83</v>
      </c>
      <c r="P51">
        <v>94476.83</v>
      </c>
      <c r="Q51">
        <v>2047072</v>
      </c>
      <c r="R51">
        <v>2050015</v>
      </c>
      <c r="S51">
        <v>2031215</v>
      </c>
      <c r="T51">
        <v>2031562.13</v>
      </c>
      <c r="U51">
        <v>2006511</v>
      </c>
      <c r="V51">
        <v>2006539</v>
      </c>
      <c r="W51">
        <v>2006580</v>
      </c>
      <c r="X51">
        <v>2000000</v>
      </c>
      <c r="Y51">
        <v>0</v>
      </c>
      <c r="Z51">
        <v>0</v>
      </c>
      <c r="AA51">
        <v>0</v>
      </c>
      <c r="AB51">
        <v>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73">
      <c r="A52" t="s">
        <v>774</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100924</v>
      </c>
      <c r="BF52">
        <v>412639</v>
      </c>
      <c r="BG52">
        <v>0</v>
      </c>
      <c r="BH52"/>
      <c r="BI52"/>
      <c r="BJ52"/>
      <c r="BK52"/>
      <c r="BL52"/>
      <c r="BM52"/>
      <c r="BN52"/>
      <c r="BO52"/>
      <c r="BP52"/>
      <c r="BQ52"/>
      <c r="BR52"/>
      <c r="BS52"/>
      <c r="BT52"/>
      <c r="BU52"/>
    </row>
    <row r="53" spans="1:73">
      <c r="A53" t="s">
        <v>776</v>
      </c>
      <c r="B53">
        <v>18932996</v>
      </c>
      <c r="C53">
        <v>16997834.5</v>
      </c>
      <c r="D53">
        <v>7998953</v>
      </c>
      <c r="E53">
        <v>11234207</v>
      </c>
      <c r="F53">
        <v>8234010</v>
      </c>
      <c r="G53">
        <v>14500841.300000001</v>
      </c>
      <c r="H53">
        <v>25289330</v>
      </c>
      <c r="I53">
        <v>22052162</v>
      </c>
      <c r="J53">
        <v>23550252</v>
      </c>
      <c r="K53">
        <v>12289800</v>
      </c>
      <c r="L53">
        <v>1500000</v>
      </c>
      <c r="M53">
        <v>13428200</v>
      </c>
      <c r="N53">
        <v>11928200</v>
      </c>
      <c r="O53">
        <v>22994300</v>
      </c>
      <c r="P53">
        <v>22994300</v>
      </c>
      <c r="Q53">
        <v>35241300</v>
      </c>
      <c r="R53">
        <v>23313100</v>
      </c>
      <c r="S53">
        <v>25813100</v>
      </c>
      <c r="T53">
        <v>14747000</v>
      </c>
      <c r="U53">
        <v>8500000</v>
      </c>
      <c r="V53">
        <v>14850900</v>
      </c>
      <c r="W53">
        <v>12350900</v>
      </c>
      <c r="X53">
        <v>25937000</v>
      </c>
      <c r="Y53">
        <v>31778200</v>
      </c>
      <c r="Z53">
        <v>25427300</v>
      </c>
      <c r="AA53">
        <v>25427300</v>
      </c>
      <c r="AB53">
        <v>11841200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777</v>
      </c>
      <c r="B54">
        <v>0</v>
      </c>
      <c r="C54">
        <v>0</v>
      </c>
      <c r="D54">
        <v>0</v>
      </c>
      <c r="E54">
        <v>0</v>
      </c>
      <c r="F54">
        <v>0</v>
      </c>
      <c r="G54">
        <v>0</v>
      </c>
      <c r="H54">
        <v>8874112</v>
      </c>
      <c r="I54">
        <v>8252217</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778</v>
      </c>
      <c r="B55">
        <v>1147362</v>
      </c>
      <c r="C55">
        <v>831727.94</v>
      </c>
      <c r="D55">
        <v>137378</v>
      </c>
      <c r="E55">
        <v>72066</v>
      </c>
      <c r="F55">
        <v>367375</v>
      </c>
      <c r="G55">
        <v>4387302.37</v>
      </c>
      <c r="H55">
        <v>601838</v>
      </c>
      <c r="I55">
        <v>2031789</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779</v>
      </c>
      <c r="B56">
        <v>633211</v>
      </c>
      <c r="C56">
        <v>815803.11</v>
      </c>
      <c r="D56">
        <v>996319</v>
      </c>
      <c r="E56">
        <v>996131</v>
      </c>
      <c r="F56">
        <v>964507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780</v>
      </c>
      <c r="B57">
        <v>633211</v>
      </c>
      <c r="C57">
        <v>815803.11</v>
      </c>
      <c r="D57">
        <v>996319</v>
      </c>
      <c r="E57">
        <v>996131</v>
      </c>
      <c r="F57">
        <v>964507</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781</v>
      </c>
      <c r="B58">
        <v>9867764</v>
      </c>
      <c r="C58">
        <v>9942875.2799999993</v>
      </c>
      <c r="D58">
        <v>7204650</v>
      </c>
      <c r="E58">
        <v>7504307</v>
      </c>
      <c r="F58">
        <v>7301479</v>
      </c>
      <c r="G58">
        <v>7400519.6900000004</v>
      </c>
      <c r="H58">
        <v>0</v>
      </c>
      <c r="I58">
        <v>0</v>
      </c>
      <c r="J58">
        <v>7216603</v>
      </c>
      <c r="K58">
        <v>92346.9</v>
      </c>
      <c r="L58">
        <v>90269</v>
      </c>
      <c r="M58">
        <v>91062</v>
      </c>
      <c r="N58">
        <v>98033</v>
      </c>
      <c r="O58">
        <v>106205.92</v>
      </c>
      <c r="P58">
        <v>106205.92</v>
      </c>
      <c r="Q58">
        <v>115512</v>
      </c>
      <c r="R58">
        <v>122168</v>
      </c>
      <c r="S58">
        <v>120645</v>
      </c>
      <c r="T58">
        <v>118346.6</v>
      </c>
      <c r="U58">
        <v>116879</v>
      </c>
      <c r="V58">
        <v>115356</v>
      </c>
      <c r="W58">
        <v>109434</v>
      </c>
      <c r="X58">
        <v>101129.26</v>
      </c>
      <c r="Y58">
        <v>97430</v>
      </c>
      <c r="Z58">
        <v>83485</v>
      </c>
      <c r="AA58">
        <v>81752</v>
      </c>
      <c r="AB58">
        <v>80187.199999999997</v>
      </c>
      <c r="AC58">
        <v>73644</v>
      </c>
      <c r="AD58">
        <v>63698</v>
      </c>
      <c r="AE58">
        <v>62326</v>
      </c>
      <c r="AF58">
        <v>60800.25</v>
      </c>
      <c r="AG58">
        <v>54484</v>
      </c>
      <c r="AH58">
        <v>35946</v>
      </c>
      <c r="AI58">
        <v>33019</v>
      </c>
      <c r="AJ58">
        <v>27870.15</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782</v>
      </c>
      <c r="B59">
        <v>1786737</v>
      </c>
      <c r="C59">
        <v>1338574.6399999999</v>
      </c>
      <c r="D59">
        <v>517218</v>
      </c>
      <c r="E59">
        <v>830835</v>
      </c>
      <c r="F59">
        <v>1664564</v>
      </c>
      <c r="G59">
        <v>1210134.52</v>
      </c>
      <c r="H59">
        <v>712685</v>
      </c>
      <c r="I59">
        <v>1539619</v>
      </c>
      <c r="J59">
        <v>2379044</v>
      </c>
      <c r="K59">
        <v>1532910.48</v>
      </c>
      <c r="L59">
        <v>863847</v>
      </c>
      <c r="M59">
        <v>1612105</v>
      </c>
      <c r="N59">
        <v>2317129</v>
      </c>
      <c r="O59">
        <v>1394812.44</v>
      </c>
      <c r="P59">
        <v>1394812.44</v>
      </c>
      <c r="Q59">
        <v>825832</v>
      </c>
      <c r="R59">
        <v>1596932</v>
      </c>
      <c r="S59">
        <v>2140516</v>
      </c>
      <c r="T59">
        <v>1206249.75</v>
      </c>
      <c r="U59">
        <v>716912</v>
      </c>
      <c r="V59">
        <v>1364987</v>
      </c>
      <c r="W59">
        <v>1772975</v>
      </c>
      <c r="X59">
        <v>1063027.99</v>
      </c>
      <c r="Y59">
        <v>586128</v>
      </c>
      <c r="Z59">
        <v>1326429</v>
      </c>
      <c r="AA59">
        <v>1841638</v>
      </c>
      <c r="AB59">
        <v>1131906.7</v>
      </c>
      <c r="AC59">
        <v>561626</v>
      </c>
      <c r="AD59">
        <v>1100092</v>
      </c>
      <c r="AE59">
        <v>1387835</v>
      </c>
      <c r="AF59">
        <v>793053.48</v>
      </c>
      <c r="AG59">
        <v>479209</v>
      </c>
      <c r="AH59">
        <v>1012115</v>
      </c>
      <c r="AI59">
        <v>1053274</v>
      </c>
      <c r="AJ59">
        <v>633641.15</v>
      </c>
      <c r="AK59">
        <v>326886</v>
      </c>
      <c r="AL59">
        <v>1471469</v>
      </c>
      <c r="AM59">
        <v>1811710</v>
      </c>
      <c r="AN59">
        <v>1205160.28</v>
      </c>
      <c r="AO59">
        <v>655507</v>
      </c>
      <c r="AP59">
        <v>1323036</v>
      </c>
      <c r="AQ59">
        <v>1842242</v>
      </c>
      <c r="AR59">
        <v>1138285.19</v>
      </c>
      <c r="AS59">
        <v>739216</v>
      </c>
      <c r="AT59">
        <v>1504125</v>
      </c>
      <c r="AU59">
        <v>1866237</v>
      </c>
      <c r="AV59">
        <v>1090390.26</v>
      </c>
      <c r="AW59">
        <v>542492</v>
      </c>
      <c r="AX59">
        <v>1092593</v>
      </c>
      <c r="AY59">
        <v>1239871</v>
      </c>
      <c r="AZ59">
        <v>683812.76</v>
      </c>
      <c r="BA59">
        <v>415884</v>
      </c>
      <c r="BB59">
        <v>819917</v>
      </c>
      <c r="BC59">
        <v>0</v>
      </c>
      <c r="BD59">
        <v>0</v>
      </c>
      <c r="BE59">
        <v>0</v>
      </c>
      <c r="BF59">
        <v>0</v>
      </c>
      <c r="BG59">
        <v>0</v>
      </c>
      <c r="BH59"/>
      <c r="BI59"/>
      <c r="BJ59"/>
      <c r="BK59"/>
      <c r="BL59"/>
      <c r="BM59"/>
      <c r="BN59"/>
      <c r="BO59"/>
      <c r="BP59"/>
      <c r="BQ59"/>
      <c r="BR59"/>
      <c r="BS59"/>
      <c r="BT59"/>
      <c r="BU59"/>
    </row>
    <row r="60" spans="1:73">
      <c r="A60" t="s">
        <v>783</v>
      </c>
      <c r="B60">
        <v>1480477</v>
      </c>
      <c r="C60">
        <v>1235700.6299999999</v>
      </c>
      <c r="D60">
        <v>977400</v>
      </c>
      <c r="E60">
        <v>890007</v>
      </c>
      <c r="F60">
        <v>863383</v>
      </c>
      <c r="G60">
        <v>1925836.49</v>
      </c>
      <c r="H60">
        <v>1078214</v>
      </c>
      <c r="I60">
        <v>1798847</v>
      </c>
      <c r="J60">
        <v>1883059</v>
      </c>
      <c r="K60">
        <v>1702761.56</v>
      </c>
      <c r="L60">
        <v>1193312</v>
      </c>
      <c r="M60">
        <v>987752</v>
      </c>
      <c r="N60">
        <v>995900</v>
      </c>
      <c r="O60">
        <v>922328.43</v>
      </c>
      <c r="P60">
        <v>922328.43</v>
      </c>
      <c r="Q60">
        <v>880269</v>
      </c>
      <c r="R60">
        <v>850841</v>
      </c>
      <c r="S60">
        <v>896443</v>
      </c>
      <c r="T60">
        <v>856797.85</v>
      </c>
      <c r="U60">
        <v>923189</v>
      </c>
      <c r="V60">
        <v>848791</v>
      </c>
      <c r="W60">
        <v>926190</v>
      </c>
      <c r="X60">
        <v>11198268.85</v>
      </c>
      <c r="Y60">
        <v>11382325</v>
      </c>
      <c r="Z60">
        <v>9500654</v>
      </c>
      <c r="AA60">
        <v>9618905</v>
      </c>
      <c r="AB60">
        <v>9929748.9100000001</v>
      </c>
      <c r="AC60">
        <v>9988495</v>
      </c>
      <c r="AD60">
        <v>8277962</v>
      </c>
      <c r="AE60">
        <v>8325072</v>
      </c>
      <c r="AF60">
        <v>8690013.4499999993</v>
      </c>
      <c r="AG60">
        <v>8036039</v>
      </c>
      <c r="AH60">
        <v>6641588</v>
      </c>
      <c r="AI60">
        <v>7010023</v>
      </c>
      <c r="AJ60">
        <v>7282882.0300000003</v>
      </c>
      <c r="AK60">
        <v>6802342</v>
      </c>
      <c r="AL60">
        <v>5718263</v>
      </c>
      <c r="AM60">
        <v>4012008</v>
      </c>
      <c r="AN60">
        <v>5464456.6600000001</v>
      </c>
      <c r="AO60">
        <v>6274559</v>
      </c>
      <c r="AP60">
        <v>5256022</v>
      </c>
      <c r="AQ60">
        <v>4515671</v>
      </c>
      <c r="AR60">
        <v>4945513.13</v>
      </c>
      <c r="AS60">
        <v>4625333</v>
      </c>
      <c r="AT60">
        <v>4098658</v>
      </c>
      <c r="AU60">
        <v>3970372</v>
      </c>
      <c r="AV60">
        <v>4666237.96</v>
      </c>
      <c r="AW60">
        <v>4072894</v>
      </c>
      <c r="AX60">
        <v>3705999</v>
      </c>
      <c r="AY60">
        <v>3359042</v>
      </c>
      <c r="AZ60">
        <v>3686961.12</v>
      </c>
      <c r="BA60">
        <v>2628395</v>
      </c>
      <c r="BB60">
        <v>2569112</v>
      </c>
      <c r="BC60">
        <v>3567675</v>
      </c>
      <c r="BD60">
        <v>3774453</v>
      </c>
      <c r="BE60">
        <v>7183730</v>
      </c>
      <c r="BF60">
        <v>4520888</v>
      </c>
      <c r="BG60">
        <v>4477357</v>
      </c>
      <c r="BH60"/>
      <c r="BI60"/>
      <c r="BJ60"/>
      <c r="BK60"/>
      <c r="BL60"/>
      <c r="BM60"/>
      <c r="BN60"/>
      <c r="BO60"/>
      <c r="BP60"/>
      <c r="BQ60"/>
      <c r="BR60"/>
      <c r="BS60"/>
      <c r="BT60"/>
      <c r="BU60"/>
    </row>
    <row r="61" spans="1:73">
      <c r="A61" t="s">
        <v>329</v>
      </c>
      <c r="B61">
        <v>207308024</v>
      </c>
      <c r="C61">
        <v>214888063.25</v>
      </c>
      <c r="D61">
        <v>110765142</v>
      </c>
      <c r="E61">
        <v>113696790</v>
      </c>
      <c r="F61">
        <v>115529009</v>
      </c>
      <c r="G61">
        <v>123382648.81999999</v>
      </c>
      <c r="H61">
        <v>127216517</v>
      </c>
      <c r="I61">
        <v>131053510</v>
      </c>
      <c r="J61">
        <v>128994272</v>
      </c>
      <c r="K61">
        <v>112917155.70999999</v>
      </c>
      <c r="L61">
        <v>97562475</v>
      </c>
      <c r="M61">
        <v>107238071</v>
      </c>
      <c r="N61">
        <v>105562967</v>
      </c>
      <c r="O61">
        <v>123751687.94</v>
      </c>
      <c r="P61">
        <v>123751687.94</v>
      </c>
      <c r="Q61">
        <v>125007166</v>
      </c>
      <c r="R61">
        <v>111953099</v>
      </c>
      <c r="S61">
        <v>116132573</v>
      </c>
      <c r="T61">
        <v>112106958.88</v>
      </c>
      <c r="U61">
        <v>99967784</v>
      </c>
      <c r="V61">
        <v>98438451</v>
      </c>
      <c r="W61">
        <v>96938825</v>
      </c>
      <c r="X61">
        <v>113818110.31</v>
      </c>
      <c r="Y61">
        <v>109308851</v>
      </c>
      <c r="Z61">
        <v>105286828</v>
      </c>
      <c r="AA61">
        <v>105159296</v>
      </c>
      <c r="AB61">
        <v>101131036.06</v>
      </c>
      <c r="AC61">
        <v>80698149</v>
      </c>
      <c r="AD61">
        <v>81863827</v>
      </c>
      <c r="AE61">
        <v>77899999</v>
      </c>
      <c r="AF61">
        <v>92014800.829999998</v>
      </c>
      <c r="AG61">
        <v>65249425</v>
      </c>
      <c r="AH61">
        <v>65542079</v>
      </c>
      <c r="AI61">
        <v>63401506</v>
      </c>
      <c r="AJ61">
        <v>200798277.47999999</v>
      </c>
      <c r="AK61">
        <v>242226983</v>
      </c>
      <c r="AL61">
        <v>200245258</v>
      </c>
      <c r="AM61">
        <v>39148063</v>
      </c>
      <c r="AN61">
        <v>41024700.43</v>
      </c>
      <c r="AO61">
        <v>36884199</v>
      </c>
      <c r="AP61">
        <v>33549370</v>
      </c>
      <c r="AQ61">
        <v>32326107</v>
      </c>
      <c r="AR61">
        <v>30479086.079999998</v>
      </c>
      <c r="AS61">
        <v>27007957</v>
      </c>
      <c r="AT61">
        <v>25918847</v>
      </c>
      <c r="AU61">
        <v>27150028</v>
      </c>
      <c r="AV61">
        <v>27369326.57</v>
      </c>
      <c r="AW61">
        <v>22895903</v>
      </c>
      <c r="AX61">
        <v>22517562</v>
      </c>
      <c r="AY61">
        <v>23098798</v>
      </c>
      <c r="AZ61">
        <v>23570016.670000002</v>
      </c>
      <c r="BA61">
        <v>19688115</v>
      </c>
      <c r="BB61">
        <v>19189682</v>
      </c>
      <c r="BC61">
        <v>19987225</v>
      </c>
      <c r="BD61">
        <v>21675745</v>
      </c>
      <c r="BE61">
        <v>37965451</v>
      </c>
      <c r="BF61">
        <v>38459816</v>
      </c>
      <c r="BG61">
        <v>35647277</v>
      </c>
      <c r="BH61"/>
      <c r="BI61"/>
      <c r="BJ61"/>
      <c r="BK61"/>
      <c r="BL61"/>
      <c r="BM61"/>
      <c r="BN61"/>
      <c r="BO61"/>
      <c r="BP61"/>
      <c r="BQ61"/>
      <c r="BR61"/>
      <c r="BS61"/>
      <c r="BT61"/>
      <c r="BU61"/>
    </row>
    <row r="62" spans="1:73" s="114" customFormat="1">
      <c r="A62" t="s">
        <v>784</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330</v>
      </c>
      <c r="B63">
        <v>304152517</v>
      </c>
      <c r="C63">
        <v>311679354.19</v>
      </c>
      <c r="D63">
        <v>224757952</v>
      </c>
      <c r="E63">
        <v>224674587</v>
      </c>
      <c r="F63">
        <v>222521679</v>
      </c>
      <c r="G63">
        <v>221502551.21000001</v>
      </c>
      <c r="H63">
        <v>142072785</v>
      </c>
      <c r="I63">
        <v>122232436</v>
      </c>
      <c r="J63">
        <v>114954030</v>
      </c>
      <c r="K63">
        <v>129193061.48</v>
      </c>
      <c r="L63">
        <v>140144762</v>
      </c>
      <c r="M63">
        <v>140218194</v>
      </c>
      <c r="N63">
        <v>141891689</v>
      </c>
      <c r="O63">
        <v>126893493.59</v>
      </c>
      <c r="P63">
        <v>126893493.59</v>
      </c>
      <c r="Q63">
        <v>126955935</v>
      </c>
      <c r="R63">
        <v>137013325</v>
      </c>
      <c r="S63">
        <v>137043628</v>
      </c>
      <c r="T63">
        <v>145127987.16</v>
      </c>
      <c r="U63">
        <v>157283423</v>
      </c>
      <c r="V63">
        <v>160502284</v>
      </c>
      <c r="W63">
        <v>162215555</v>
      </c>
      <c r="X63">
        <v>156807034.69999999</v>
      </c>
      <c r="Y63">
        <v>164434178</v>
      </c>
      <c r="Z63">
        <v>158572700</v>
      </c>
      <c r="AA63">
        <v>158572700</v>
      </c>
      <c r="AB63">
        <v>165158800</v>
      </c>
      <c r="AC63">
        <v>175000000</v>
      </c>
      <c r="AD63">
        <v>175000000</v>
      </c>
      <c r="AE63">
        <v>176867881</v>
      </c>
      <c r="AF63">
        <v>193605311.38999999</v>
      </c>
      <c r="AG63">
        <v>197152345</v>
      </c>
      <c r="AH63">
        <v>198036797</v>
      </c>
      <c r="AI63">
        <v>198675242</v>
      </c>
      <c r="AJ63">
        <v>50000000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2036947</v>
      </c>
      <c r="BF63">
        <v>0</v>
      </c>
      <c r="BG63">
        <v>734061</v>
      </c>
      <c r="BH63"/>
      <c r="BI63"/>
      <c r="BJ63"/>
      <c r="BK63"/>
      <c r="BL63"/>
      <c r="BM63"/>
      <c r="BN63"/>
      <c r="BO63"/>
      <c r="BP63"/>
      <c r="BQ63"/>
      <c r="BR63"/>
      <c r="BS63"/>
      <c r="BT63"/>
      <c r="BU63"/>
    </row>
    <row r="64" spans="1:73">
      <c r="A64" t="s">
        <v>775</v>
      </c>
      <c r="B64">
        <v>105727979</v>
      </c>
      <c r="C64">
        <v>106327990.55</v>
      </c>
      <c r="D64">
        <v>6418579</v>
      </c>
      <c r="E64">
        <v>6343225</v>
      </c>
      <c r="F64">
        <v>67136939</v>
      </c>
      <c r="G64">
        <v>83007576.75</v>
      </c>
      <c r="H64">
        <v>3583333</v>
      </c>
      <c r="I64">
        <v>5486808</v>
      </c>
      <c r="J64">
        <v>5705161</v>
      </c>
      <c r="K64">
        <v>8599261.4800000004</v>
      </c>
      <c r="L64">
        <v>8761162</v>
      </c>
      <c r="M64">
        <v>8834594</v>
      </c>
      <c r="N64">
        <v>9008089</v>
      </c>
      <c r="O64">
        <v>9009893.5899999999</v>
      </c>
      <c r="P64">
        <v>9009893.5899999999</v>
      </c>
      <c r="Q64">
        <v>9072335</v>
      </c>
      <c r="R64">
        <v>7201525</v>
      </c>
      <c r="S64">
        <v>7231828</v>
      </c>
      <c r="T64">
        <v>4250087.16</v>
      </c>
      <c r="U64">
        <v>4273723</v>
      </c>
      <c r="V64">
        <v>4280484</v>
      </c>
      <c r="W64">
        <v>3493755</v>
      </c>
      <c r="X64">
        <v>2585234.7000000002</v>
      </c>
      <c r="Y64">
        <v>4212378</v>
      </c>
      <c r="Z64">
        <v>4000000</v>
      </c>
      <c r="AA64">
        <v>4000000</v>
      </c>
      <c r="AB64">
        <v>4000000</v>
      </c>
      <c r="AC64">
        <v>2000000</v>
      </c>
      <c r="AD64">
        <v>2000000</v>
      </c>
      <c r="AE64">
        <v>16867881</v>
      </c>
      <c r="AF64">
        <v>38301130.600000001</v>
      </c>
      <c r="AG64">
        <v>51829381</v>
      </c>
      <c r="AH64">
        <v>92695260</v>
      </c>
      <c r="AI64">
        <v>93303490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c r="BI64"/>
      <c r="BJ64"/>
      <c r="BK64"/>
      <c r="BL64"/>
      <c r="BM64"/>
      <c r="BN64"/>
      <c r="BO64"/>
      <c r="BP64"/>
      <c r="BQ64"/>
      <c r="BR64"/>
      <c r="BS64"/>
      <c r="BT64"/>
      <c r="BU64"/>
    </row>
    <row r="65" spans="1:73">
      <c r="A65" t="s">
        <v>774</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734061</v>
      </c>
      <c r="BH65"/>
      <c r="BI65"/>
      <c r="BJ65"/>
      <c r="BK65"/>
      <c r="BL65"/>
      <c r="BM65"/>
      <c r="BN65"/>
      <c r="BO65"/>
      <c r="BP65"/>
      <c r="BQ65"/>
      <c r="BR65"/>
      <c r="BS65"/>
      <c r="BT65"/>
      <c r="BU65"/>
    </row>
    <row r="66" spans="1:73">
      <c r="A66" t="s">
        <v>776</v>
      </c>
      <c r="B66">
        <v>198424538</v>
      </c>
      <c r="C66">
        <v>205351363.63999999</v>
      </c>
      <c r="D66">
        <v>218339373</v>
      </c>
      <c r="E66">
        <v>218331362</v>
      </c>
      <c r="F66">
        <v>155384740</v>
      </c>
      <c r="G66">
        <v>138494974.46000001</v>
      </c>
      <c r="H66">
        <v>138489452</v>
      </c>
      <c r="I66">
        <v>116745628</v>
      </c>
      <c r="J66">
        <v>109248869</v>
      </c>
      <c r="K66">
        <v>120593800</v>
      </c>
      <c r="L66">
        <v>131383600</v>
      </c>
      <c r="M66">
        <v>131383600</v>
      </c>
      <c r="N66">
        <v>132883600</v>
      </c>
      <c r="O66">
        <v>117883600</v>
      </c>
      <c r="P66">
        <v>117883600</v>
      </c>
      <c r="Q66">
        <v>117883600</v>
      </c>
      <c r="R66">
        <v>129811800</v>
      </c>
      <c r="S66">
        <v>129811800</v>
      </c>
      <c r="T66">
        <v>140877900</v>
      </c>
      <c r="U66">
        <v>153009700</v>
      </c>
      <c r="V66">
        <v>156221800</v>
      </c>
      <c r="W66">
        <v>158721800</v>
      </c>
      <c r="X66">
        <v>154221800</v>
      </c>
      <c r="Y66">
        <v>160221800</v>
      </c>
      <c r="Z66">
        <v>154572700</v>
      </c>
      <c r="AA66">
        <v>154572700</v>
      </c>
      <c r="AB66">
        <v>161158800</v>
      </c>
      <c r="AC66">
        <v>173000000</v>
      </c>
      <c r="AD66">
        <v>173000000</v>
      </c>
      <c r="AE66">
        <v>160000000</v>
      </c>
      <c r="AF66">
        <v>140000000</v>
      </c>
      <c r="AG66">
        <v>130000000</v>
      </c>
      <c r="AH66">
        <v>90000000</v>
      </c>
      <c r="AI66">
        <v>90000000</v>
      </c>
      <c r="AJ66">
        <v>50000000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c r="BI66"/>
      <c r="BJ66"/>
      <c r="BK66"/>
      <c r="BL66"/>
      <c r="BM66"/>
      <c r="BN66"/>
      <c r="BO66"/>
      <c r="BP66"/>
      <c r="BQ66"/>
      <c r="BR66"/>
      <c r="BS66"/>
      <c r="BT66"/>
      <c r="BU66"/>
    </row>
    <row r="67" spans="1:73">
      <c r="A67" t="s">
        <v>785</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15304180.789999999</v>
      </c>
      <c r="AG67">
        <v>15322964</v>
      </c>
      <c r="AH67">
        <v>15341537</v>
      </c>
      <c r="AI67">
        <v>15371752</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2036947</v>
      </c>
      <c r="BF67">
        <v>0</v>
      </c>
      <c r="BG67">
        <v>0</v>
      </c>
      <c r="BH67"/>
      <c r="BI67"/>
      <c r="BJ67"/>
      <c r="BK67"/>
      <c r="BL67"/>
      <c r="BM67"/>
      <c r="BN67"/>
      <c r="BO67"/>
      <c r="BP67"/>
      <c r="BQ67"/>
      <c r="BR67"/>
      <c r="BS67"/>
      <c r="BT67"/>
      <c r="BU67"/>
    </row>
    <row r="68" spans="1:73">
      <c r="A68" t="s">
        <v>786</v>
      </c>
      <c r="B68">
        <v>78980879</v>
      </c>
      <c r="C68">
        <v>78597183.379999995</v>
      </c>
      <c r="D68">
        <v>42396251</v>
      </c>
      <c r="E68">
        <v>42185383</v>
      </c>
      <c r="F68">
        <v>42515986</v>
      </c>
      <c r="G68">
        <v>43182892.259999998</v>
      </c>
      <c r="H68">
        <v>0</v>
      </c>
      <c r="I68">
        <v>0</v>
      </c>
      <c r="J68">
        <v>41527703</v>
      </c>
      <c r="K68">
        <v>549429.78</v>
      </c>
      <c r="L68">
        <v>534884</v>
      </c>
      <c r="M68">
        <v>555512</v>
      </c>
      <c r="N68">
        <v>569950</v>
      </c>
      <c r="O68">
        <v>592139.81000000006</v>
      </c>
      <c r="P68">
        <v>592139.81000000006</v>
      </c>
      <c r="Q68">
        <v>613848</v>
      </c>
      <c r="R68">
        <v>636425</v>
      </c>
      <c r="S68">
        <v>664746</v>
      </c>
      <c r="T68">
        <v>687562.12</v>
      </c>
      <c r="U68">
        <v>715894</v>
      </c>
      <c r="V68">
        <v>744352</v>
      </c>
      <c r="W68">
        <v>726728</v>
      </c>
      <c r="X68">
        <v>744891.78</v>
      </c>
      <c r="Y68">
        <v>760895</v>
      </c>
      <c r="Z68">
        <v>485092</v>
      </c>
      <c r="AA68">
        <v>505429</v>
      </c>
      <c r="AB68">
        <v>524822.44999999995</v>
      </c>
      <c r="AC68">
        <v>517122</v>
      </c>
      <c r="AD68">
        <v>446422</v>
      </c>
      <c r="AE68">
        <v>461437</v>
      </c>
      <c r="AF68">
        <v>477979.2</v>
      </c>
      <c r="AG68">
        <v>470446</v>
      </c>
      <c r="AH68">
        <v>314286</v>
      </c>
      <c r="AI68">
        <v>260406</v>
      </c>
      <c r="AJ68">
        <v>165512.44</v>
      </c>
      <c r="AK68">
        <v>169131</v>
      </c>
      <c r="AL68">
        <v>92180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3094</v>
      </c>
      <c r="B69">
        <v>343987</v>
      </c>
      <c r="C69">
        <v>172710.54</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787</v>
      </c>
      <c r="B70">
        <v>5980031</v>
      </c>
      <c r="C70">
        <v>5993646.8099999996</v>
      </c>
      <c r="D70">
        <v>3590215</v>
      </c>
      <c r="E70">
        <v>3621601</v>
      </c>
      <c r="F70">
        <v>3588903</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763</v>
      </c>
      <c r="B71">
        <v>2454761</v>
      </c>
      <c r="C71">
        <v>2474694.83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788</v>
      </c>
      <c r="B72">
        <v>3525270</v>
      </c>
      <c r="C72">
        <v>3518951.99</v>
      </c>
      <c r="D72">
        <v>3590215</v>
      </c>
      <c r="E72">
        <v>3621601</v>
      </c>
      <c r="F72">
        <v>3588903</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997</v>
      </c>
      <c r="B73">
        <v>2601686</v>
      </c>
      <c r="C73">
        <v>2574938.2400000002</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789</v>
      </c>
      <c r="B74">
        <v>6765567</v>
      </c>
      <c r="C74">
        <v>6643514.2400000002</v>
      </c>
      <c r="D74">
        <v>5359744</v>
      </c>
      <c r="E74">
        <v>5261864</v>
      </c>
      <c r="F74">
        <v>5185041</v>
      </c>
      <c r="G74">
        <v>5085198.79</v>
      </c>
      <c r="H74">
        <v>5127451</v>
      </c>
      <c r="I74">
        <v>5026928</v>
      </c>
      <c r="J74">
        <v>4939432</v>
      </c>
      <c r="K74">
        <v>4842898.78</v>
      </c>
      <c r="L74">
        <v>4436964</v>
      </c>
      <c r="M74">
        <v>4345350</v>
      </c>
      <c r="N74">
        <v>3439998</v>
      </c>
      <c r="O74">
        <v>3368249.86</v>
      </c>
      <c r="P74">
        <v>3368249.86</v>
      </c>
      <c r="Q74">
        <v>3075378</v>
      </c>
      <c r="R74">
        <v>2984447</v>
      </c>
      <c r="S74">
        <v>2889560</v>
      </c>
      <c r="T74">
        <v>2787297.9</v>
      </c>
      <c r="U74">
        <v>2757910</v>
      </c>
      <c r="V74">
        <v>2680574</v>
      </c>
      <c r="W74">
        <v>2612403</v>
      </c>
      <c r="X74">
        <v>2521712.54</v>
      </c>
      <c r="Y74">
        <v>2474910</v>
      </c>
      <c r="Z74">
        <v>2253367</v>
      </c>
      <c r="AA74">
        <v>2180176</v>
      </c>
      <c r="AB74">
        <v>2099493.17</v>
      </c>
      <c r="AC74">
        <v>2051255</v>
      </c>
      <c r="AD74">
        <v>1851272</v>
      </c>
      <c r="AE74">
        <v>1775969</v>
      </c>
      <c r="AF74">
        <v>1709914.33</v>
      </c>
      <c r="AG74">
        <v>1609861</v>
      </c>
      <c r="AH74">
        <v>1558996</v>
      </c>
      <c r="AI74">
        <v>1504691</v>
      </c>
      <c r="AJ74">
        <v>1485751.56</v>
      </c>
      <c r="AK74">
        <v>1409275</v>
      </c>
      <c r="AL74">
        <v>1357178</v>
      </c>
      <c r="AM74">
        <v>999626</v>
      </c>
      <c r="AN74">
        <v>954915.95</v>
      </c>
      <c r="AO74">
        <v>887329</v>
      </c>
      <c r="AP74">
        <v>828500</v>
      </c>
      <c r="AQ74">
        <v>795498</v>
      </c>
      <c r="AR74">
        <v>757878.42</v>
      </c>
      <c r="AS74">
        <v>689769</v>
      </c>
      <c r="AT74">
        <v>622089</v>
      </c>
      <c r="AU74">
        <v>570132</v>
      </c>
      <c r="AV74">
        <v>493400.58</v>
      </c>
      <c r="AW74">
        <v>370558</v>
      </c>
      <c r="AX74">
        <v>320212</v>
      </c>
      <c r="AY74">
        <v>298202</v>
      </c>
      <c r="AZ74">
        <v>275976.74</v>
      </c>
      <c r="BA74">
        <v>255810</v>
      </c>
      <c r="BB74">
        <v>237662</v>
      </c>
      <c r="BC74">
        <v>0</v>
      </c>
      <c r="BD74">
        <v>0</v>
      </c>
      <c r="BE74">
        <v>0</v>
      </c>
      <c r="BF74">
        <v>0</v>
      </c>
      <c r="BG74">
        <v>0</v>
      </c>
      <c r="BH74"/>
      <c r="BI74"/>
      <c r="BJ74"/>
      <c r="BK74"/>
      <c r="BL74"/>
      <c r="BM74"/>
      <c r="BN74"/>
      <c r="BO74"/>
      <c r="BP74"/>
      <c r="BQ74"/>
      <c r="BR74"/>
      <c r="BS74"/>
      <c r="BT74"/>
      <c r="BU74"/>
    </row>
    <row r="75" spans="1:73">
      <c r="A75" t="s">
        <v>790</v>
      </c>
      <c r="B75">
        <v>17627260</v>
      </c>
      <c r="C75">
        <v>17848389.32</v>
      </c>
      <c r="D75">
        <v>14922954</v>
      </c>
      <c r="E75">
        <v>14930805</v>
      </c>
      <c r="F75">
        <v>14938927</v>
      </c>
      <c r="G75">
        <v>14946902.82</v>
      </c>
      <c r="H75">
        <v>14958256</v>
      </c>
      <c r="I75">
        <v>14965778</v>
      </c>
      <c r="J75">
        <v>14983919</v>
      </c>
      <c r="K75">
        <v>15003566.59</v>
      </c>
      <c r="L75">
        <v>15023402</v>
      </c>
      <c r="M75">
        <v>15046221</v>
      </c>
      <c r="N75">
        <v>15067174</v>
      </c>
      <c r="O75">
        <v>15087901.68</v>
      </c>
      <c r="P75">
        <v>15087901.68</v>
      </c>
      <c r="Q75">
        <v>15108626</v>
      </c>
      <c r="R75">
        <v>15137593</v>
      </c>
      <c r="S75">
        <v>15149999</v>
      </c>
      <c r="T75">
        <v>15170073.34</v>
      </c>
      <c r="U75">
        <v>15191078</v>
      </c>
      <c r="V75">
        <v>15211306</v>
      </c>
      <c r="W75">
        <v>15213782</v>
      </c>
      <c r="X75">
        <v>15154065.09</v>
      </c>
      <c r="Y75">
        <v>15173222</v>
      </c>
      <c r="Z75">
        <v>15191985</v>
      </c>
      <c r="AA75">
        <v>15210797</v>
      </c>
      <c r="AB75">
        <v>15229399.73</v>
      </c>
      <c r="AC75">
        <v>15248265</v>
      </c>
      <c r="AD75">
        <v>15266704</v>
      </c>
      <c r="AE75">
        <v>15285418</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791</v>
      </c>
      <c r="B76">
        <v>515086</v>
      </c>
      <c r="C76">
        <v>687537.4</v>
      </c>
      <c r="D76">
        <v>28331</v>
      </c>
      <c r="E76">
        <v>29087</v>
      </c>
      <c r="F76">
        <v>28601</v>
      </c>
      <c r="G76">
        <v>3659105.88</v>
      </c>
      <c r="H76">
        <v>46509887</v>
      </c>
      <c r="I76">
        <v>46254465</v>
      </c>
      <c r="J76">
        <v>3979718</v>
      </c>
      <c r="K76">
        <v>4743545.41</v>
      </c>
      <c r="L76">
        <v>4623544</v>
      </c>
      <c r="M76">
        <v>4439412</v>
      </c>
      <c r="N76">
        <v>4336488</v>
      </c>
      <c r="O76">
        <v>4229459.32</v>
      </c>
      <c r="P76">
        <v>4229459.32</v>
      </c>
      <c r="Q76">
        <v>4175491</v>
      </c>
      <c r="R76">
        <v>4078074</v>
      </c>
      <c r="S76">
        <v>3988575</v>
      </c>
      <c r="T76">
        <v>4189906.01</v>
      </c>
      <c r="U76">
        <v>3995937</v>
      </c>
      <c r="V76">
        <v>3898294</v>
      </c>
      <c r="W76">
        <v>3994500</v>
      </c>
      <c r="X76">
        <v>3619034.13</v>
      </c>
      <c r="Y76">
        <v>3586596</v>
      </c>
      <c r="Z76">
        <v>3461613</v>
      </c>
      <c r="AA76">
        <v>3317937</v>
      </c>
      <c r="AB76">
        <v>3263649.48</v>
      </c>
      <c r="AC76">
        <v>3961197</v>
      </c>
      <c r="AD76">
        <v>3728485</v>
      </c>
      <c r="AE76">
        <v>3654332</v>
      </c>
      <c r="AF76">
        <v>3544199.08</v>
      </c>
      <c r="AG76">
        <v>3425185</v>
      </c>
      <c r="AH76">
        <v>3311650</v>
      </c>
      <c r="AI76">
        <v>3327998</v>
      </c>
      <c r="AJ76">
        <v>3208513.65</v>
      </c>
      <c r="AK76">
        <v>3080184</v>
      </c>
      <c r="AL76">
        <v>3045944</v>
      </c>
      <c r="AM76">
        <v>2938362</v>
      </c>
      <c r="AN76">
        <v>2832756.4</v>
      </c>
      <c r="AO76">
        <v>2772845</v>
      </c>
      <c r="AP76">
        <v>2750715</v>
      </c>
      <c r="AQ76">
        <v>2670850</v>
      </c>
      <c r="AR76">
        <v>2405049.2000000002</v>
      </c>
      <c r="AS76">
        <v>2408297</v>
      </c>
      <c r="AT76">
        <v>2318569</v>
      </c>
      <c r="AU76">
        <v>2208974</v>
      </c>
      <c r="AV76">
        <v>2083204.27</v>
      </c>
      <c r="AW76">
        <v>1969321</v>
      </c>
      <c r="AX76">
        <v>1858250</v>
      </c>
      <c r="AY76">
        <v>1757443</v>
      </c>
      <c r="AZ76">
        <v>1658927.81</v>
      </c>
      <c r="BA76">
        <v>1592029</v>
      </c>
      <c r="BB76">
        <v>1496892</v>
      </c>
      <c r="BC76">
        <v>1645478</v>
      </c>
      <c r="BD76">
        <v>1583357</v>
      </c>
      <c r="BE76">
        <v>1412185</v>
      </c>
      <c r="BF76">
        <v>1320633</v>
      </c>
      <c r="BG76">
        <v>1230443</v>
      </c>
      <c r="BH76"/>
      <c r="BI76"/>
      <c r="BJ76"/>
      <c r="BK76"/>
      <c r="BL76"/>
      <c r="BM76"/>
      <c r="BN76"/>
      <c r="BO76"/>
      <c r="BP76"/>
      <c r="BQ76"/>
      <c r="BR76"/>
      <c r="BS76"/>
      <c r="BT76"/>
      <c r="BU76"/>
    </row>
    <row r="77" spans="1:73">
      <c r="A77" t="s">
        <v>331</v>
      </c>
      <c r="B77">
        <v>416967013</v>
      </c>
      <c r="C77">
        <v>424197274.11000001</v>
      </c>
      <c r="D77">
        <v>291055447</v>
      </c>
      <c r="E77">
        <v>290703327</v>
      </c>
      <c r="F77">
        <v>288779137</v>
      </c>
      <c r="G77">
        <v>288376650.95999998</v>
      </c>
      <c r="H77">
        <v>208668379</v>
      </c>
      <c r="I77">
        <v>188479607</v>
      </c>
      <c r="J77">
        <v>180384802</v>
      </c>
      <c r="K77">
        <v>154332502.05000001</v>
      </c>
      <c r="L77">
        <v>164763556</v>
      </c>
      <c r="M77">
        <v>164604689</v>
      </c>
      <c r="N77">
        <v>165305299</v>
      </c>
      <c r="O77">
        <v>150171244.25999999</v>
      </c>
      <c r="P77">
        <v>150171244.25999999</v>
      </c>
      <c r="Q77">
        <v>149929278</v>
      </c>
      <c r="R77">
        <v>159849864</v>
      </c>
      <c r="S77">
        <v>159736508</v>
      </c>
      <c r="T77">
        <v>167962826.52000001</v>
      </c>
      <c r="U77">
        <v>179944242</v>
      </c>
      <c r="V77">
        <v>183036810</v>
      </c>
      <c r="W77">
        <v>184762968</v>
      </c>
      <c r="X77">
        <v>178846738.22999999</v>
      </c>
      <c r="Y77">
        <v>186429801</v>
      </c>
      <c r="Z77">
        <v>179964757</v>
      </c>
      <c r="AA77">
        <v>179787039</v>
      </c>
      <c r="AB77">
        <v>186276164.84</v>
      </c>
      <c r="AC77">
        <v>196777839</v>
      </c>
      <c r="AD77">
        <v>196292883</v>
      </c>
      <c r="AE77">
        <v>198045037</v>
      </c>
      <c r="AF77">
        <v>199337404</v>
      </c>
      <c r="AG77">
        <v>202657837</v>
      </c>
      <c r="AH77">
        <v>203221729</v>
      </c>
      <c r="AI77">
        <v>203768337</v>
      </c>
      <c r="AJ77">
        <v>54859777.649999999</v>
      </c>
      <c r="AK77">
        <v>4658590</v>
      </c>
      <c r="AL77">
        <v>4495302</v>
      </c>
      <c r="AM77">
        <v>3937988</v>
      </c>
      <c r="AN77">
        <v>3787672.35</v>
      </c>
      <c r="AO77">
        <v>3660174</v>
      </c>
      <c r="AP77">
        <v>3579215</v>
      </c>
      <c r="AQ77">
        <v>3466348</v>
      </c>
      <c r="AR77">
        <v>3162927.62</v>
      </c>
      <c r="AS77">
        <v>3098066</v>
      </c>
      <c r="AT77">
        <v>2940658</v>
      </c>
      <c r="AU77">
        <v>2779106</v>
      </c>
      <c r="AV77">
        <v>2576604.85</v>
      </c>
      <c r="AW77">
        <v>2339879</v>
      </c>
      <c r="AX77">
        <v>2178462</v>
      </c>
      <c r="AY77">
        <v>2055645</v>
      </c>
      <c r="AZ77">
        <v>1934904.56</v>
      </c>
      <c r="BA77">
        <v>1847839</v>
      </c>
      <c r="BB77">
        <v>1734554</v>
      </c>
      <c r="BC77">
        <v>1645478</v>
      </c>
      <c r="BD77">
        <v>1583357</v>
      </c>
      <c r="BE77">
        <v>3449132</v>
      </c>
      <c r="BF77">
        <v>1320633</v>
      </c>
      <c r="BG77">
        <v>1964504</v>
      </c>
      <c r="BH77"/>
      <c r="BI77"/>
      <c r="BJ77"/>
      <c r="BK77"/>
      <c r="BL77"/>
      <c r="BM77"/>
      <c r="BN77"/>
      <c r="BO77"/>
      <c r="BP77"/>
      <c r="BQ77"/>
      <c r="BR77"/>
      <c r="BS77"/>
      <c r="BT77"/>
      <c r="BU77"/>
    </row>
    <row r="78" spans="1:73">
      <c r="A78" t="s">
        <v>332</v>
      </c>
      <c r="B78">
        <v>624275037</v>
      </c>
      <c r="C78">
        <v>639085337.36000001</v>
      </c>
      <c r="D78">
        <v>401820589</v>
      </c>
      <c r="E78">
        <v>404400117</v>
      </c>
      <c r="F78">
        <v>404308146</v>
      </c>
      <c r="G78">
        <v>411759299.76999998</v>
      </c>
      <c r="H78">
        <v>335884896</v>
      </c>
      <c r="I78">
        <v>319533117</v>
      </c>
      <c r="J78">
        <v>309379074</v>
      </c>
      <c r="K78">
        <v>267249657.75999999</v>
      </c>
      <c r="L78">
        <v>262326031</v>
      </c>
      <c r="M78">
        <v>271842760</v>
      </c>
      <c r="N78">
        <v>270868266</v>
      </c>
      <c r="O78">
        <v>273922932.19999999</v>
      </c>
      <c r="P78">
        <v>273922932.19999999</v>
      </c>
      <c r="Q78">
        <v>274936444</v>
      </c>
      <c r="R78">
        <v>271802963</v>
      </c>
      <c r="S78">
        <v>275869081</v>
      </c>
      <c r="T78">
        <v>280069785.41000003</v>
      </c>
      <c r="U78">
        <v>279912026</v>
      </c>
      <c r="V78">
        <v>281475261</v>
      </c>
      <c r="W78">
        <v>281701793</v>
      </c>
      <c r="X78">
        <v>292664848.55000001</v>
      </c>
      <c r="Y78">
        <v>295738652</v>
      </c>
      <c r="Z78">
        <v>285251585</v>
      </c>
      <c r="AA78">
        <v>284946335</v>
      </c>
      <c r="AB78">
        <v>287407200.89999998</v>
      </c>
      <c r="AC78">
        <v>277475988</v>
      </c>
      <c r="AD78">
        <v>278156710</v>
      </c>
      <c r="AE78">
        <v>275945036</v>
      </c>
      <c r="AF78">
        <v>291352204.81999999</v>
      </c>
      <c r="AG78">
        <v>267907262</v>
      </c>
      <c r="AH78">
        <v>268763808</v>
      </c>
      <c r="AI78">
        <v>267169843</v>
      </c>
      <c r="AJ78">
        <v>255658055.13</v>
      </c>
      <c r="AK78">
        <v>246885573</v>
      </c>
      <c r="AL78">
        <v>204740560</v>
      </c>
      <c r="AM78">
        <v>43086051</v>
      </c>
      <c r="AN78">
        <v>44812372.780000001</v>
      </c>
      <c r="AO78">
        <v>40544373</v>
      </c>
      <c r="AP78">
        <v>37128585</v>
      </c>
      <c r="AQ78">
        <v>35792455</v>
      </c>
      <c r="AR78">
        <v>33642013.710000001</v>
      </c>
      <c r="AS78">
        <v>30106023</v>
      </c>
      <c r="AT78">
        <v>28859505</v>
      </c>
      <c r="AU78">
        <v>29929134</v>
      </c>
      <c r="AV78">
        <v>29945931.420000002</v>
      </c>
      <c r="AW78">
        <v>25235782</v>
      </c>
      <c r="AX78">
        <v>24696024</v>
      </c>
      <c r="AY78">
        <v>25154443</v>
      </c>
      <c r="AZ78">
        <v>25504921.23</v>
      </c>
      <c r="BA78">
        <v>21535954</v>
      </c>
      <c r="BB78">
        <v>20924236</v>
      </c>
      <c r="BC78">
        <v>21632703</v>
      </c>
      <c r="BD78">
        <v>23259102</v>
      </c>
      <c r="BE78">
        <v>41414583</v>
      </c>
      <c r="BF78">
        <v>39780449</v>
      </c>
      <c r="BG78">
        <v>37611781</v>
      </c>
      <c r="BH78"/>
      <c r="BI78"/>
      <c r="BJ78"/>
      <c r="BK78"/>
      <c r="BL78"/>
      <c r="BM78"/>
      <c r="BN78"/>
      <c r="BO78"/>
      <c r="BP78"/>
      <c r="BQ78"/>
      <c r="BR78"/>
      <c r="BS78"/>
      <c r="BT78"/>
      <c r="BU78"/>
    </row>
    <row r="79" spans="1:73">
      <c r="A79" t="s">
        <v>792</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793</v>
      </c>
      <c r="B80">
        <v>8986296</v>
      </c>
      <c r="C80">
        <v>8986296.0500000007</v>
      </c>
      <c r="D80">
        <v>8986296</v>
      </c>
      <c r="E80">
        <v>8986296</v>
      </c>
      <c r="F80">
        <v>8986296</v>
      </c>
      <c r="G80">
        <v>8986296.0500000007</v>
      </c>
      <c r="H80">
        <v>8986296</v>
      </c>
      <c r="I80">
        <v>8986296</v>
      </c>
      <c r="J80">
        <v>8986296</v>
      </c>
      <c r="K80">
        <v>8986296.0500000007</v>
      </c>
      <c r="L80">
        <v>8986296</v>
      </c>
      <c r="M80">
        <v>8986296</v>
      </c>
      <c r="N80">
        <v>8986296</v>
      </c>
      <c r="O80">
        <v>8986296.0500000007</v>
      </c>
      <c r="P80">
        <v>8986296.0500000007</v>
      </c>
      <c r="Q80">
        <v>8986296</v>
      </c>
      <c r="R80">
        <v>8986296</v>
      </c>
      <c r="S80">
        <v>8986296</v>
      </c>
      <c r="T80">
        <v>8986296.0500000007</v>
      </c>
      <c r="U80">
        <v>8986296</v>
      </c>
      <c r="V80">
        <v>8986296</v>
      </c>
      <c r="W80">
        <v>8986296</v>
      </c>
      <c r="X80">
        <v>8986296.0500000007</v>
      </c>
      <c r="Y80">
        <v>8986296</v>
      </c>
      <c r="Z80">
        <v>8986296</v>
      </c>
      <c r="AA80">
        <v>8986296</v>
      </c>
      <c r="AB80">
        <v>8986296.0500000007</v>
      </c>
      <c r="AC80">
        <v>8986296</v>
      </c>
      <c r="AD80">
        <v>8986296</v>
      </c>
      <c r="AE80">
        <v>8986296</v>
      </c>
      <c r="AF80">
        <v>8986296.0500000007</v>
      </c>
      <c r="AG80">
        <v>8986296</v>
      </c>
      <c r="AH80">
        <v>8986296</v>
      </c>
      <c r="AI80">
        <v>8986296</v>
      </c>
      <c r="AJ80">
        <v>8986296.0500000007</v>
      </c>
      <c r="AK80">
        <v>8986296</v>
      </c>
      <c r="AL80">
        <v>8986296</v>
      </c>
      <c r="AM80">
        <v>8986296</v>
      </c>
      <c r="AN80">
        <v>8986296.0500000007</v>
      </c>
      <c r="AO80">
        <v>8986296</v>
      </c>
      <c r="AP80">
        <v>8986296</v>
      </c>
      <c r="AQ80">
        <v>4500000</v>
      </c>
      <c r="AR80">
        <v>4500000</v>
      </c>
      <c r="AS80">
        <v>4500000</v>
      </c>
      <c r="AT80">
        <v>4500000</v>
      </c>
      <c r="AU80">
        <v>4500000</v>
      </c>
      <c r="AV80">
        <v>4500000</v>
      </c>
      <c r="AW80">
        <v>4500000</v>
      </c>
      <c r="AX80">
        <v>4500000</v>
      </c>
      <c r="AY80">
        <v>4500000</v>
      </c>
      <c r="AZ80">
        <v>4500000</v>
      </c>
      <c r="BA80">
        <v>4500000</v>
      </c>
      <c r="BB80">
        <v>4500000</v>
      </c>
      <c r="BC80">
        <v>4500000</v>
      </c>
      <c r="BD80">
        <v>4500000</v>
      </c>
      <c r="BE80">
        <v>4500000</v>
      </c>
      <c r="BF80">
        <v>4500000</v>
      </c>
      <c r="BG80">
        <v>4500000</v>
      </c>
      <c r="BH80"/>
      <c r="BI80"/>
      <c r="BJ80"/>
      <c r="BK80"/>
      <c r="BL80"/>
      <c r="BM80"/>
      <c r="BN80"/>
      <c r="BO80"/>
      <c r="BP80"/>
      <c r="BQ80"/>
      <c r="BR80"/>
      <c r="BS80"/>
      <c r="BT80"/>
      <c r="BU80"/>
    </row>
    <row r="81" spans="1:73">
      <c r="A81" t="s">
        <v>794</v>
      </c>
      <c r="B81">
        <v>8986296</v>
      </c>
      <c r="C81">
        <v>8986296.0500000007</v>
      </c>
      <c r="D81">
        <v>8986296</v>
      </c>
      <c r="E81">
        <v>8986296</v>
      </c>
      <c r="F81">
        <v>8986296</v>
      </c>
      <c r="G81">
        <v>8986296.0500000007</v>
      </c>
      <c r="H81">
        <v>8986296</v>
      </c>
      <c r="I81">
        <v>8986296</v>
      </c>
      <c r="J81">
        <v>8986296</v>
      </c>
      <c r="K81">
        <v>8986296.0500000007</v>
      </c>
      <c r="L81">
        <v>8986296</v>
      </c>
      <c r="M81">
        <v>8986296</v>
      </c>
      <c r="N81">
        <v>8986296</v>
      </c>
      <c r="O81">
        <v>8986296.0500000007</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795</v>
      </c>
      <c r="B82">
        <v>8983101</v>
      </c>
      <c r="C82">
        <v>8983101.3499999996</v>
      </c>
      <c r="D82">
        <v>8983101</v>
      </c>
      <c r="E82">
        <v>8983101</v>
      </c>
      <c r="F82">
        <v>8983101</v>
      </c>
      <c r="G82">
        <v>8983101.3499999996</v>
      </c>
      <c r="H82">
        <v>8983101</v>
      </c>
      <c r="I82">
        <v>8983101</v>
      </c>
      <c r="J82">
        <v>8983101</v>
      </c>
      <c r="K82">
        <v>8983101.3499999996</v>
      </c>
      <c r="L82">
        <v>8983101</v>
      </c>
      <c r="M82">
        <v>8983101</v>
      </c>
      <c r="N82">
        <v>8983101</v>
      </c>
      <c r="O82">
        <v>8983101.3499999996</v>
      </c>
      <c r="P82">
        <v>8983101.3499999996</v>
      </c>
      <c r="Q82">
        <v>8983101</v>
      </c>
      <c r="R82">
        <v>8983101</v>
      </c>
      <c r="S82">
        <v>8983101</v>
      </c>
      <c r="T82">
        <v>8983101.3499999996</v>
      </c>
      <c r="U82">
        <v>8983101</v>
      </c>
      <c r="V82">
        <v>8983101</v>
      </c>
      <c r="W82">
        <v>8983101</v>
      </c>
      <c r="X82">
        <v>8983101.3499999996</v>
      </c>
      <c r="Y82">
        <v>8983101</v>
      </c>
      <c r="Z82">
        <v>8983101</v>
      </c>
      <c r="AA82">
        <v>8983101</v>
      </c>
      <c r="AB82">
        <v>8983101.3499999996</v>
      </c>
      <c r="AC82">
        <v>8983101</v>
      </c>
      <c r="AD82">
        <v>8983101</v>
      </c>
      <c r="AE82">
        <v>8983101</v>
      </c>
      <c r="AF82">
        <v>8983101.3499999996</v>
      </c>
      <c r="AG82">
        <v>8983101</v>
      </c>
      <c r="AH82">
        <v>8983101</v>
      </c>
      <c r="AI82">
        <v>8983101</v>
      </c>
      <c r="AJ82">
        <v>8983101.3499999996</v>
      </c>
      <c r="AK82">
        <v>8983101</v>
      </c>
      <c r="AL82">
        <v>8983101</v>
      </c>
      <c r="AM82">
        <v>8983101</v>
      </c>
      <c r="AN82">
        <v>8983101.3499999996</v>
      </c>
      <c r="AO82">
        <v>8983101</v>
      </c>
      <c r="AP82">
        <v>8983101</v>
      </c>
      <c r="AQ82">
        <v>4493148</v>
      </c>
      <c r="AR82">
        <v>4493148.0199999996</v>
      </c>
      <c r="AS82">
        <v>4493148</v>
      </c>
      <c r="AT82">
        <v>4493148</v>
      </c>
      <c r="AU82">
        <v>4493148</v>
      </c>
      <c r="AV82">
        <v>4493148.0199999996</v>
      </c>
      <c r="AW82">
        <v>4493148</v>
      </c>
      <c r="AX82">
        <v>4493148</v>
      </c>
      <c r="AY82">
        <v>4493148</v>
      </c>
      <c r="AZ82">
        <v>4493148.0199999996</v>
      </c>
      <c r="BA82">
        <v>4493148</v>
      </c>
      <c r="BB82">
        <v>4493148</v>
      </c>
      <c r="BC82">
        <v>4493148</v>
      </c>
      <c r="BD82">
        <v>4493148</v>
      </c>
      <c r="BE82">
        <v>4493148</v>
      </c>
      <c r="BF82">
        <v>4481556</v>
      </c>
      <c r="BG82">
        <v>4481556</v>
      </c>
      <c r="BH82"/>
      <c r="BI82"/>
      <c r="BJ82"/>
      <c r="BK82"/>
      <c r="BL82"/>
      <c r="BM82"/>
      <c r="BN82"/>
      <c r="BO82"/>
      <c r="BP82"/>
      <c r="BQ82"/>
      <c r="BR82"/>
      <c r="BS82"/>
      <c r="BT82"/>
      <c r="BU82"/>
    </row>
    <row r="83" spans="1:73">
      <c r="A83" t="s">
        <v>796</v>
      </c>
      <c r="B83">
        <v>8983101</v>
      </c>
      <c r="C83">
        <v>8983101.3499999996</v>
      </c>
      <c r="D83">
        <v>8983101</v>
      </c>
      <c r="E83">
        <v>8983101</v>
      </c>
      <c r="F83">
        <v>8983101</v>
      </c>
      <c r="G83">
        <v>8983101.3499999996</v>
      </c>
      <c r="H83">
        <v>8983101</v>
      </c>
      <c r="I83">
        <v>8983101</v>
      </c>
      <c r="J83">
        <v>8983101</v>
      </c>
      <c r="K83">
        <v>8983101.3499999996</v>
      </c>
      <c r="L83">
        <v>8983101</v>
      </c>
      <c r="M83">
        <v>8983101</v>
      </c>
      <c r="N83">
        <v>8983101</v>
      </c>
      <c r="O83">
        <v>8983101.3499999996</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797</v>
      </c>
      <c r="B84">
        <v>1684317</v>
      </c>
      <c r="C84">
        <v>1684316.88</v>
      </c>
      <c r="D84">
        <v>1684317</v>
      </c>
      <c r="E84">
        <v>1684317</v>
      </c>
      <c r="F84">
        <v>1684317</v>
      </c>
      <c r="G84">
        <v>1684316.88</v>
      </c>
      <c r="H84">
        <v>1684317</v>
      </c>
      <c r="I84">
        <v>1684317</v>
      </c>
      <c r="J84">
        <v>1684317</v>
      </c>
      <c r="K84">
        <v>1684316.88</v>
      </c>
      <c r="L84">
        <v>1684317</v>
      </c>
      <c r="M84">
        <v>1684317</v>
      </c>
      <c r="N84">
        <v>1684317</v>
      </c>
      <c r="O84">
        <v>1684316.88</v>
      </c>
      <c r="P84">
        <v>1684316.88</v>
      </c>
      <c r="Q84">
        <v>1684317</v>
      </c>
      <c r="R84">
        <v>1684317</v>
      </c>
      <c r="S84">
        <v>1684317</v>
      </c>
      <c r="T84">
        <v>1684316.88</v>
      </c>
      <c r="U84">
        <v>1684317</v>
      </c>
      <c r="V84">
        <v>1684317</v>
      </c>
      <c r="W84">
        <v>1684317</v>
      </c>
      <c r="X84">
        <v>1684316.88</v>
      </c>
      <c r="Y84">
        <v>1684317</v>
      </c>
      <c r="Z84">
        <v>1684317</v>
      </c>
      <c r="AA84">
        <v>1684317</v>
      </c>
      <c r="AB84">
        <v>1684316.88</v>
      </c>
      <c r="AC84">
        <v>1684317</v>
      </c>
      <c r="AD84">
        <v>1684317</v>
      </c>
      <c r="AE84">
        <v>1684317</v>
      </c>
      <c r="AF84">
        <v>1684316.88</v>
      </c>
      <c r="AG84">
        <v>1684317</v>
      </c>
      <c r="AH84">
        <v>1684317</v>
      </c>
      <c r="AI84">
        <v>1684317</v>
      </c>
      <c r="AJ84">
        <v>1684316.88</v>
      </c>
      <c r="AK84">
        <v>1684317</v>
      </c>
      <c r="AL84">
        <v>1684317</v>
      </c>
      <c r="AM84">
        <v>1684317</v>
      </c>
      <c r="AN84">
        <v>1684316.88</v>
      </c>
      <c r="AO84">
        <v>1684317</v>
      </c>
      <c r="AP84">
        <v>1684317</v>
      </c>
      <c r="AQ84">
        <v>1684317</v>
      </c>
      <c r="AR84">
        <v>1684316.88</v>
      </c>
      <c r="AS84">
        <v>1684317</v>
      </c>
      <c r="AT84">
        <v>1684317</v>
      </c>
      <c r="AU84">
        <v>1684317</v>
      </c>
      <c r="AV84">
        <v>1684316.88</v>
      </c>
      <c r="AW84">
        <v>1684317</v>
      </c>
      <c r="AX84">
        <v>1684317</v>
      </c>
      <c r="AY84">
        <v>1684317</v>
      </c>
      <c r="AZ84">
        <v>1684316.88</v>
      </c>
      <c r="BA84">
        <v>1684317</v>
      </c>
      <c r="BB84">
        <v>1684317</v>
      </c>
      <c r="BC84">
        <v>1684317</v>
      </c>
      <c r="BD84">
        <v>1684317</v>
      </c>
      <c r="BE84">
        <v>1684317</v>
      </c>
      <c r="BF84">
        <v>1648230</v>
      </c>
      <c r="BG84">
        <v>1648230</v>
      </c>
      <c r="BH84"/>
      <c r="BI84"/>
      <c r="BJ84"/>
      <c r="BK84"/>
      <c r="BL84"/>
      <c r="BM84"/>
      <c r="BN84"/>
      <c r="BO84"/>
      <c r="BP84"/>
      <c r="BQ84"/>
      <c r="BR84"/>
      <c r="BS84"/>
      <c r="BT84"/>
      <c r="BU84"/>
    </row>
    <row r="85" spans="1:73">
      <c r="A85" t="s">
        <v>798</v>
      </c>
      <c r="B85">
        <v>1684317</v>
      </c>
      <c r="C85">
        <v>1684316.88</v>
      </c>
      <c r="D85">
        <v>1684317</v>
      </c>
      <c r="E85">
        <v>1684317</v>
      </c>
      <c r="F85">
        <v>1684317</v>
      </c>
      <c r="G85">
        <v>1684316.88</v>
      </c>
      <c r="H85">
        <v>1684317</v>
      </c>
      <c r="I85">
        <v>1684317</v>
      </c>
      <c r="J85">
        <v>1684317</v>
      </c>
      <c r="K85">
        <v>1684316.88</v>
      </c>
      <c r="L85">
        <v>1684317</v>
      </c>
      <c r="M85">
        <v>1684317</v>
      </c>
      <c r="N85">
        <v>1684317</v>
      </c>
      <c r="O85">
        <v>1684316.88</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799</v>
      </c>
      <c r="B86">
        <v>19911230</v>
      </c>
      <c r="C86">
        <v>19911229.699999999</v>
      </c>
      <c r="D86">
        <v>19909154</v>
      </c>
      <c r="E86">
        <v>19909154</v>
      </c>
      <c r="F86">
        <v>19909154</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c r="BI86"/>
      <c r="BJ86"/>
      <c r="BK86"/>
      <c r="BL86"/>
      <c r="BM86"/>
      <c r="BN86"/>
      <c r="BO86"/>
      <c r="BP86"/>
      <c r="BQ86"/>
      <c r="BR86"/>
      <c r="BS86"/>
      <c r="BT86"/>
      <c r="BU86"/>
    </row>
    <row r="87" spans="1:73">
      <c r="A87" t="s">
        <v>800</v>
      </c>
      <c r="B87">
        <v>76443180</v>
      </c>
      <c r="C87">
        <v>73242210.359999999</v>
      </c>
      <c r="D87">
        <v>66706859</v>
      </c>
      <c r="E87">
        <v>65461795</v>
      </c>
      <c r="F87">
        <v>71604833</v>
      </c>
      <c r="G87">
        <v>69257833.010000005</v>
      </c>
      <c r="H87">
        <v>65892066</v>
      </c>
      <c r="I87">
        <v>62143678</v>
      </c>
      <c r="J87">
        <v>70734842</v>
      </c>
      <c r="K87">
        <v>66753268.520000003</v>
      </c>
      <c r="L87">
        <v>61279105</v>
      </c>
      <c r="M87">
        <v>55915215</v>
      </c>
      <c r="N87">
        <v>62148268</v>
      </c>
      <c r="O87">
        <v>56631138.109999999</v>
      </c>
      <c r="P87">
        <v>56631138.109999999</v>
      </c>
      <c r="Q87">
        <v>51376694</v>
      </c>
      <c r="R87">
        <v>46442853</v>
      </c>
      <c r="S87">
        <v>51793034</v>
      </c>
      <c r="T87">
        <v>46628253.119999997</v>
      </c>
      <c r="U87">
        <v>41395320</v>
      </c>
      <c r="V87">
        <v>36424982</v>
      </c>
      <c r="W87">
        <v>41008844</v>
      </c>
      <c r="X87">
        <v>36243853.719999999</v>
      </c>
      <c r="Y87">
        <v>31955082</v>
      </c>
      <c r="Z87">
        <v>27970010</v>
      </c>
      <c r="AA87">
        <v>31858853</v>
      </c>
      <c r="AB87">
        <v>27794168.920000002</v>
      </c>
      <c r="AC87">
        <v>23941663</v>
      </c>
      <c r="AD87">
        <v>20793558</v>
      </c>
      <c r="AE87">
        <v>24840444</v>
      </c>
      <c r="AF87">
        <v>21432100.190000001</v>
      </c>
      <c r="AG87">
        <v>18916545</v>
      </c>
      <c r="AH87">
        <v>16228895</v>
      </c>
      <c r="AI87">
        <v>22102397</v>
      </c>
      <c r="AJ87">
        <v>19397197.989999998</v>
      </c>
      <c r="AK87">
        <v>17354741</v>
      </c>
      <c r="AL87">
        <v>14695160</v>
      </c>
      <c r="AM87">
        <v>20130739</v>
      </c>
      <c r="AN87">
        <v>16588196.66</v>
      </c>
      <c r="AO87">
        <v>13826169</v>
      </c>
      <c r="AP87">
        <v>10923681</v>
      </c>
      <c r="AQ87">
        <v>18432875</v>
      </c>
      <c r="AR87">
        <v>15674548.630000001</v>
      </c>
      <c r="AS87">
        <v>14093724</v>
      </c>
      <c r="AT87">
        <v>11920690</v>
      </c>
      <c r="AU87">
        <v>14244061</v>
      </c>
      <c r="AV87">
        <v>12160127.970000001</v>
      </c>
      <c r="AW87">
        <v>12409430</v>
      </c>
      <c r="AX87">
        <v>7006517</v>
      </c>
      <c r="AY87">
        <v>8831689</v>
      </c>
      <c r="AZ87">
        <v>7155795.1399999997</v>
      </c>
      <c r="BA87">
        <v>6060694</v>
      </c>
      <c r="BB87">
        <v>4644727</v>
      </c>
      <c r="BC87">
        <v>6106224</v>
      </c>
      <c r="BD87">
        <v>4858990</v>
      </c>
      <c r="BE87">
        <v>4349823</v>
      </c>
      <c r="BF87">
        <v>3506156</v>
      </c>
      <c r="BG87">
        <v>4210260</v>
      </c>
      <c r="BH87"/>
      <c r="BI87"/>
      <c r="BJ87"/>
      <c r="BK87"/>
      <c r="BL87"/>
      <c r="BM87"/>
      <c r="BN87"/>
      <c r="BO87"/>
      <c r="BP87"/>
      <c r="BQ87"/>
      <c r="BR87"/>
      <c r="BS87"/>
      <c r="BT87"/>
      <c r="BU87"/>
    </row>
    <row r="88" spans="1:73">
      <c r="A88" t="s">
        <v>801</v>
      </c>
      <c r="B88">
        <v>900000</v>
      </c>
      <c r="C88">
        <v>900000</v>
      </c>
      <c r="D88">
        <v>900000</v>
      </c>
      <c r="E88">
        <v>900000</v>
      </c>
      <c r="F88">
        <v>900000</v>
      </c>
      <c r="G88">
        <v>900000</v>
      </c>
      <c r="H88">
        <v>900000</v>
      </c>
      <c r="I88">
        <v>900000</v>
      </c>
      <c r="J88">
        <v>900000</v>
      </c>
      <c r="K88">
        <v>900000</v>
      </c>
      <c r="L88">
        <v>900000</v>
      </c>
      <c r="M88">
        <v>900000</v>
      </c>
      <c r="N88">
        <v>900000</v>
      </c>
      <c r="O88">
        <v>900000</v>
      </c>
      <c r="P88">
        <v>900000</v>
      </c>
      <c r="Q88">
        <v>900000</v>
      </c>
      <c r="R88">
        <v>900000</v>
      </c>
      <c r="S88">
        <v>900000</v>
      </c>
      <c r="T88">
        <v>900000</v>
      </c>
      <c r="U88">
        <v>900000</v>
      </c>
      <c r="V88">
        <v>900000</v>
      </c>
      <c r="W88">
        <v>900000</v>
      </c>
      <c r="X88">
        <v>900000</v>
      </c>
      <c r="Y88">
        <v>900000</v>
      </c>
      <c r="Z88">
        <v>900000</v>
      </c>
      <c r="AA88">
        <v>900000</v>
      </c>
      <c r="AB88">
        <v>900000</v>
      </c>
      <c r="AC88">
        <v>900000</v>
      </c>
      <c r="AD88">
        <v>900000</v>
      </c>
      <c r="AE88">
        <v>900000</v>
      </c>
      <c r="AF88">
        <v>900000</v>
      </c>
      <c r="AG88">
        <v>900000</v>
      </c>
      <c r="AH88">
        <v>900000</v>
      </c>
      <c r="AI88">
        <v>900000</v>
      </c>
      <c r="AJ88">
        <v>900000</v>
      </c>
      <c r="AK88">
        <v>900000</v>
      </c>
      <c r="AL88">
        <v>900000</v>
      </c>
      <c r="AM88">
        <v>900000</v>
      </c>
      <c r="AN88">
        <v>900000</v>
      </c>
      <c r="AO88">
        <v>900000</v>
      </c>
      <c r="AP88">
        <v>900000</v>
      </c>
      <c r="AQ88">
        <v>450000</v>
      </c>
      <c r="AR88">
        <v>450000</v>
      </c>
      <c r="AS88">
        <v>450000</v>
      </c>
      <c r="AT88">
        <v>450000</v>
      </c>
      <c r="AU88">
        <v>450000</v>
      </c>
      <c r="AV88">
        <v>450000</v>
      </c>
      <c r="AW88">
        <v>450000</v>
      </c>
      <c r="AX88">
        <v>450000</v>
      </c>
      <c r="AY88">
        <v>450000</v>
      </c>
      <c r="AZ88">
        <v>450000</v>
      </c>
      <c r="BA88">
        <v>450000</v>
      </c>
      <c r="BB88">
        <v>450000</v>
      </c>
      <c r="BC88">
        <v>450000</v>
      </c>
      <c r="BD88">
        <v>450000</v>
      </c>
      <c r="BE88">
        <v>450000</v>
      </c>
      <c r="BF88">
        <v>450000</v>
      </c>
      <c r="BG88">
        <v>450000</v>
      </c>
      <c r="BH88"/>
      <c r="BI88"/>
      <c r="BJ88"/>
      <c r="BK88"/>
      <c r="BL88"/>
      <c r="BM88"/>
      <c r="BN88"/>
      <c r="BO88"/>
      <c r="BP88"/>
      <c r="BQ88"/>
      <c r="BR88"/>
      <c r="BS88"/>
      <c r="BT88"/>
      <c r="BU88"/>
    </row>
    <row r="89" spans="1:73">
      <c r="A89" t="s">
        <v>802</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333</v>
      </c>
      <c r="B90">
        <v>75543180</v>
      </c>
      <c r="C90">
        <v>72342210.359999999</v>
      </c>
      <c r="D90">
        <v>65806859</v>
      </c>
      <c r="E90">
        <v>64561795</v>
      </c>
      <c r="F90">
        <v>70704833</v>
      </c>
      <c r="G90">
        <v>68357833.010000005</v>
      </c>
      <c r="H90">
        <v>64992066</v>
      </c>
      <c r="I90">
        <v>61243678</v>
      </c>
      <c r="J90">
        <v>69834842</v>
      </c>
      <c r="K90">
        <v>65853268.520000003</v>
      </c>
      <c r="L90">
        <v>60379105</v>
      </c>
      <c r="M90">
        <v>55015215</v>
      </c>
      <c r="N90">
        <v>61248268</v>
      </c>
      <c r="O90">
        <v>55731138.109999999</v>
      </c>
      <c r="P90">
        <v>55731138.109999999</v>
      </c>
      <c r="Q90">
        <v>50476694</v>
      </c>
      <c r="R90">
        <v>45542853</v>
      </c>
      <c r="S90">
        <v>50893034</v>
      </c>
      <c r="T90">
        <v>45728253.119999997</v>
      </c>
      <c r="U90">
        <v>40495320</v>
      </c>
      <c r="V90">
        <v>35524982</v>
      </c>
      <c r="W90">
        <v>40108844</v>
      </c>
      <c r="X90">
        <v>35343853.719999999</v>
      </c>
      <c r="Y90">
        <v>31055082</v>
      </c>
      <c r="Z90">
        <v>27070010</v>
      </c>
      <c r="AA90">
        <v>30958853</v>
      </c>
      <c r="AB90">
        <v>26894168.920000002</v>
      </c>
      <c r="AC90">
        <v>23041663</v>
      </c>
      <c r="AD90">
        <v>19893558</v>
      </c>
      <c r="AE90">
        <v>23940444</v>
      </c>
      <c r="AF90">
        <v>20532100.190000001</v>
      </c>
      <c r="AG90">
        <v>18016545</v>
      </c>
      <c r="AH90">
        <v>15328895</v>
      </c>
      <c r="AI90">
        <v>21202397</v>
      </c>
      <c r="AJ90">
        <v>18497197.989999998</v>
      </c>
      <c r="AK90">
        <v>16454741</v>
      </c>
      <c r="AL90">
        <v>13795160</v>
      </c>
      <c r="AM90">
        <v>19230739</v>
      </c>
      <c r="AN90">
        <v>15688196.66</v>
      </c>
      <c r="AO90">
        <v>12926169</v>
      </c>
      <c r="AP90">
        <v>10023681</v>
      </c>
      <c r="AQ90">
        <v>17982875</v>
      </c>
      <c r="AR90">
        <v>15224548.630000001</v>
      </c>
      <c r="AS90">
        <v>13643724</v>
      </c>
      <c r="AT90">
        <v>11470690</v>
      </c>
      <c r="AU90">
        <v>13794061</v>
      </c>
      <c r="AV90">
        <v>11710127.970000001</v>
      </c>
      <c r="AW90">
        <v>11959430</v>
      </c>
      <c r="AX90">
        <v>6556517</v>
      </c>
      <c r="AY90">
        <v>8381689</v>
      </c>
      <c r="AZ90">
        <v>6705795.1399999997</v>
      </c>
      <c r="BA90">
        <v>5610694</v>
      </c>
      <c r="BB90">
        <v>4194727</v>
      </c>
      <c r="BC90">
        <v>5656224</v>
      </c>
      <c r="BD90">
        <v>4408990</v>
      </c>
      <c r="BE90">
        <v>3899823</v>
      </c>
      <c r="BF90">
        <v>3056156</v>
      </c>
      <c r="BG90">
        <v>3760260</v>
      </c>
      <c r="BH90"/>
      <c r="BI90"/>
      <c r="BJ90"/>
      <c r="BK90"/>
      <c r="BL90"/>
      <c r="BM90"/>
      <c r="BN90"/>
      <c r="BO90"/>
      <c r="BP90"/>
      <c r="BQ90"/>
      <c r="BR90"/>
      <c r="BS90"/>
      <c r="BT90"/>
      <c r="BU90"/>
    </row>
    <row r="91" spans="1:73">
      <c r="A91" t="s">
        <v>803</v>
      </c>
      <c r="B91">
        <v>242741</v>
      </c>
      <c r="C91">
        <v>313268.39</v>
      </c>
      <c r="D91">
        <v>-1271322</v>
      </c>
      <c r="E91">
        <v>-2194330</v>
      </c>
      <c r="F91">
        <v>-2538557</v>
      </c>
      <c r="G91">
        <v>16833492.739999998</v>
      </c>
      <c r="H91">
        <v>16487658</v>
      </c>
      <c r="I91">
        <v>13777006</v>
      </c>
      <c r="J91">
        <v>17001178</v>
      </c>
      <c r="K91">
        <v>16318171.890000001</v>
      </c>
      <c r="L91">
        <v>16356195</v>
      </c>
      <c r="M91">
        <v>16678113</v>
      </c>
      <c r="N91">
        <v>17345143</v>
      </c>
      <c r="O91">
        <v>17532247.140000001</v>
      </c>
      <c r="P91">
        <v>17532247.140000001</v>
      </c>
      <c r="Q91">
        <v>17504676</v>
      </c>
      <c r="R91">
        <v>18093075</v>
      </c>
      <c r="S91">
        <v>17977965</v>
      </c>
      <c r="T91">
        <v>18037244.25</v>
      </c>
      <c r="U91">
        <v>18050875</v>
      </c>
      <c r="V91">
        <v>8132936</v>
      </c>
      <c r="W91">
        <v>8088713</v>
      </c>
      <c r="X91">
        <v>8284895.5300000003</v>
      </c>
      <c r="Y91">
        <v>-1605034</v>
      </c>
      <c r="Z91">
        <v>-1469352</v>
      </c>
      <c r="AA91">
        <v>-1272730</v>
      </c>
      <c r="AB91">
        <v>-1112145.69</v>
      </c>
      <c r="AC91">
        <v>-953403</v>
      </c>
      <c r="AD91">
        <v>-1195763</v>
      </c>
      <c r="AE91">
        <v>-1365797</v>
      </c>
      <c r="AF91">
        <v>-1317311.94</v>
      </c>
      <c r="AG91">
        <v>-1372122</v>
      </c>
      <c r="AH91">
        <v>-1380090</v>
      </c>
      <c r="AI91">
        <v>-1381634</v>
      </c>
      <c r="AJ91">
        <v>-1283669.1599999999</v>
      </c>
      <c r="AK91">
        <v>-1498155</v>
      </c>
      <c r="AL91">
        <v>-2178565</v>
      </c>
      <c r="AM91">
        <v>-701197</v>
      </c>
      <c r="AN91">
        <v>-511848.74</v>
      </c>
      <c r="AO91">
        <v>-487387</v>
      </c>
      <c r="AP91">
        <v>-347431</v>
      </c>
      <c r="AQ91">
        <v>-484139</v>
      </c>
      <c r="AR91">
        <v>-361408.75</v>
      </c>
      <c r="AS91">
        <v>-437909</v>
      </c>
      <c r="AT91">
        <v>-498851</v>
      </c>
      <c r="AU91">
        <v>-562372</v>
      </c>
      <c r="AV91">
        <v>-581921.41</v>
      </c>
      <c r="AW91">
        <v>-552264</v>
      </c>
      <c r="AX91">
        <v>3462234</v>
      </c>
      <c r="AY91">
        <v>5217355</v>
      </c>
      <c r="AZ91">
        <v>5407065.0300000003</v>
      </c>
      <c r="BA91">
        <v>5480895</v>
      </c>
      <c r="BB91">
        <v>5573588</v>
      </c>
      <c r="BC91">
        <v>5797132</v>
      </c>
      <c r="BD91">
        <v>5702221</v>
      </c>
      <c r="BE91">
        <v>-112516</v>
      </c>
      <c r="BF91">
        <v>-25427</v>
      </c>
      <c r="BG91">
        <v>281891</v>
      </c>
      <c r="BH91"/>
      <c r="BI91"/>
      <c r="BJ91"/>
      <c r="BK91"/>
      <c r="BL91"/>
      <c r="BM91"/>
      <c r="BN91"/>
      <c r="BO91"/>
      <c r="BP91"/>
      <c r="BQ91"/>
      <c r="BR91"/>
      <c r="BS91"/>
      <c r="BT91"/>
      <c r="BU91"/>
    </row>
    <row r="92" spans="1:73">
      <c r="A92" t="s">
        <v>804</v>
      </c>
      <c r="B92">
        <v>288833</v>
      </c>
      <c r="C92">
        <v>288832.93</v>
      </c>
      <c r="D92">
        <v>-1528753</v>
      </c>
      <c r="E92">
        <v>-1528753</v>
      </c>
      <c r="F92">
        <v>-1528753</v>
      </c>
      <c r="G92">
        <v>-1462713.27</v>
      </c>
      <c r="H92">
        <v>-3421496</v>
      </c>
      <c r="I92">
        <v>-6132148</v>
      </c>
      <c r="J92">
        <v>-1442733</v>
      </c>
      <c r="K92">
        <v>-1442732.79</v>
      </c>
      <c r="L92">
        <v>-1442733</v>
      </c>
      <c r="M92">
        <v>-1442733</v>
      </c>
      <c r="N92">
        <v>-1306987</v>
      </c>
      <c r="O92">
        <v>-1061147.72</v>
      </c>
      <c r="P92">
        <v>-1061147.72</v>
      </c>
      <c r="Q92">
        <v>-1061148</v>
      </c>
      <c r="R92">
        <v>-1061148</v>
      </c>
      <c r="S92">
        <v>-1061148</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3861865</v>
      </c>
      <c r="AY92">
        <v>5630708</v>
      </c>
      <c r="AZ92">
        <v>5630707.6799999997</v>
      </c>
      <c r="BA92">
        <v>5630708</v>
      </c>
      <c r="BB92">
        <v>5630708</v>
      </c>
      <c r="BC92">
        <v>5630708</v>
      </c>
      <c r="BD92">
        <v>5631334</v>
      </c>
      <c r="BE92">
        <v>627</v>
      </c>
      <c r="BF92">
        <v>627</v>
      </c>
      <c r="BG92">
        <v>627</v>
      </c>
      <c r="BH92"/>
      <c r="BI92"/>
      <c r="BJ92"/>
      <c r="BK92"/>
      <c r="BL92"/>
      <c r="BM92"/>
      <c r="BN92"/>
      <c r="BO92"/>
      <c r="BP92"/>
      <c r="BQ92"/>
      <c r="BR92"/>
      <c r="BS92"/>
      <c r="BT92"/>
      <c r="BU92"/>
    </row>
    <row r="93" spans="1:73">
      <c r="A93" t="s">
        <v>805</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5630708</v>
      </c>
      <c r="AY93">
        <v>5630708</v>
      </c>
      <c r="AZ93">
        <v>5630707.6799999997</v>
      </c>
      <c r="BA93">
        <v>5630708</v>
      </c>
      <c r="BB93">
        <v>5630708</v>
      </c>
      <c r="BC93">
        <v>0</v>
      </c>
      <c r="BD93">
        <v>0</v>
      </c>
      <c r="BE93">
        <v>0</v>
      </c>
      <c r="BF93">
        <v>0</v>
      </c>
      <c r="BG93">
        <v>0</v>
      </c>
      <c r="BH93"/>
      <c r="BI93"/>
      <c r="BJ93"/>
      <c r="BK93"/>
      <c r="BL93"/>
      <c r="BM93"/>
      <c r="BN93"/>
      <c r="BO93"/>
      <c r="BP93"/>
      <c r="BQ93"/>
      <c r="BR93"/>
      <c r="BS93"/>
      <c r="BT93"/>
      <c r="BU93"/>
    </row>
    <row r="94" spans="1:73">
      <c r="A94" t="s">
        <v>806</v>
      </c>
      <c r="B94">
        <v>288833</v>
      </c>
      <c r="C94">
        <v>288832.93</v>
      </c>
      <c r="D94">
        <v>-1528753</v>
      </c>
      <c r="E94">
        <v>-1528753</v>
      </c>
      <c r="F94">
        <v>-1528753</v>
      </c>
      <c r="G94">
        <v>0</v>
      </c>
      <c r="H94">
        <v>-1958783</v>
      </c>
      <c r="I94">
        <v>-4689415</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c r="BI94"/>
      <c r="BJ94"/>
      <c r="BK94"/>
      <c r="BL94"/>
      <c r="BM94"/>
      <c r="BN94"/>
      <c r="BO94"/>
      <c r="BP94"/>
      <c r="BQ94"/>
      <c r="BR94"/>
      <c r="BS94"/>
      <c r="BT94"/>
      <c r="BU94"/>
    </row>
    <row r="95" spans="1:73">
      <c r="A95" t="s">
        <v>807</v>
      </c>
      <c r="B95">
        <v>0</v>
      </c>
      <c r="C95">
        <v>0</v>
      </c>
      <c r="D95">
        <v>0</v>
      </c>
      <c r="E95">
        <v>0</v>
      </c>
      <c r="F95">
        <v>0</v>
      </c>
      <c r="G95">
        <v>-1462713.27</v>
      </c>
      <c r="H95">
        <v>-1462713</v>
      </c>
      <c r="I95">
        <v>-1442733</v>
      </c>
      <c r="J95">
        <v>-1442733</v>
      </c>
      <c r="K95">
        <v>-1442732.79</v>
      </c>
      <c r="L95">
        <v>-1442733</v>
      </c>
      <c r="M95">
        <v>-1442733</v>
      </c>
      <c r="N95">
        <v>-1306987</v>
      </c>
      <c r="O95">
        <v>-1061147.72</v>
      </c>
      <c r="P95">
        <v>-1061147.72</v>
      </c>
      <c r="Q95">
        <v>-1061148</v>
      </c>
      <c r="R95">
        <v>-1061148</v>
      </c>
      <c r="S95">
        <v>-1061148</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-1768843</v>
      </c>
      <c r="AY95">
        <v>0</v>
      </c>
      <c r="AZ95">
        <v>0</v>
      </c>
      <c r="BA95">
        <v>0</v>
      </c>
      <c r="BB95">
        <v>0</v>
      </c>
      <c r="BC95">
        <v>5630708</v>
      </c>
      <c r="BD95">
        <v>5631334</v>
      </c>
      <c r="BE95">
        <v>627</v>
      </c>
      <c r="BF95">
        <v>627</v>
      </c>
      <c r="BG95">
        <v>627</v>
      </c>
      <c r="BH95"/>
      <c r="BI95"/>
      <c r="BJ95"/>
      <c r="BK95"/>
      <c r="BL95"/>
      <c r="BM95"/>
      <c r="BN95"/>
      <c r="BO95"/>
      <c r="BP95"/>
      <c r="BQ95"/>
      <c r="BR95"/>
      <c r="BS95"/>
      <c r="BT95"/>
      <c r="BU95"/>
    </row>
    <row r="96" spans="1:73">
      <c r="A96" t="s">
        <v>808</v>
      </c>
      <c r="B96">
        <v>0</v>
      </c>
      <c r="C96">
        <v>0</v>
      </c>
      <c r="D96">
        <v>0</v>
      </c>
      <c r="E96">
        <v>0</v>
      </c>
      <c r="F96">
        <v>0</v>
      </c>
      <c r="G96">
        <v>0</v>
      </c>
      <c r="H96">
        <v>0</v>
      </c>
      <c r="I96">
        <v>0</v>
      </c>
      <c r="J96">
        <v>0</v>
      </c>
      <c r="K96">
        <v>-2148249.52</v>
      </c>
      <c r="L96">
        <v>-2110226</v>
      </c>
      <c r="M96">
        <v>-1788308</v>
      </c>
      <c r="N96">
        <v>-1257024</v>
      </c>
      <c r="O96">
        <v>-1315759.3400000001</v>
      </c>
      <c r="P96">
        <v>-1315759.3400000001</v>
      </c>
      <c r="Q96">
        <v>-1343330</v>
      </c>
      <c r="R96">
        <v>-754931</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-701197</v>
      </c>
      <c r="AN96">
        <v>-511848.74</v>
      </c>
      <c r="AO96">
        <v>-487387</v>
      </c>
      <c r="AP96">
        <v>-347431</v>
      </c>
      <c r="AQ96">
        <v>-484139</v>
      </c>
      <c r="AR96">
        <v>-361408.75</v>
      </c>
      <c r="AS96">
        <v>-437909</v>
      </c>
      <c r="AT96">
        <v>-498851</v>
      </c>
      <c r="AU96">
        <v>-562372</v>
      </c>
      <c r="AV96">
        <v>-581921.41</v>
      </c>
      <c r="AW96">
        <v>-552264</v>
      </c>
      <c r="AX96">
        <v>-399631</v>
      </c>
      <c r="AY96">
        <v>-413353</v>
      </c>
      <c r="AZ96">
        <v>-223642.65</v>
      </c>
      <c r="BA96">
        <v>-149813</v>
      </c>
      <c r="BB96">
        <v>-57120</v>
      </c>
      <c r="BC96">
        <v>166424</v>
      </c>
      <c r="BD96">
        <v>70887</v>
      </c>
      <c r="BE96">
        <v>-113143</v>
      </c>
      <c r="BF96">
        <v>-26054</v>
      </c>
      <c r="BG96">
        <v>281264</v>
      </c>
      <c r="BH96"/>
      <c r="BI96"/>
      <c r="BJ96"/>
      <c r="BK96"/>
      <c r="BL96"/>
      <c r="BM96"/>
      <c r="BN96"/>
      <c r="BO96"/>
      <c r="BP96"/>
      <c r="BQ96"/>
      <c r="BR96"/>
      <c r="BS96"/>
      <c r="BT96"/>
      <c r="BU96"/>
    </row>
    <row r="97" spans="1:73">
      <c r="A97" t="s">
        <v>809</v>
      </c>
      <c r="B97">
        <v>-46092</v>
      </c>
      <c r="C97">
        <v>24435.46</v>
      </c>
      <c r="D97">
        <v>257431</v>
      </c>
      <c r="E97">
        <v>-665577</v>
      </c>
      <c r="F97">
        <v>-1009804</v>
      </c>
      <c r="G97">
        <v>18296206.010000002</v>
      </c>
      <c r="H97">
        <v>19909154</v>
      </c>
      <c r="I97">
        <v>19909154</v>
      </c>
      <c r="J97">
        <v>18443911</v>
      </c>
      <c r="K97">
        <v>19909154.199999999</v>
      </c>
      <c r="L97">
        <v>19909154</v>
      </c>
      <c r="M97">
        <v>19909154</v>
      </c>
      <c r="N97">
        <v>19909154</v>
      </c>
      <c r="O97">
        <v>19909154.199999999</v>
      </c>
      <c r="P97">
        <v>19909154.199999999</v>
      </c>
      <c r="Q97">
        <v>19909154</v>
      </c>
      <c r="R97">
        <v>19909154</v>
      </c>
      <c r="S97">
        <v>19039113</v>
      </c>
      <c r="T97">
        <v>18037244.25</v>
      </c>
      <c r="U97">
        <v>18050875</v>
      </c>
      <c r="V97">
        <v>8132936</v>
      </c>
      <c r="W97">
        <v>8088713</v>
      </c>
      <c r="X97">
        <v>8284895.5300000003</v>
      </c>
      <c r="Y97">
        <v>-1605034</v>
      </c>
      <c r="Z97">
        <v>0</v>
      </c>
      <c r="AA97">
        <v>0</v>
      </c>
      <c r="AB97">
        <v>-1112145.69</v>
      </c>
      <c r="AC97">
        <v>-953403</v>
      </c>
      <c r="AD97">
        <v>-1195763</v>
      </c>
      <c r="AE97">
        <v>-1365797</v>
      </c>
      <c r="AF97">
        <v>-1317311.94</v>
      </c>
      <c r="AG97">
        <v>-1372122</v>
      </c>
      <c r="AH97">
        <v>-1380090</v>
      </c>
      <c r="AI97">
        <v>-1381634</v>
      </c>
      <c r="AJ97">
        <v>0</v>
      </c>
      <c r="AK97">
        <v>-1498155</v>
      </c>
      <c r="AL97">
        <v>-2178565</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334</v>
      </c>
      <c r="B98">
        <v>107264569</v>
      </c>
      <c r="C98">
        <v>104134126.68000001</v>
      </c>
      <c r="D98">
        <v>96012109</v>
      </c>
      <c r="E98">
        <v>93844037</v>
      </c>
      <c r="F98">
        <v>99642848</v>
      </c>
      <c r="G98">
        <v>96758743.980000004</v>
      </c>
      <c r="H98">
        <v>93047142</v>
      </c>
      <c r="I98">
        <v>86588102</v>
      </c>
      <c r="J98">
        <v>98403438</v>
      </c>
      <c r="K98">
        <v>93738858.640000001</v>
      </c>
      <c r="L98">
        <v>88302718</v>
      </c>
      <c r="M98">
        <v>83260746</v>
      </c>
      <c r="N98">
        <v>90160829</v>
      </c>
      <c r="O98">
        <v>84830803.480000004</v>
      </c>
      <c r="P98">
        <v>84830803.480000004</v>
      </c>
      <c r="Q98">
        <v>79548788</v>
      </c>
      <c r="R98">
        <v>75203346</v>
      </c>
      <c r="S98">
        <v>80438417</v>
      </c>
      <c r="T98">
        <v>75332915.599999994</v>
      </c>
      <c r="U98">
        <v>70113613</v>
      </c>
      <c r="V98">
        <v>55225336</v>
      </c>
      <c r="W98">
        <v>59764975</v>
      </c>
      <c r="X98">
        <v>55196167.479999997</v>
      </c>
      <c r="Y98">
        <v>41017466</v>
      </c>
      <c r="Z98">
        <v>37168076</v>
      </c>
      <c r="AA98">
        <v>41253541</v>
      </c>
      <c r="AB98">
        <v>37349441.460000001</v>
      </c>
      <c r="AC98">
        <v>33655678</v>
      </c>
      <c r="AD98">
        <v>30265213</v>
      </c>
      <c r="AE98">
        <v>34142065</v>
      </c>
      <c r="AF98">
        <v>30782206.48</v>
      </c>
      <c r="AG98">
        <v>28211841</v>
      </c>
      <c r="AH98">
        <v>25516223</v>
      </c>
      <c r="AI98">
        <v>31388181</v>
      </c>
      <c r="AJ98">
        <v>28780947.07</v>
      </c>
      <c r="AK98">
        <v>26524004</v>
      </c>
      <c r="AL98">
        <v>23184013</v>
      </c>
      <c r="AM98">
        <v>30096960</v>
      </c>
      <c r="AN98">
        <v>26743766.149999999</v>
      </c>
      <c r="AO98">
        <v>24006200</v>
      </c>
      <c r="AP98">
        <v>21243668</v>
      </c>
      <c r="AQ98">
        <v>24126201</v>
      </c>
      <c r="AR98">
        <v>21490604.780000001</v>
      </c>
      <c r="AS98">
        <v>19833280</v>
      </c>
      <c r="AT98">
        <v>17599304</v>
      </c>
      <c r="AU98">
        <v>19859154</v>
      </c>
      <c r="AV98">
        <v>17755671.460000001</v>
      </c>
      <c r="AW98">
        <v>18034631</v>
      </c>
      <c r="AX98">
        <v>16646216</v>
      </c>
      <c r="AY98">
        <v>20226509</v>
      </c>
      <c r="AZ98">
        <v>18740325.07</v>
      </c>
      <c r="BA98">
        <v>17719054</v>
      </c>
      <c r="BB98">
        <v>16395780</v>
      </c>
      <c r="BC98">
        <v>18080821</v>
      </c>
      <c r="BD98">
        <v>16738676</v>
      </c>
      <c r="BE98">
        <v>10414772</v>
      </c>
      <c r="BF98">
        <v>9610515</v>
      </c>
      <c r="BG98">
        <v>10621937</v>
      </c>
      <c r="BH98"/>
      <c r="BI98"/>
      <c r="BJ98"/>
      <c r="BK98"/>
      <c r="BL98"/>
      <c r="BM98"/>
      <c r="BN98"/>
      <c r="BO98"/>
      <c r="BP98"/>
      <c r="BQ98"/>
      <c r="BR98"/>
      <c r="BS98"/>
      <c r="BT98"/>
      <c r="BU98"/>
    </row>
    <row r="99" spans="1:73">
      <c r="A99" t="s">
        <v>810</v>
      </c>
      <c r="B99">
        <v>189340866</v>
      </c>
      <c r="C99">
        <v>188673100.38</v>
      </c>
      <c r="D99">
        <v>14829442</v>
      </c>
      <c r="E99">
        <v>14843073</v>
      </c>
      <c r="F99">
        <v>14966022</v>
      </c>
      <c r="G99">
        <v>14836285.960000001</v>
      </c>
      <c r="H99">
        <v>14717885</v>
      </c>
      <c r="I99">
        <v>14630310</v>
      </c>
      <c r="J99">
        <v>14806313</v>
      </c>
      <c r="K99">
        <v>14628937.85</v>
      </c>
      <c r="L99">
        <v>14507249</v>
      </c>
      <c r="M99">
        <v>14562969</v>
      </c>
      <c r="N99">
        <v>14764685</v>
      </c>
      <c r="O99">
        <v>14987881.380000001</v>
      </c>
      <c r="P99">
        <v>14987881.380000001</v>
      </c>
      <c r="Q99">
        <v>14763238</v>
      </c>
      <c r="R99">
        <v>14845215</v>
      </c>
      <c r="S99">
        <v>14829975</v>
      </c>
      <c r="T99">
        <v>4895864.67</v>
      </c>
      <c r="U99">
        <v>4801087</v>
      </c>
      <c r="V99">
        <v>4734119</v>
      </c>
      <c r="W99">
        <v>4639836</v>
      </c>
      <c r="X99">
        <v>4407036.6399999997</v>
      </c>
      <c r="Y99">
        <v>4348607</v>
      </c>
      <c r="Z99">
        <v>4347498</v>
      </c>
      <c r="AA99">
        <v>4360741</v>
      </c>
      <c r="AB99">
        <v>4326296.04</v>
      </c>
      <c r="AC99">
        <v>4296626</v>
      </c>
      <c r="AD99">
        <v>4299073</v>
      </c>
      <c r="AE99">
        <v>4312821</v>
      </c>
      <c r="AF99">
        <v>4275634.05</v>
      </c>
      <c r="AG99">
        <v>4241364</v>
      </c>
      <c r="AH99">
        <v>4248740</v>
      </c>
      <c r="AI99">
        <v>4257715</v>
      </c>
      <c r="AJ99">
        <v>4226479.16</v>
      </c>
      <c r="AK99">
        <v>4237747</v>
      </c>
      <c r="AL99">
        <v>5028348</v>
      </c>
      <c r="AM99">
        <v>262322</v>
      </c>
      <c r="AN99">
        <v>242326.12</v>
      </c>
      <c r="AO99">
        <v>232703</v>
      </c>
      <c r="AP99">
        <v>214555</v>
      </c>
      <c r="AQ99">
        <v>209341</v>
      </c>
      <c r="AR99">
        <v>208249.04</v>
      </c>
      <c r="AS99">
        <v>208927</v>
      </c>
      <c r="AT99">
        <v>207239</v>
      </c>
      <c r="AU99">
        <v>205138</v>
      </c>
      <c r="AV99">
        <v>202514.2</v>
      </c>
      <c r="AW99">
        <v>194240</v>
      </c>
      <c r="AX99">
        <v>195552</v>
      </c>
      <c r="AY99">
        <v>197593</v>
      </c>
      <c r="AZ99">
        <v>196216.3</v>
      </c>
      <c r="BA99">
        <v>129356</v>
      </c>
      <c r="BB99">
        <v>133683</v>
      </c>
      <c r="BC99">
        <v>140776</v>
      </c>
      <c r="BD99">
        <v>160856</v>
      </c>
      <c r="BE99">
        <v>-4651998</v>
      </c>
      <c r="BF99">
        <v>-4233450</v>
      </c>
      <c r="BG99">
        <v>-3614252</v>
      </c>
      <c r="BH99"/>
      <c r="BI99"/>
      <c r="BJ99"/>
      <c r="BK99"/>
      <c r="BL99"/>
      <c r="BM99"/>
      <c r="BN99"/>
      <c r="BO99"/>
      <c r="BP99"/>
      <c r="BQ99"/>
      <c r="BR99"/>
      <c r="BS99"/>
      <c r="BT99"/>
      <c r="BU99"/>
    </row>
    <row r="100" spans="1:73">
      <c r="A100" t="s">
        <v>811</v>
      </c>
      <c r="B100">
        <v>296605435</v>
      </c>
      <c r="C100">
        <v>292807227.06</v>
      </c>
      <c r="D100">
        <v>110841551</v>
      </c>
      <c r="E100">
        <v>108687110</v>
      </c>
      <c r="F100">
        <v>114608870</v>
      </c>
      <c r="G100">
        <v>111595029.94</v>
      </c>
      <c r="H100">
        <v>107765027</v>
      </c>
      <c r="I100">
        <v>101218412</v>
      </c>
      <c r="J100">
        <v>113209751</v>
      </c>
      <c r="K100">
        <v>108367796.48999999</v>
      </c>
      <c r="L100">
        <v>102809967</v>
      </c>
      <c r="M100">
        <v>97823715</v>
      </c>
      <c r="N100">
        <v>104925514</v>
      </c>
      <c r="O100">
        <v>99818684.859999999</v>
      </c>
      <c r="P100">
        <v>99818684.859999999</v>
      </c>
      <c r="Q100">
        <v>94312026</v>
      </c>
      <c r="R100">
        <v>90048561</v>
      </c>
      <c r="S100">
        <v>95268392</v>
      </c>
      <c r="T100">
        <v>80228780.269999996</v>
      </c>
      <c r="U100">
        <v>74914700</v>
      </c>
      <c r="V100">
        <v>59959455</v>
      </c>
      <c r="W100">
        <v>64404811</v>
      </c>
      <c r="X100">
        <v>59603204.119999997</v>
      </c>
      <c r="Y100">
        <v>45366073</v>
      </c>
      <c r="Z100">
        <v>41515574</v>
      </c>
      <c r="AA100">
        <v>45614282</v>
      </c>
      <c r="AB100">
        <v>41675737.5</v>
      </c>
      <c r="AC100">
        <v>37952304</v>
      </c>
      <c r="AD100">
        <v>34564286</v>
      </c>
      <c r="AE100">
        <v>38454886</v>
      </c>
      <c r="AF100">
        <v>35057840.520000003</v>
      </c>
      <c r="AG100">
        <v>32453205</v>
      </c>
      <c r="AH100">
        <v>29764963</v>
      </c>
      <c r="AI100">
        <v>35645896</v>
      </c>
      <c r="AJ100">
        <v>33007426.23</v>
      </c>
      <c r="AK100">
        <v>30761751</v>
      </c>
      <c r="AL100">
        <v>28212361</v>
      </c>
      <c r="AM100">
        <v>30359282</v>
      </c>
      <c r="AN100">
        <v>26986092.27</v>
      </c>
      <c r="AO100">
        <v>24238903</v>
      </c>
      <c r="AP100">
        <v>21458223</v>
      </c>
      <c r="AQ100">
        <v>24335542</v>
      </c>
      <c r="AR100">
        <v>21698853.82</v>
      </c>
      <c r="AS100">
        <v>20042207</v>
      </c>
      <c r="AT100">
        <v>17806543</v>
      </c>
      <c r="AU100">
        <v>20064292</v>
      </c>
      <c r="AV100">
        <v>17958185.66</v>
      </c>
      <c r="AW100">
        <v>18228871</v>
      </c>
      <c r="AX100">
        <v>16841768</v>
      </c>
      <c r="AY100">
        <v>20424102</v>
      </c>
      <c r="AZ100">
        <v>18936541.370000001</v>
      </c>
      <c r="BA100">
        <v>17848410</v>
      </c>
      <c r="BB100">
        <v>16529463</v>
      </c>
      <c r="BC100">
        <v>18221597</v>
      </c>
      <c r="BD100">
        <v>16899532</v>
      </c>
      <c r="BE100">
        <v>5762774</v>
      </c>
      <c r="BF100">
        <v>5377065</v>
      </c>
      <c r="BG100">
        <v>7007685</v>
      </c>
      <c r="BH100"/>
      <c r="BI100"/>
      <c r="BJ100"/>
      <c r="BK100"/>
      <c r="BL100"/>
      <c r="BM100"/>
      <c r="BN100"/>
      <c r="BO100"/>
      <c r="BP100"/>
      <c r="BQ100"/>
      <c r="BR100"/>
      <c r="BS100"/>
      <c r="BT100"/>
      <c r="BU100"/>
    </row>
    <row r="101" spans="1:73">
      <c r="A101" t="s">
        <v>812</v>
      </c>
      <c r="B101">
        <v>920880472</v>
      </c>
      <c r="C101">
        <v>931892564.41999996</v>
      </c>
      <c r="D101">
        <v>512662140</v>
      </c>
      <c r="E101">
        <v>513087227</v>
      </c>
      <c r="F101">
        <v>518917016</v>
      </c>
      <c r="G101">
        <v>523354329.70999998</v>
      </c>
      <c r="H101">
        <v>443649923</v>
      </c>
      <c r="I101">
        <v>420751529</v>
      </c>
      <c r="J101">
        <v>422588825</v>
      </c>
      <c r="K101">
        <v>375617454.25</v>
      </c>
      <c r="L101">
        <v>365135998</v>
      </c>
      <c r="M101">
        <v>369666475</v>
      </c>
      <c r="N101">
        <v>375793780</v>
      </c>
      <c r="O101">
        <v>373741617.06</v>
      </c>
      <c r="P101">
        <v>373741617.06</v>
      </c>
      <c r="Q101">
        <v>369248470</v>
      </c>
      <c r="R101">
        <v>361851524</v>
      </c>
      <c r="S101">
        <v>371137473</v>
      </c>
      <c r="T101">
        <v>360298565.68000001</v>
      </c>
      <c r="U101">
        <v>354826726</v>
      </c>
      <c r="V101">
        <v>341434716</v>
      </c>
      <c r="W101">
        <v>346106604</v>
      </c>
      <c r="X101">
        <v>352268052.66000003</v>
      </c>
      <c r="Y101">
        <v>341104725</v>
      </c>
      <c r="Z101">
        <v>326767159</v>
      </c>
      <c r="AA101">
        <v>330560617</v>
      </c>
      <c r="AB101">
        <v>329082938.39999998</v>
      </c>
      <c r="AC101">
        <v>315428292</v>
      </c>
      <c r="AD101">
        <v>312720996</v>
      </c>
      <c r="AE101">
        <v>314399922</v>
      </c>
      <c r="AF101">
        <v>326410045.35000002</v>
      </c>
      <c r="AG101">
        <v>300360467</v>
      </c>
      <c r="AH101">
        <v>298528771</v>
      </c>
      <c r="AI101">
        <v>302815739</v>
      </c>
      <c r="AJ101">
        <v>288665481.36000001</v>
      </c>
      <c r="AK101">
        <v>277647324</v>
      </c>
      <c r="AL101">
        <v>232952921</v>
      </c>
      <c r="AM101">
        <v>73445333</v>
      </c>
      <c r="AN101">
        <v>71798465.040000007</v>
      </c>
      <c r="AO101">
        <v>64783276</v>
      </c>
      <c r="AP101">
        <v>58586808</v>
      </c>
      <c r="AQ101">
        <v>60127997</v>
      </c>
      <c r="AR101">
        <v>55340867.530000001</v>
      </c>
      <c r="AS101">
        <v>50148230</v>
      </c>
      <c r="AT101">
        <v>46666048</v>
      </c>
      <c r="AU101">
        <v>49993426</v>
      </c>
      <c r="AV101">
        <v>47904117.07</v>
      </c>
      <c r="AW101">
        <v>43464653</v>
      </c>
      <c r="AX101">
        <v>41537792</v>
      </c>
      <c r="AY101">
        <v>45578545</v>
      </c>
      <c r="AZ101">
        <v>44441462.600000001</v>
      </c>
      <c r="BA101">
        <v>39384364</v>
      </c>
      <c r="BB101">
        <v>37453699</v>
      </c>
      <c r="BC101">
        <v>39854300</v>
      </c>
      <c r="BD101">
        <v>40158634</v>
      </c>
      <c r="BE101">
        <v>47177357</v>
      </c>
      <c r="BF101">
        <v>45157514</v>
      </c>
      <c r="BG101">
        <v>44619466</v>
      </c>
      <c r="BH101"/>
      <c r="BI101"/>
      <c r="BJ101"/>
      <c r="BK101"/>
      <c r="BL101"/>
      <c r="BM101"/>
      <c r="BN101"/>
      <c r="BO101"/>
      <c r="BP101"/>
      <c r="BQ101"/>
      <c r="BR101"/>
      <c r="BS101"/>
      <c r="BT101"/>
      <c r="BU101"/>
    </row>
    <row r="102" spans="1:73">
      <c r="A102" t="s">
        <v>928</v>
      </c>
      <c r="B102" t="s">
        <v>3095</v>
      </c>
      <c r="C102" t="s">
        <v>3096</v>
      </c>
      <c r="D102" t="s">
        <v>3097</v>
      </c>
      <c r="E102" t="s">
        <v>1191</v>
      </c>
      <c r="F102" t="s">
        <v>929</v>
      </c>
      <c r="G102" t="s">
        <v>930</v>
      </c>
      <c r="H102" t="s">
        <v>931</v>
      </c>
      <c r="I102" t="s">
        <v>932</v>
      </c>
      <c r="J102" t="s">
        <v>933</v>
      </c>
      <c r="K102" t="s">
        <v>934</v>
      </c>
      <c r="L102" t="s">
        <v>935</v>
      </c>
      <c r="M102" t="s">
        <v>936</v>
      </c>
      <c r="N102" t="s">
        <v>937</v>
      </c>
      <c r="O102" t="s">
        <v>938</v>
      </c>
      <c r="P102" t="s">
        <v>938</v>
      </c>
      <c r="Q102" t="s">
        <v>939</v>
      </c>
      <c r="R102" t="s">
        <v>940</v>
      </c>
      <c r="S102" t="s">
        <v>941</v>
      </c>
      <c r="T102" t="s">
        <v>942</v>
      </c>
      <c r="U102" t="s">
        <v>943</v>
      </c>
      <c r="V102" t="s">
        <v>944</v>
      </c>
      <c r="W102" t="s">
        <v>945</v>
      </c>
      <c r="X102" t="s">
        <v>946</v>
      </c>
      <c r="Y102" t="s">
        <v>947</v>
      </c>
      <c r="Z102" t="s">
        <v>948</v>
      </c>
      <c r="AA102" t="s">
        <v>949</v>
      </c>
      <c r="AB102" t="s">
        <v>950</v>
      </c>
      <c r="AC102" t="s">
        <v>951</v>
      </c>
      <c r="AD102" t="s">
        <v>952</v>
      </c>
      <c r="AE102" t="s">
        <v>953</v>
      </c>
      <c r="AF102" t="s">
        <v>954</v>
      </c>
      <c r="AG102" t="s">
        <v>955</v>
      </c>
      <c r="AH102" t="s">
        <v>956</v>
      </c>
      <c r="AI102" t="s">
        <v>957</v>
      </c>
      <c r="AJ102" t="s">
        <v>958</v>
      </c>
      <c r="AK102" t="s">
        <v>959</v>
      </c>
      <c r="AL102" t="s">
        <v>960</v>
      </c>
      <c r="AM102" t="s">
        <v>961</v>
      </c>
      <c r="AN102" t="s">
        <v>962</v>
      </c>
      <c r="AO102" t="s">
        <v>963</v>
      </c>
      <c r="AP102" t="s">
        <v>964</v>
      </c>
      <c r="AQ102" t="s">
        <v>965</v>
      </c>
      <c r="AR102" t="s">
        <v>966</v>
      </c>
      <c r="AS102" t="s">
        <v>967</v>
      </c>
      <c r="AT102" t="s">
        <v>968</v>
      </c>
      <c r="AU102" t="s">
        <v>969</v>
      </c>
      <c r="AV102" t="s">
        <v>970</v>
      </c>
      <c r="AW102" t="s">
        <v>971</v>
      </c>
      <c r="AX102" t="s">
        <v>972</v>
      </c>
      <c r="AY102" t="s">
        <v>973</v>
      </c>
      <c r="AZ102" t="s">
        <v>974</v>
      </c>
      <c r="BA102" t="s">
        <v>975</v>
      </c>
      <c r="BB102" t="s">
        <v>976</v>
      </c>
      <c r="BC102" t="s">
        <v>977</v>
      </c>
      <c r="BD102" t="s">
        <v>978</v>
      </c>
      <c r="BE102" t="s">
        <v>979</v>
      </c>
      <c r="BF102" t="s">
        <v>980</v>
      </c>
      <c r="BG102" t="s">
        <v>981</v>
      </c>
      <c r="BH102"/>
      <c r="BI102"/>
      <c r="BJ102"/>
      <c r="BK102"/>
      <c r="BL102"/>
      <c r="BM102"/>
      <c r="BN102"/>
      <c r="BO102"/>
      <c r="BP102"/>
      <c r="BQ102"/>
      <c r="BR102"/>
      <c r="BS102"/>
      <c r="BT102"/>
      <c r="BU102"/>
    </row>
    <row r="103" spans="1:73">
      <c r="A103" t="s">
        <v>982</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t="s">
        <v>3098</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984</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325</v>
      </c>
      <c r="B119" s="131">
        <f>INDEX(B$3:B$117,MATCH($A$119,$A$3:$A$117,0),1)</f>
        <v>43424698</v>
      </c>
      <c r="C119" s="131">
        <f>INDEX(C$3:C$117,MATCH($A$119,$A3:$A117,0),1)</f>
        <v>42690844.509999998</v>
      </c>
      <c r="D119" s="131">
        <f t="shared" ref="D119:BL119" si="0">INDEX(D$3:D$117,MATCH($A$119,$A3:$A117,0),1)</f>
        <v>14457051</v>
      </c>
      <c r="E119" s="131">
        <f t="shared" si="0"/>
        <v>10601451</v>
      </c>
      <c r="F119" s="131">
        <f t="shared" si="0"/>
        <v>12628167</v>
      </c>
      <c r="G119" s="131">
        <f t="shared" si="0"/>
        <v>1050248.6499999999</v>
      </c>
      <c r="H119" s="131">
        <f t="shared" si="0"/>
        <v>5687622</v>
      </c>
      <c r="I119" s="131">
        <f t="shared" si="0"/>
        <v>15860991</v>
      </c>
      <c r="J119" s="131">
        <f t="shared" si="0"/>
        <v>3711912</v>
      </c>
      <c r="K119" s="131">
        <f t="shared" si="0"/>
        <v>3326783.63</v>
      </c>
      <c r="L119" s="131">
        <f t="shared" si="0"/>
        <v>8643171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327</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328</v>
      </c>
      <c r="B121" s="131">
        <f>INDEX(B$3:B$117,MATCH($A$121,$A$3:$A$117,0),1)</f>
        <v>21300918</v>
      </c>
      <c r="C121" s="131">
        <f t="shared" ref="C121:BL121" si="4">INDEX(C$3:C$117,MATCH($A$121,$A3:$A117,0),1)</f>
        <v>19366440.940000001</v>
      </c>
      <c r="D121" s="131">
        <f t="shared" si="4"/>
        <v>8367748</v>
      </c>
      <c r="E121" s="131">
        <f t="shared" si="4"/>
        <v>13583351</v>
      </c>
      <c r="F121" s="131">
        <f t="shared" si="4"/>
        <v>10569648</v>
      </c>
      <c r="G121" s="131">
        <f t="shared" si="4"/>
        <v>19825347.129999999</v>
      </c>
      <c r="H121" s="131">
        <f t="shared" si="4"/>
        <v>39490263</v>
      </c>
      <c r="I121" s="131">
        <f t="shared" si="4"/>
        <v>33611204</v>
      </c>
      <c r="J121" s="131">
        <f t="shared" si="4"/>
        <v>26804520</v>
      </c>
      <c r="K121" s="131">
        <f t="shared" si="4"/>
        <v>12528488.57</v>
      </c>
      <c r="L121" s="131">
        <f t="shared" si="4"/>
        <v>1629428</v>
      </c>
      <c r="M121" s="131">
        <f t="shared" si="4"/>
        <v>13562991</v>
      </c>
      <c r="N121" s="131">
        <f t="shared" si="4"/>
        <v>12023275</v>
      </c>
      <c r="O121" s="131">
        <f t="shared" si="4"/>
        <v>23088776.829999998</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330</v>
      </c>
      <c r="B122" s="131">
        <f>INDEX(B$3:B$117,MATCH($A$122,$A3:$A$117,0),1)</f>
        <v>304152517</v>
      </c>
      <c r="C122" s="131">
        <f>INDEX(C$3:C$117,MATCH($A$122,$A3:$A$117,0),1)</f>
        <v>311679354.19</v>
      </c>
      <c r="D122" s="131">
        <f>INDEX(D$3:D$117,MATCH($A$122,$A3:$A$117,0),1)</f>
        <v>224757952</v>
      </c>
      <c r="E122" s="131">
        <f>INDEX(E$3:E$117,MATCH($A$122,$A3:$A$117,0),1)</f>
        <v>224674587</v>
      </c>
      <c r="F122" s="131">
        <f>INDEX(F$3:F$117,MATCH($A$122,$A3:$A$117,0),1)</f>
        <v>222521679</v>
      </c>
      <c r="G122" s="131">
        <f>INDEX(G$3:G$117,MATCH($A$122,$A3:$A$117,0),1)</f>
        <v>221502551.21000001</v>
      </c>
      <c r="H122" s="131">
        <f>INDEX(H$3:H$117,MATCH($A$122,$A3:$A$117,0),1)</f>
        <v>142072785</v>
      </c>
      <c r="I122" s="131">
        <f>INDEX(I$3:I$117,MATCH($A$122,$A3:$A$117,0),1)</f>
        <v>122232436</v>
      </c>
      <c r="J122" s="131">
        <f>INDEX(J$3:J$117,MATCH($A$122,$A3:$A$117,0),1)</f>
        <v>114954030</v>
      </c>
      <c r="K122" s="131">
        <f>INDEX(K$3:K$117,MATCH($A$122,$A3:$A$117,0),1)</f>
        <v>129193061.48</v>
      </c>
      <c r="L122" s="131">
        <f>INDEX(L$3:L$117,MATCH($A$122,$A3:$A$117,0),1)</f>
        <v>140144762</v>
      </c>
      <c r="M122" s="131">
        <f>INDEX(M$3:M$117,MATCH($A$122,$A3:$A$117,0),1)</f>
        <v>140218194</v>
      </c>
      <c r="N122" s="131">
        <f>INDEX(N$3:N$117,MATCH($A$122,$A3:$A$117,0),1)</f>
        <v>141891689</v>
      </c>
      <c r="O122" s="131">
        <f>INDEX(O$3:O$117,MATCH($A$122,$A3:$A$117,0),1)</f>
        <v>126893493.59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64725616</v>
      </c>
      <c r="C123" s="80">
        <f t="shared" ref="C123:BC123" si="6">C119+C120+C121</f>
        <v>62057285.450000003</v>
      </c>
      <c r="D123" s="80">
        <f t="shared" si="6"/>
        <v>22824799</v>
      </c>
      <c r="E123" s="80">
        <f t="shared" si="6"/>
        <v>24184802</v>
      </c>
      <c r="F123" s="80">
        <f t="shared" si="6"/>
        <v>23204083</v>
      </c>
      <c r="G123" s="80">
        <f t="shared" si="6"/>
        <v>20881603.199999999</v>
      </c>
      <c r="H123" s="80">
        <f t="shared" si="6"/>
        <v>45184216</v>
      </c>
      <c r="I123" s="80">
        <f t="shared" si="6"/>
        <v>49487022</v>
      </c>
      <c r="J123" s="80">
        <f t="shared" si="6"/>
        <v>30532114</v>
      </c>
      <c r="K123" s="80">
        <f t="shared" si="6"/>
        <v>15869746.120000001</v>
      </c>
      <c r="L123" s="80">
        <f t="shared" si="6"/>
        <v>10287283</v>
      </c>
      <c r="M123" s="80">
        <f t="shared" si="6"/>
        <v>17258684</v>
      </c>
      <c r="N123" s="80">
        <f t="shared" si="6"/>
        <v>12702856</v>
      </c>
      <c r="O123" s="80">
        <f t="shared" si="6"/>
        <v>26671360.57</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0</v>
      </c>
      <c r="BE123" s="80">
        <f t="shared" si="8"/>
        <v>813734</v>
      </c>
      <c r="BF123" s="80">
        <f t="shared" si="8"/>
        <v>494736</v>
      </c>
      <c r="BG123" s="80">
        <f t="shared" si="8"/>
        <v>0</v>
      </c>
      <c r="BH123" s="80">
        <f t="shared" si="8"/>
        <v>0</v>
      </c>
      <c r="BI123" s="80">
        <f t="shared" si="8"/>
        <v>0</v>
      </c>
      <c r="BJ123" s="80">
        <f t="shared" si="8"/>
        <v>0</v>
      </c>
      <c r="BK123" s="80">
        <f t="shared" si="8"/>
        <v>0</v>
      </c>
      <c r="BL123" s="80">
        <f t="shared" si="8"/>
        <v>0</v>
      </c>
    </row>
    <row r="124" spans="1:73" s="80" customFormat="1">
      <c r="A124" s="81" t="s">
        <v>3</v>
      </c>
      <c r="B124" s="80">
        <f>B122</f>
        <v>304152517</v>
      </c>
      <c r="C124" s="80">
        <f t="shared" ref="C124:BL124" si="9">C122</f>
        <v>311679354.19</v>
      </c>
      <c r="D124" s="80">
        <f t="shared" si="9"/>
        <v>224757952</v>
      </c>
      <c r="E124" s="80">
        <f t="shared" si="9"/>
        <v>224674587</v>
      </c>
      <c r="F124" s="80">
        <f t="shared" si="9"/>
        <v>222521679</v>
      </c>
      <c r="G124" s="80">
        <f t="shared" si="9"/>
        <v>221502551.21000001</v>
      </c>
      <c r="H124" s="80">
        <f t="shared" si="9"/>
        <v>142072785</v>
      </c>
      <c r="I124" s="80">
        <f t="shared" si="9"/>
        <v>122232436</v>
      </c>
      <c r="J124" s="80">
        <f t="shared" si="9"/>
        <v>114954030</v>
      </c>
      <c r="K124" s="80">
        <f t="shared" si="9"/>
        <v>129193061.48</v>
      </c>
      <c r="L124" s="80">
        <f t="shared" si="9"/>
        <v>140144762</v>
      </c>
      <c r="M124" s="80">
        <f t="shared" si="9"/>
        <v>140218194</v>
      </c>
      <c r="N124" s="80">
        <f t="shared" si="9"/>
        <v>141891689</v>
      </c>
      <c r="O124" s="80">
        <f t="shared" si="9"/>
        <v>126893493.59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368878133</v>
      </c>
      <c r="C125" s="82">
        <f t="shared" ref="C125:BL125" si="11">SUM(C123:C124)</f>
        <v>373736639.63999999</v>
      </c>
      <c r="D125" s="82">
        <f t="shared" si="11"/>
        <v>247582751</v>
      </c>
      <c r="E125" s="82">
        <f t="shared" si="11"/>
        <v>248859389</v>
      </c>
      <c r="F125" s="82">
        <f t="shared" si="11"/>
        <v>245725762</v>
      </c>
      <c r="G125" s="82">
        <f t="shared" si="11"/>
        <v>242384154.41</v>
      </c>
      <c r="H125" s="82">
        <f t="shared" si="11"/>
        <v>187257001</v>
      </c>
      <c r="I125" s="82">
        <f t="shared" si="11"/>
        <v>171719458</v>
      </c>
      <c r="J125" s="82">
        <f t="shared" si="11"/>
        <v>145486144</v>
      </c>
      <c r="K125" s="82">
        <f t="shared" si="11"/>
        <v>145062807.59999999</v>
      </c>
      <c r="L125" s="82">
        <f t="shared" si="11"/>
        <v>150432045</v>
      </c>
      <c r="M125" s="82">
        <f t="shared" si="11"/>
        <v>157476878</v>
      </c>
      <c r="N125" s="82">
        <f t="shared" si="11"/>
        <v>154594545</v>
      </c>
      <c r="O125" s="82">
        <f t="shared" si="11"/>
        <v>153564854.16</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0</v>
      </c>
      <c r="BE125" s="82">
        <f t="shared" si="11"/>
        <v>2850681</v>
      </c>
      <c r="BF125" s="82">
        <f t="shared" si="11"/>
        <v>494736</v>
      </c>
      <c r="BG125" s="82">
        <f t="shared" si="11"/>
        <v>734061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3090</v>
      </c>
      <c r="C128" t="s">
        <v>3099</v>
      </c>
      <c r="D128" t="s">
        <v>3092</v>
      </c>
      <c r="E128" t="s">
        <v>1190</v>
      </c>
      <c r="F128" t="s">
        <v>691</v>
      </c>
      <c r="G128" t="s">
        <v>813</v>
      </c>
      <c r="H128" t="s">
        <v>693</v>
      </c>
      <c r="I128" t="s">
        <v>694</v>
      </c>
      <c r="J128" t="s">
        <v>695</v>
      </c>
      <c r="K128" t="s">
        <v>814</v>
      </c>
      <c r="L128" t="s">
        <v>697</v>
      </c>
      <c r="M128" t="s">
        <v>698</v>
      </c>
      <c r="N128" t="s">
        <v>699</v>
      </c>
      <c r="O128" t="s">
        <v>815</v>
      </c>
      <c r="P128" t="s">
        <v>815</v>
      </c>
      <c r="Q128" t="s">
        <v>701</v>
      </c>
      <c r="R128" t="s">
        <v>702</v>
      </c>
      <c r="S128" t="s">
        <v>703</v>
      </c>
      <c r="T128" t="s">
        <v>816</v>
      </c>
      <c r="U128" t="s">
        <v>705</v>
      </c>
      <c r="V128" t="s">
        <v>706</v>
      </c>
      <c r="W128" t="s">
        <v>707</v>
      </c>
      <c r="X128" t="s">
        <v>817</v>
      </c>
      <c r="Y128" t="s">
        <v>709</v>
      </c>
      <c r="Z128" t="s">
        <v>710</v>
      </c>
      <c r="AA128" t="s">
        <v>711</v>
      </c>
      <c r="AB128" t="s">
        <v>818</v>
      </c>
      <c r="AC128" t="s">
        <v>713</v>
      </c>
      <c r="AD128" t="s">
        <v>714</v>
      </c>
      <c r="AE128" t="s">
        <v>715</v>
      </c>
      <c r="AF128" t="s">
        <v>819</v>
      </c>
      <c r="AG128" t="s">
        <v>717</v>
      </c>
      <c r="AH128" t="s">
        <v>718</v>
      </c>
      <c r="AI128" t="s">
        <v>719</v>
      </c>
      <c r="AJ128" t="s">
        <v>820</v>
      </c>
      <c r="AK128" t="s">
        <v>721</v>
      </c>
      <c r="AL128" t="s">
        <v>722</v>
      </c>
      <c r="AM128" t="s">
        <v>723</v>
      </c>
      <c r="AN128" t="s">
        <v>821</v>
      </c>
      <c r="AO128" t="s">
        <v>725</v>
      </c>
      <c r="AP128" t="s">
        <v>726</v>
      </c>
      <c r="AQ128" t="s">
        <v>727</v>
      </c>
      <c r="AR128" t="s">
        <v>822</v>
      </c>
      <c r="AS128" t="s">
        <v>729</v>
      </c>
      <c r="AT128" t="s">
        <v>730</v>
      </c>
      <c r="AU128" t="s">
        <v>731</v>
      </c>
      <c r="AV128" t="s">
        <v>823</v>
      </c>
      <c r="AW128" t="s">
        <v>733</v>
      </c>
      <c r="AX128" t="s">
        <v>734</v>
      </c>
      <c r="AY128" t="s">
        <v>735</v>
      </c>
      <c r="AZ128" t="s">
        <v>824</v>
      </c>
      <c r="BA128" t="s">
        <v>737</v>
      </c>
      <c r="BB128" t="s">
        <v>738</v>
      </c>
      <c r="BC128" t="s">
        <v>739</v>
      </c>
      <c r="BD128" t="s">
        <v>825</v>
      </c>
      <c r="BE128" t="s">
        <v>741</v>
      </c>
      <c r="BF128" t="s">
        <v>742</v>
      </c>
      <c r="BG128" t="s">
        <v>743</v>
      </c>
      <c r="BH128"/>
      <c r="BI128"/>
      <c r="BJ128"/>
      <c r="BK128"/>
      <c r="BL128"/>
      <c r="BM128"/>
      <c r="BN128"/>
      <c r="BO128"/>
      <c r="BP128"/>
      <c r="BQ128"/>
      <c r="BR128"/>
      <c r="BS128"/>
      <c r="BT128"/>
      <c r="BU128"/>
    </row>
    <row r="129" spans="1:73">
      <c r="A129" t="s">
        <v>826</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827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353</v>
      </c>
      <c r="B131">
        <v>194408684</v>
      </c>
      <c r="C131">
        <v>179226117.40000001</v>
      </c>
      <c r="D131">
        <v>125286925</v>
      </c>
      <c r="E131">
        <v>132145662</v>
      </c>
      <c r="F131">
        <v>128548583</v>
      </c>
      <c r="G131">
        <v>131822726.40000001</v>
      </c>
      <c r="H131">
        <v>129990020</v>
      </c>
      <c r="I131">
        <v>123101061</v>
      </c>
      <c r="J131">
        <v>140970512</v>
      </c>
      <c r="K131">
        <v>142510625.53999999</v>
      </c>
      <c r="L131">
        <v>135762706</v>
      </c>
      <c r="M131">
        <v>138395714</v>
      </c>
      <c r="N131">
        <v>134317668</v>
      </c>
      <c r="O131">
        <v>134503438.96000001</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828</v>
      </c>
      <c r="B132">
        <v>194408684</v>
      </c>
      <c r="C132">
        <v>179226117.40000001</v>
      </c>
      <c r="D132">
        <v>125286925</v>
      </c>
      <c r="E132">
        <v>132145662</v>
      </c>
      <c r="F132">
        <v>128548583</v>
      </c>
      <c r="G132">
        <v>131822726.40000001</v>
      </c>
      <c r="H132">
        <v>129990020</v>
      </c>
      <c r="I132">
        <v>123101061</v>
      </c>
      <c r="J132">
        <v>140970512</v>
      </c>
      <c r="K132">
        <v>142510625.53999999</v>
      </c>
      <c r="L132">
        <v>135762706</v>
      </c>
      <c r="M132">
        <v>138395714</v>
      </c>
      <c r="N132">
        <v>134317668</v>
      </c>
      <c r="O132">
        <v>134503438.96000001</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354</v>
      </c>
      <c r="B133">
        <v>69338</v>
      </c>
      <c r="C133">
        <v>52377.23</v>
      </c>
      <c r="D133">
        <v>22460</v>
      </c>
      <c r="E133">
        <v>21512</v>
      </c>
      <c r="F133">
        <v>32869</v>
      </c>
      <c r="G133">
        <v>43976.25</v>
      </c>
      <c r="H133">
        <v>32202</v>
      </c>
      <c r="I133">
        <v>38204</v>
      </c>
      <c r="J133">
        <v>42453</v>
      </c>
      <c r="K133">
        <v>50033.760000000002</v>
      </c>
      <c r="L133">
        <v>57951</v>
      </c>
      <c r="M133">
        <v>74303</v>
      </c>
      <c r="N133">
        <v>112436</v>
      </c>
      <c r="O133">
        <v>64947.82</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355</v>
      </c>
      <c r="B134">
        <v>69241</v>
      </c>
      <c r="C134">
        <v>52277.599999999999</v>
      </c>
      <c r="D134">
        <v>22378</v>
      </c>
      <c r="E134">
        <v>21433</v>
      </c>
      <c r="F134">
        <v>32793</v>
      </c>
      <c r="G134">
        <v>43899.61</v>
      </c>
      <c r="H134">
        <v>32129</v>
      </c>
      <c r="I134">
        <v>38128</v>
      </c>
      <c r="J134">
        <v>42379</v>
      </c>
      <c r="K134">
        <v>49962.36</v>
      </c>
      <c r="L134">
        <v>57891</v>
      </c>
      <c r="M134">
        <v>74241</v>
      </c>
      <c r="N134">
        <v>112373</v>
      </c>
      <c r="O134">
        <v>64883.09</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829</v>
      </c>
      <c r="B135">
        <v>97</v>
      </c>
      <c r="C135">
        <v>99.63</v>
      </c>
      <c r="D135">
        <v>82</v>
      </c>
      <c r="E135">
        <v>79</v>
      </c>
      <c r="F135">
        <v>76</v>
      </c>
      <c r="G135">
        <v>76.64</v>
      </c>
      <c r="H135">
        <v>73</v>
      </c>
      <c r="I135">
        <v>76</v>
      </c>
      <c r="J135">
        <v>74</v>
      </c>
      <c r="K135">
        <v>71.41</v>
      </c>
      <c r="L135">
        <v>60</v>
      </c>
      <c r="M135">
        <v>62</v>
      </c>
      <c r="N135">
        <v>63</v>
      </c>
      <c r="O135">
        <v>64.72</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315</v>
      </c>
      <c r="B136">
        <v>5253129</v>
      </c>
      <c r="C136">
        <v>6827948.46</v>
      </c>
      <c r="D136">
        <v>5010617</v>
      </c>
      <c r="E136">
        <v>5224269</v>
      </c>
      <c r="F136">
        <v>4790420</v>
      </c>
      <c r="G136">
        <v>5181248.3499999996</v>
      </c>
      <c r="H136">
        <v>5466550</v>
      </c>
      <c r="I136">
        <v>4888055</v>
      </c>
      <c r="J136">
        <v>4787011</v>
      </c>
      <c r="K136">
        <v>5296947.2300000004</v>
      </c>
      <c r="L136">
        <v>5251591</v>
      </c>
      <c r="M136">
        <v>4796823</v>
      </c>
      <c r="N136">
        <v>4465610</v>
      </c>
      <c r="O136">
        <v>5005008.55</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356</v>
      </c>
      <c r="B137">
        <v>199731151</v>
      </c>
      <c r="C137">
        <v>186106443.09</v>
      </c>
      <c r="D137">
        <v>130320002</v>
      </c>
      <c r="E137">
        <v>137391443</v>
      </c>
      <c r="F137">
        <v>133371872</v>
      </c>
      <c r="G137">
        <v>137047950.99000001</v>
      </c>
      <c r="H137">
        <v>135488772</v>
      </c>
      <c r="I137">
        <v>128027320</v>
      </c>
      <c r="J137">
        <v>145799976</v>
      </c>
      <c r="K137">
        <v>147857606.53</v>
      </c>
      <c r="L137">
        <v>141072248</v>
      </c>
      <c r="M137">
        <v>143266840</v>
      </c>
      <c r="N137">
        <v>138895714</v>
      </c>
      <c r="O137">
        <v>139573395.33000001</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830</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357</v>
      </c>
      <c r="B139">
        <v>152586691</v>
      </c>
      <c r="C139">
        <v>140462806.69999999</v>
      </c>
      <c r="D139">
        <v>99023321</v>
      </c>
      <c r="E139">
        <v>104082818</v>
      </c>
      <c r="F139">
        <v>101269499</v>
      </c>
      <c r="G139">
        <v>103009578.81</v>
      </c>
      <c r="H139">
        <v>101422483</v>
      </c>
      <c r="I139">
        <v>96659238</v>
      </c>
      <c r="J139">
        <v>109788727</v>
      </c>
      <c r="K139">
        <v>110138600.89</v>
      </c>
      <c r="L139">
        <v>104585596</v>
      </c>
      <c r="M139">
        <v>107180802</v>
      </c>
      <c r="N139">
        <v>104244085</v>
      </c>
      <c r="O139">
        <v>104120052.86</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358</v>
      </c>
      <c r="B140">
        <v>38294644</v>
      </c>
      <c r="C140">
        <v>36609559.57</v>
      </c>
      <c r="D140">
        <v>26602329</v>
      </c>
      <c r="E140">
        <v>27437832</v>
      </c>
      <c r="F140">
        <v>26217141</v>
      </c>
      <c r="G140">
        <v>27231871.879999999</v>
      </c>
      <c r="H140">
        <v>27306687</v>
      </c>
      <c r="I140">
        <v>26012794</v>
      </c>
      <c r="J140">
        <v>27306845</v>
      </c>
      <c r="K140">
        <v>28863883.68</v>
      </c>
      <c r="L140">
        <v>28029324</v>
      </c>
      <c r="M140">
        <v>28848813</v>
      </c>
      <c r="N140">
        <v>25820044</v>
      </c>
      <c r="O140">
        <v>27189019.210000001</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359</v>
      </c>
      <c r="B141">
        <v>31614785</v>
      </c>
      <c r="C141">
        <v>29760087.379999999</v>
      </c>
      <c r="D141">
        <v>22469496</v>
      </c>
      <c r="E141">
        <v>23338931</v>
      </c>
      <c r="F141">
        <v>22111956</v>
      </c>
      <c r="G141">
        <v>23181756.809999999</v>
      </c>
      <c r="H141">
        <v>23032080</v>
      </c>
      <c r="I141">
        <v>22042799</v>
      </c>
      <c r="J141">
        <v>22878915</v>
      </c>
      <c r="K141">
        <v>24046681.350000001</v>
      </c>
      <c r="L141">
        <v>23638917</v>
      </c>
      <c r="M141">
        <v>23869872</v>
      </c>
      <c r="N141">
        <v>21834905</v>
      </c>
      <c r="O141">
        <v>22706258.989999998</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360</v>
      </c>
      <c r="B142">
        <v>6679859</v>
      </c>
      <c r="C142">
        <v>6849472.2000000002</v>
      </c>
      <c r="D142">
        <v>4132833</v>
      </c>
      <c r="E142">
        <v>4098901</v>
      </c>
      <c r="F142">
        <v>4105185</v>
      </c>
      <c r="G142">
        <v>4050115.07</v>
      </c>
      <c r="H142">
        <v>4274607</v>
      </c>
      <c r="I142">
        <v>3969995</v>
      </c>
      <c r="J142">
        <v>4427930</v>
      </c>
      <c r="K142">
        <v>4817202.34</v>
      </c>
      <c r="L142">
        <v>4390407</v>
      </c>
      <c r="M142">
        <v>4978941</v>
      </c>
      <c r="N142">
        <v>3985139</v>
      </c>
      <c r="O142">
        <v>4482760.22</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361</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684</v>
      </c>
      <c r="B144">
        <v>0</v>
      </c>
      <c r="C144">
        <v>1789771.59</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831</v>
      </c>
      <c r="B145">
        <v>190881335</v>
      </c>
      <c r="C145">
        <v>184231452.63999999</v>
      </c>
      <c r="D145">
        <v>125625650</v>
      </c>
      <c r="E145">
        <v>131520650</v>
      </c>
      <c r="F145">
        <v>127486640</v>
      </c>
      <c r="G145">
        <v>130241450.69</v>
      </c>
      <c r="H145">
        <v>128729170</v>
      </c>
      <c r="I145">
        <v>122672032</v>
      </c>
      <c r="J145">
        <v>137095572</v>
      </c>
      <c r="K145">
        <v>139002484.56999999</v>
      </c>
      <c r="L145">
        <v>132614920</v>
      </c>
      <c r="M145">
        <v>136029615</v>
      </c>
      <c r="N145">
        <v>130064129</v>
      </c>
      <c r="O145">
        <v>131309072.06999999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362</v>
      </c>
      <c r="B146">
        <v>224294</v>
      </c>
      <c r="C146">
        <v>148509.70000000001</v>
      </c>
      <c r="D146">
        <v>-281627</v>
      </c>
      <c r="E146">
        <v>-129095</v>
      </c>
      <c r="F146">
        <v>35738</v>
      </c>
      <c r="G146">
        <v>-62657.21</v>
      </c>
      <c r="H146">
        <v>-523</v>
      </c>
      <c r="I146">
        <v>-235</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363</v>
      </c>
      <c r="B147">
        <v>-48590</v>
      </c>
      <c r="C147">
        <v>6754927.5099999998</v>
      </c>
      <c r="D147">
        <v>23564</v>
      </c>
      <c r="E147">
        <v>283552</v>
      </c>
      <c r="F147">
        <v>59449</v>
      </c>
      <c r="G147">
        <v>161162.67000000001</v>
      </c>
      <c r="H147">
        <v>11306</v>
      </c>
      <c r="I147">
        <v>-2482</v>
      </c>
      <c r="J147">
        <v>55990</v>
      </c>
      <c r="K147">
        <v>68901.240000000005</v>
      </c>
      <c r="L147">
        <v>-22214</v>
      </c>
      <c r="M147">
        <v>58902</v>
      </c>
      <c r="N147">
        <v>-2012</v>
      </c>
      <c r="O147">
        <v>-7339.96</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832</v>
      </c>
      <c r="B148">
        <v>-48590</v>
      </c>
      <c r="C148">
        <v>40626.81</v>
      </c>
      <c r="D148">
        <v>23564</v>
      </c>
      <c r="E148">
        <v>283552</v>
      </c>
      <c r="F148">
        <v>59449</v>
      </c>
      <c r="G148">
        <v>161162.67000000001</v>
      </c>
      <c r="H148">
        <v>11306</v>
      </c>
      <c r="I148">
        <v>-2482</v>
      </c>
      <c r="J148">
        <v>55990</v>
      </c>
      <c r="K148">
        <v>68901.240000000005</v>
      </c>
      <c r="L148">
        <v>-22214</v>
      </c>
      <c r="M148">
        <v>58902</v>
      </c>
      <c r="N148">
        <v>-2012</v>
      </c>
      <c r="O148">
        <v>-7339.96</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833</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1002</v>
      </c>
      <c r="B150">
        <v>0</v>
      </c>
      <c r="C150">
        <v>1678575.18</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834</v>
      </c>
      <c r="B151">
        <v>9025520</v>
      </c>
      <c r="C151">
        <v>8778427.6600000001</v>
      </c>
      <c r="D151">
        <v>4436289</v>
      </c>
      <c r="E151">
        <v>6025250</v>
      </c>
      <c r="F151">
        <v>5980419</v>
      </c>
      <c r="G151">
        <v>6905005.7699999996</v>
      </c>
      <c r="H151">
        <v>6770385</v>
      </c>
      <c r="I151">
        <v>5352571</v>
      </c>
      <c r="J151">
        <v>8760394</v>
      </c>
      <c r="K151">
        <v>8924023.1999999993</v>
      </c>
      <c r="L151">
        <v>8435114</v>
      </c>
      <c r="M151">
        <v>7296127</v>
      </c>
      <c r="N151">
        <v>8829573</v>
      </c>
      <c r="O151">
        <v>8256983.2999999998</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364</v>
      </c>
      <c r="B152">
        <v>3825054</v>
      </c>
      <c r="C152">
        <v>3613172.58</v>
      </c>
      <c r="D152">
        <v>2599755</v>
      </c>
      <c r="E152">
        <v>3529316</v>
      </c>
      <c r="F152">
        <v>2900760</v>
      </c>
      <c r="G152">
        <v>2677863.02</v>
      </c>
      <c r="H152">
        <v>1991291</v>
      </c>
      <c r="I152">
        <v>1976254</v>
      </c>
      <c r="J152">
        <v>1880584</v>
      </c>
      <c r="K152">
        <v>1616475.7</v>
      </c>
      <c r="L152">
        <v>1671569</v>
      </c>
      <c r="M152">
        <v>1683829</v>
      </c>
      <c r="N152">
        <v>1749106</v>
      </c>
      <c r="O152">
        <v>1739592.76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365</v>
      </c>
      <c r="B153">
        <v>946130</v>
      </c>
      <c r="C153">
        <v>-332486.5</v>
      </c>
      <c r="D153">
        <v>252678</v>
      </c>
      <c r="E153">
        <v>234466</v>
      </c>
      <c r="F153">
        <v>370232</v>
      </c>
      <c r="G153">
        <v>510933.19</v>
      </c>
      <c r="H153">
        <v>682325</v>
      </c>
      <c r="I153">
        <v>433981</v>
      </c>
      <c r="J153">
        <v>1132252</v>
      </c>
      <c r="K153">
        <v>1008438.97</v>
      </c>
      <c r="L153">
        <v>1067705</v>
      </c>
      <c r="M153">
        <v>761854</v>
      </c>
      <c r="N153">
        <v>1231745</v>
      </c>
      <c r="O153">
        <v>861779.45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835</v>
      </c>
      <c r="B154">
        <v>4254336</v>
      </c>
      <c r="C154">
        <v>5497741.5800000001</v>
      </c>
      <c r="D154">
        <v>1583856</v>
      </c>
      <c r="E154">
        <v>2261468</v>
      </c>
      <c r="F154">
        <v>2709427</v>
      </c>
      <c r="G154">
        <v>3716209.56</v>
      </c>
      <c r="H154">
        <v>4096769</v>
      </c>
      <c r="I154">
        <v>2942336</v>
      </c>
      <c r="J154">
        <v>5747558</v>
      </c>
      <c r="K154">
        <v>6299108.5300000003</v>
      </c>
      <c r="L154">
        <v>5695840</v>
      </c>
      <c r="M154">
        <v>4850444</v>
      </c>
      <c r="N154">
        <v>5848722</v>
      </c>
      <c r="O154">
        <v>5655611.0999999996</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836</v>
      </c>
      <c r="B155">
        <v>4254336</v>
      </c>
      <c r="C155">
        <v>5497741.5800000001</v>
      </c>
      <c r="D155">
        <v>1583856</v>
      </c>
      <c r="E155">
        <v>2261468</v>
      </c>
      <c r="F155">
        <v>2709427</v>
      </c>
      <c r="G155">
        <v>3716209.56</v>
      </c>
      <c r="H155">
        <v>4096769</v>
      </c>
      <c r="I155">
        <v>2942336</v>
      </c>
      <c r="J155">
        <v>5747558</v>
      </c>
      <c r="K155">
        <v>6299108.5300000003</v>
      </c>
      <c r="L155">
        <v>5695840</v>
      </c>
      <c r="M155">
        <v>4850444</v>
      </c>
      <c r="N155">
        <v>5848722</v>
      </c>
      <c r="O155">
        <v>5655611.0999999996</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837</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838</v>
      </c>
      <c r="B157">
        <v>4254336</v>
      </c>
      <c r="C157">
        <v>5497741.5800000001</v>
      </c>
      <c r="D157">
        <v>1583856</v>
      </c>
      <c r="E157">
        <v>2261468</v>
      </c>
      <c r="F157">
        <v>2709427</v>
      </c>
      <c r="G157">
        <v>3716209.56</v>
      </c>
      <c r="H157">
        <v>4096769</v>
      </c>
      <c r="I157">
        <v>2942336</v>
      </c>
      <c r="J157">
        <v>5747558</v>
      </c>
      <c r="K157">
        <v>6299108.5300000003</v>
      </c>
      <c r="L157">
        <v>5695840</v>
      </c>
      <c r="M157">
        <v>4850444</v>
      </c>
      <c r="N157">
        <v>5848722</v>
      </c>
      <c r="O157">
        <v>5655611.0999999996</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839</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840</v>
      </c>
      <c r="B159">
        <v>-54281</v>
      </c>
      <c r="C159">
        <v>-33675.879999999997</v>
      </c>
      <c r="D159">
        <v>0</v>
      </c>
      <c r="E159">
        <v>0</v>
      </c>
      <c r="F159">
        <v>0</v>
      </c>
      <c r="G159">
        <v>-4140432.36</v>
      </c>
      <c r="H159">
        <v>1446520</v>
      </c>
      <c r="I159">
        <v>-2004557</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841</v>
      </c>
      <c r="B160">
        <v>-284692</v>
      </c>
      <c r="C160">
        <v>98073.52</v>
      </c>
      <c r="D160">
        <v>675873</v>
      </c>
      <c r="E160">
        <v>317860</v>
      </c>
      <c r="F160">
        <v>430194</v>
      </c>
      <c r="G160">
        <v>-231346.27</v>
      </c>
      <c r="H160">
        <v>714546</v>
      </c>
      <c r="I160">
        <v>-664096</v>
      </c>
      <c r="J160">
        <v>739258</v>
      </c>
      <c r="K160">
        <v>-43252.02</v>
      </c>
      <c r="L160">
        <v>-328803</v>
      </c>
      <c r="M160">
        <v>-551817</v>
      </c>
      <c r="N160">
        <v>63584</v>
      </c>
      <c r="O160">
        <v>23884.81</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842</v>
      </c>
      <c r="B161">
        <v>0</v>
      </c>
      <c r="C161">
        <v>0</v>
      </c>
      <c r="D161">
        <v>272703</v>
      </c>
      <c r="E161">
        <v>30909</v>
      </c>
      <c r="F161">
        <v>60659</v>
      </c>
      <c r="G161">
        <v>108510.03</v>
      </c>
      <c r="H161">
        <v>874227</v>
      </c>
      <c r="I161">
        <v>-1001765</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843</v>
      </c>
      <c r="B162">
        <v>24503</v>
      </c>
      <c r="C162">
        <v>3323.43</v>
      </c>
      <c r="D162">
        <v>0</v>
      </c>
      <c r="E162">
        <v>0</v>
      </c>
      <c r="F162">
        <v>0</v>
      </c>
      <c r="G162">
        <v>-120120.2</v>
      </c>
      <c r="H162">
        <v>-289303</v>
      </c>
      <c r="I162">
        <v>400911</v>
      </c>
      <c r="J162">
        <v>0</v>
      </c>
      <c r="K162">
        <v>24674.58</v>
      </c>
      <c r="L162">
        <v>0</v>
      </c>
      <c r="M162">
        <v>0</v>
      </c>
      <c r="N162">
        <v>0</v>
      </c>
      <c r="O162">
        <v>2361.85</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844</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845</v>
      </c>
      <c r="B164">
        <v>110400</v>
      </c>
      <c r="C164">
        <v>127999.67</v>
      </c>
      <c r="D164">
        <v>0</v>
      </c>
      <c r="E164">
        <v>0</v>
      </c>
      <c r="F164">
        <v>131657</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3100</v>
      </c>
      <c r="B165">
        <v>0</v>
      </c>
      <c r="C165">
        <v>4756.99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846</v>
      </c>
      <c r="B166">
        <v>0</v>
      </c>
      <c r="C166">
        <v>69026.77</v>
      </c>
      <c r="D166">
        <v>0</v>
      </c>
      <c r="E166">
        <v>0</v>
      </c>
      <c r="F166">
        <v>0</v>
      </c>
      <c r="G166">
        <v>12692.38</v>
      </c>
      <c r="H166">
        <v>0</v>
      </c>
      <c r="I166">
        <v>0</v>
      </c>
      <c r="J166">
        <v>0</v>
      </c>
      <c r="K166">
        <v>-136167.13</v>
      </c>
      <c r="L166">
        <v>0</v>
      </c>
      <c r="M166">
        <v>0</v>
      </c>
      <c r="N166">
        <v>0</v>
      </c>
      <c r="O166">
        <v>-13981.2</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1014</v>
      </c>
      <c r="B167">
        <v>0</v>
      </c>
      <c r="C167">
        <v>-13647.81</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847</v>
      </c>
      <c r="B168">
        <v>-204070</v>
      </c>
      <c r="C168">
        <v>-19063.86</v>
      </c>
      <c r="D168">
        <v>948576</v>
      </c>
      <c r="E168">
        <v>348769</v>
      </c>
      <c r="F168">
        <v>622510</v>
      </c>
      <c r="G168">
        <v>-4332619.3</v>
      </c>
      <c r="H168">
        <v>2745990</v>
      </c>
      <c r="I168">
        <v>-3269507</v>
      </c>
      <c r="J168">
        <v>739258</v>
      </c>
      <c r="K168">
        <v>-489222.2</v>
      </c>
      <c r="L168">
        <v>-328803</v>
      </c>
      <c r="M168">
        <v>-551817</v>
      </c>
      <c r="N168">
        <v>63584</v>
      </c>
      <c r="O168">
        <v>-22592.58</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848</v>
      </c>
      <c r="B169">
        <v>4050266</v>
      </c>
      <c r="C169">
        <v>5478677.7199999997</v>
      </c>
      <c r="D169">
        <v>2532432</v>
      </c>
      <c r="E169">
        <v>2610237</v>
      </c>
      <c r="F169">
        <v>3331937</v>
      </c>
      <c r="G169">
        <v>-616409.74</v>
      </c>
      <c r="H169">
        <v>6842759</v>
      </c>
      <c r="I169">
        <v>-327171</v>
      </c>
      <c r="J169">
        <v>6486816</v>
      </c>
      <c r="K169">
        <v>5809886.3300000001</v>
      </c>
      <c r="L169">
        <v>5367037</v>
      </c>
      <c r="M169">
        <v>4298627</v>
      </c>
      <c r="N169">
        <v>5912306</v>
      </c>
      <c r="O169">
        <v>5633018.5199999996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849</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1189</v>
      </c>
      <c r="B171">
        <v>3453025</v>
      </c>
      <c r="C171">
        <v>6703716.96</v>
      </c>
      <c r="D171">
        <v>1493009</v>
      </c>
      <c r="E171">
        <v>2189699</v>
      </c>
      <c r="F171">
        <v>2599055</v>
      </c>
      <c r="G171">
        <v>3572575.9</v>
      </c>
      <c r="H171">
        <v>3997703</v>
      </c>
      <c r="I171">
        <v>2887028</v>
      </c>
      <c r="J171">
        <v>5645110</v>
      </c>
      <c r="K171">
        <v>6167450.75</v>
      </c>
      <c r="L171">
        <v>5611835</v>
      </c>
      <c r="M171">
        <v>4794614</v>
      </c>
      <c r="N171">
        <v>5769185</v>
      </c>
      <c r="O171">
        <v>5551853.2999999998</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1192</v>
      </c>
      <c r="B172">
        <v>801311</v>
      </c>
      <c r="C172">
        <v>-1205975.3799999999</v>
      </c>
      <c r="D172">
        <v>90847</v>
      </c>
      <c r="E172">
        <v>71769</v>
      </c>
      <c r="F172">
        <v>110372</v>
      </c>
      <c r="G172">
        <v>143633.66</v>
      </c>
      <c r="H172">
        <v>99066</v>
      </c>
      <c r="I172">
        <v>55308</v>
      </c>
      <c r="J172">
        <v>102448</v>
      </c>
      <c r="K172">
        <v>131657.78</v>
      </c>
      <c r="L172">
        <v>84005</v>
      </c>
      <c r="M172">
        <v>55830</v>
      </c>
      <c r="N172">
        <v>79537</v>
      </c>
      <c r="O172">
        <v>103757.8</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850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1193</v>
      </c>
      <c r="B174">
        <v>3382497</v>
      </c>
      <c r="C174">
        <v>6667526</v>
      </c>
      <c r="D174">
        <v>2416017</v>
      </c>
      <c r="E174">
        <v>2533926</v>
      </c>
      <c r="F174">
        <v>3202199</v>
      </c>
      <c r="G174">
        <v>-734813.04</v>
      </c>
      <c r="H174">
        <v>6728335</v>
      </c>
      <c r="I174">
        <v>-337144</v>
      </c>
      <c r="J174">
        <v>6328117</v>
      </c>
      <c r="K174">
        <v>5688194.8499999996</v>
      </c>
      <c r="L174">
        <v>5289917</v>
      </c>
      <c r="M174">
        <v>4263330</v>
      </c>
      <c r="N174">
        <v>5827920</v>
      </c>
      <c r="O174">
        <v>5534070.4500000002</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1194</v>
      </c>
      <c r="B175">
        <v>667769</v>
      </c>
      <c r="C175">
        <v>-1188848.29</v>
      </c>
      <c r="D175">
        <v>116415</v>
      </c>
      <c r="E175">
        <v>76311</v>
      </c>
      <c r="F175">
        <v>129738</v>
      </c>
      <c r="G175">
        <v>118403.31</v>
      </c>
      <c r="H175">
        <v>114424</v>
      </c>
      <c r="I175">
        <v>9973</v>
      </c>
      <c r="J175">
        <v>158699</v>
      </c>
      <c r="K175">
        <v>121691.48</v>
      </c>
      <c r="L175">
        <v>77120</v>
      </c>
      <c r="M175">
        <v>35297</v>
      </c>
      <c r="N175">
        <v>84386</v>
      </c>
      <c r="O175">
        <v>98948.07</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851</v>
      </c>
      <c r="B176">
        <v>0.36</v>
      </c>
      <c r="C176">
        <v>0.71</v>
      </c>
      <c r="D176">
        <v>0.14000000000000001</v>
      </c>
      <c r="E176">
        <v>0.22</v>
      </c>
      <c r="F176">
        <v>0.26</v>
      </c>
      <c r="G176">
        <v>0.37</v>
      </c>
      <c r="H176">
        <v>0.42</v>
      </c>
      <c r="I176">
        <v>0.28999999999999998</v>
      </c>
      <c r="J176">
        <v>0.6</v>
      </c>
      <c r="K176">
        <v>0.66</v>
      </c>
      <c r="L176">
        <v>0.6</v>
      </c>
      <c r="M176">
        <v>0.51</v>
      </c>
      <c r="N176">
        <v>0.61</v>
      </c>
      <c r="O176">
        <v>0.59</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852</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928</v>
      </c>
      <c r="B178" t="s">
        <v>3095</v>
      </c>
      <c r="C178" t="s">
        <v>3096</v>
      </c>
      <c r="D178" t="s">
        <v>3097</v>
      </c>
      <c r="E178" t="s">
        <v>1191</v>
      </c>
      <c r="F178" t="s">
        <v>929</v>
      </c>
      <c r="G178" t="s">
        <v>930</v>
      </c>
      <c r="H178" t="s">
        <v>931</v>
      </c>
      <c r="I178" t="s">
        <v>932</v>
      </c>
      <c r="J178" t="s">
        <v>933</v>
      </c>
      <c r="K178" t="s">
        <v>934</v>
      </c>
      <c r="L178" t="s">
        <v>935</v>
      </c>
      <c r="M178" t="s">
        <v>936</v>
      </c>
      <c r="N178" t="s">
        <v>937</v>
      </c>
      <c r="O178" t="s">
        <v>938</v>
      </c>
      <c r="P178" t="s">
        <v>938</v>
      </c>
      <c r="Q178" t="s">
        <v>939</v>
      </c>
      <c r="R178" t="s">
        <v>940</v>
      </c>
      <c r="S178" t="s">
        <v>941</v>
      </c>
      <c r="T178" t="s">
        <v>942</v>
      </c>
      <c r="U178" t="s">
        <v>943</v>
      </c>
      <c r="V178" t="s">
        <v>944</v>
      </c>
      <c r="W178" t="s">
        <v>945</v>
      </c>
      <c r="X178" t="s">
        <v>946</v>
      </c>
      <c r="Y178" t="s">
        <v>947</v>
      </c>
      <c r="Z178" t="s">
        <v>948</v>
      </c>
      <c r="AA178" t="s">
        <v>949</v>
      </c>
      <c r="AB178" t="s">
        <v>950</v>
      </c>
      <c r="AC178" t="s">
        <v>951</v>
      </c>
      <c r="AD178" t="s">
        <v>952</v>
      </c>
      <c r="AE178" t="s">
        <v>953</v>
      </c>
      <c r="AF178" t="s">
        <v>954</v>
      </c>
      <c r="AG178" t="s">
        <v>955</v>
      </c>
      <c r="AH178" t="s">
        <v>956</v>
      </c>
      <c r="AI178" t="s">
        <v>957</v>
      </c>
      <c r="AJ178" t="s">
        <v>958</v>
      </c>
      <c r="AK178" t="s">
        <v>959</v>
      </c>
      <c r="AL178" t="s">
        <v>960</v>
      </c>
      <c r="AM178" t="s">
        <v>961</v>
      </c>
      <c r="AN178" t="s">
        <v>962</v>
      </c>
      <c r="AO178" t="s">
        <v>963</v>
      </c>
      <c r="AP178" t="s">
        <v>964</v>
      </c>
      <c r="AQ178" t="s">
        <v>965</v>
      </c>
      <c r="AR178" t="s">
        <v>966</v>
      </c>
      <c r="AS178" t="s">
        <v>967</v>
      </c>
      <c r="AT178" t="s">
        <v>968</v>
      </c>
      <c r="AU178" t="s">
        <v>969</v>
      </c>
      <c r="AV178" t="s">
        <v>970</v>
      </c>
      <c r="AW178" t="s">
        <v>971</v>
      </c>
      <c r="AX178" t="s">
        <v>972</v>
      </c>
      <c r="AY178" t="s">
        <v>973</v>
      </c>
      <c r="AZ178" t="s">
        <v>974</v>
      </c>
      <c r="BA178" t="s">
        <v>975</v>
      </c>
      <c r="BB178" t="s">
        <v>976</v>
      </c>
      <c r="BC178" t="s">
        <v>977</v>
      </c>
      <c r="BD178" t="s">
        <v>978</v>
      </c>
      <c r="BE178" t="s">
        <v>979</v>
      </c>
      <c r="BF178" t="s">
        <v>980</v>
      </c>
      <c r="BG178" t="s">
        <v>981</v>
      </c>
      <c r="BH178" s="80"/>
      <c r="BI178" s="80"/>
      <c r="BJ178" s="80"/>
      <c r="BK178" s="80"/>
      <c r="BL178" s="80"/>
      <c r="BM178" s="80"/>
      <c r="BN178" s="80"/>
      <c r="BO178" s="80"/>
      <c r="BP178" s="80"/>
      <c r="BQ178" s="80"/>
      <c r="BR178" s="80"/>
    </row>
    <row r="179" spans="1:73">
      <c r="A179" t="s">
        <v>982</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3098</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984</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361</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3090</v>
      </c>
      <c r="C219" t="s">
        <v>3091</v>
      </c>
      <c r="D219" t="s">
        <v>3092</v>
      </c>
      <c r="E219" t="s">
        <v>1190</v>
      </c>
      <c r="F219" t="s">
        <v>691</v>
      </c>
      <c r="G219" t="s">
        <v>692</v>
      </c>
      <c r="H219" t="s">
        <v>693</v>
      </c>
      <c r="I219" t="s">
        <v>694</v>
      </c>
      <c r="J219" t="s">
        <v>695</v>
      </c>
      <c r="K219" t="s">
        <v>696</v>
      </c>
      <c r="L219" t="s">
        <v>697</v>
      </c>
      <c r="M219" t="s">
        <v>698</v>
      </c>
      <c r="N219" t="s">
        <v>699</v>
      </c>
      <c r="O219" t="s">
        <v>700</v>
      </c>
      <c r="P219" t="s">
        <v>700</v>
      </c>
      <c r="Q219" t="s">
        <v>701</v>
      </c>
      <c r="R219" t="s">
        <v>702</v>
      </c>
      <c r="S219" t="s">
        <v>703</v>
      </c>
      <c r="T219" t="s">
        <v>704</v>
      </c>
      <c r="U219" t="s">
        <v>705</v>
      </c>
      <c r="V219" t="s">
        <v>706</v>
      </c>
      <c r="W219" t="s">
        <v>707</v>
      </c>
      <c r="X219" t="s">
        <v>708</v>
      </c>
      <c r="Y219" t="s">
        <v>709</v>
      </c>
      <c r="Z219" t="s">
        <v>710</v>
      </c>
      <c r="AA219" t="s">
        <v>711</v>
      </c>
      <c r="AB219" t="s">
        <v>712</v>
      </c>
      <c r="AC219" t="s">
        <v>713</v>
      </c>
      <c r="AD219" t="s">
        <v>714</v>
      </c>
      <c r="AE219" t="s">
        <v>715</v>
      </c>
      <c r="AF219" t="s">
        <v>716</v>
      </c>
      <c r="AG219" t="s">
        <v>717</v>
      </c>
      <c r="AH219" t="s">
        <v>718</v>
      </c>
      <c r="AI219" t="s">
        <v>719</v>
      </c>
      <c r="AJ219" t="s">
        <v>720</v>
      </c>
      <c r="AK219" t="s">
        <v>721</v>
      </c>
      <c r="AL219" t="s">
        <v>722</v>
      </c>
      <c r="AM219" t="s">
        <v>723</v>
      </c>
      <c r="AN219" t="s">
        <v>724</v>
      </c>
      <c r="AO219" t="s">
        <v>725</v>
      </c>
      <c r="AP219" t="s">
        <v>726</v>
      </c>
      <c r="AQ219" t="s">
        <v>727</v>
      </c>
      <c r="AR219" t="s">
        <v>728</v>
      </c>
      <c r="AS219" t="s">
        <v>729</v>
      </c>
      <c r="AT219" t="s">
        <v>730</v>
      </c>
      <c r="AU219" t="s">
        <v>731</v>
      </c>
      <c r="AV219" t="s">
        <v>732</v>
      </c>
      <c r="AW219" t="s">
        <v>733</v>
      </c>
      <c r="AX219" t="s">
        <v>734</v>
      </c>
      <c r="AY219" t="s">
        <v>735</v>
      </c>
      <c r="AZ219" t="s">
        <v>736</v>
      </c>
      <c r="BA219" t="s">
        <v>737</v>
      </c>
      <c r="BB219" t="s">
        <v>738</v>
      </c>
      <c r="BC219" t="s">
        <v>739</v>
      </c>
      <c r="BD219" t="s">
        <v>740</v>
      </c>
      <c r="BE219" t="s">
        <v>741</v>
      </c>
      <c r="BF219" t="s">
        <v>742</v>
      </c>
      <c r="BG219" t="s">
        <v>743</v>
      </c>
    </row>
    <row r="220" spans="1:119">
      <c r="A220" t="s">
        <v>853</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854</v>
      </c>
      <c r="B221">
        <v>4254336</v>
      </c>
      <c r="C221">
        <v>12052492.58</v>
      </c>
      <c r="D221">
        <v>6554751</v>
      </c>
      <c r="E221">
        <v>4970895</v>
      </c>
      <c r="F221">
        <v>2709427</v>
      </c>
      <c r="G221">
        <v>16502872.560000001</v>
      </c>
      <c r="H221">
        <v>12786663</v>
      </c>
      <c r="I221">
        <v>8689894</v>
      </c>
      <c r="J221">
        <v>5747558</v>
      </c>
      <c r="K221">
        <v>22694114.530000001</v>
      </c>
      <c r="L221">
        <v>16395006</v>
      </c>
      <c r="M221">
        <v>10699166</v>
      </c>
      <c r="N221">
        <v>5848722</v>
      </c>
      <c r="O221">
        <v>21183038.100000001</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366</v>
      </c>
      <c r="B222">
        <v>8959896</v>
      </c>
      <c r="C222">
        <v>24486039.16</v>
      </c>
      <c r="D222">
        <v>16378865</v>
      </c>
      <c r="E222">
        <v>10860507</v>
      </c>
      <c r="F222">
        <v>5369077</v>
      </c>
      <c r="G222">
        <v>20649950.66</v>
      </c>
      <c r="H222">
        <v>15280580</v>
      </c>
      <c r="I222">
        <v>10111386</v>
      </c>
      <c r="J222">
        <v>4980177</v>
      </c>
      <c r="K222">
        <v>11219849.960000001</v>
      </c>
      <c r="L222">
        <v>8267197</v>
      </c>
      <c r="M222">
        <v>5401563</v>
      </c>
      <c r="N222">
        <v>2671345</v>
      </c>
      <c r="O222">
        <v>10444149.07</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855</v>
      </c>
      <c r="B223">
        <v>8570399</v>
      </c>
      <c r="C223">
        <v>23595413.620000001</v>
      </c>
      <c r="D223">
        <v>15802802</v>
      </c>
      <c r="E223">
        <v>10479426</v>
      </c>
      <c r="F223">
        <v>5181730</v>
      </c>
      <c r="G223">
        <v>19895366.300000001</v>
      </c>
      <c r="H223">
        <v>14702321</v>
      </c>
      <c r="I223">
        <v>9706734</v>
      </c>
      <c r="J223">
        <v>4783180</v>
      </c>
      <c r="K223">
        <v>10165615.98</v>
      </c>
      <c r="L223">
        <v>7497424</v>
      </c>
      <c r="M223">
        <v>4911475</v>
      </c>
      <c r="N223">
        <v>2426622</v>
      </c>
      <c r="O223">
        <v>9507405.8300000001</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856</v>
      </c>
      <c r="B224">
        <v>389497</v>
      </c>
      <c r="C224">
        <v>890625.54</v>
      </c>
      <c r="D224">
        <v>576063</v>
      </c>
      <c r="E224">
        <v>381081</v>
      </c>
      <c r="F224">
        <v>187347</v>
      </c>
      <c r="G224">
        <v>754584.36</v>
      </c>
      <c r="H224">
        <v>578259</v>
      </c>
      <c r="I224">
        <v>404652</v>
      </c>
      <c r="J224">
        <v>196997</v>
      </c>
      <c r="K224">
        <v>1054233.98</v>
      </c>
      <c r="L224">
        <v>769773</v>
      </c>
      <c r="M224">
        <v>490088</v>
      </c>
      <c r="N224">
        <v>244723</v>
      </c>
      <c r="O224">
        <v>936743.24</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367</v>
      </c>
      <c r="B225">
        <v>0</v>
      </c>
      <c r="C225">
        <v>0</v>
      </c>
      <c r="D225">
        <v>0</v>
      </c>
      <c r="E225">
        <v>0</v>
      </c>
      <c r="F225">
        <v>0</v>
      </c>
      <c r="G225">
        <v>49178.29</v>
      </c>
      <c r="H225">
        <v>0</v>
      </c>
      <c r="I225">
        <v>0</v>
      </c>
      <c r="J225">
        <v>0</v>
      </c>
      <c r="K225">
        <v>32879.75</v>
      </c>
      <c r="L225">
        <v>16302</v>
      </c>
      <c r="M225">
        <v>9816</v>
      </c>
      <c r="N225">
        <v>1123</v>
      </c>
      <c r="O225">
        <v>15355.78</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857</v>
      </c>
      <c r="B226">
        <v>-274275</v>
      </c>
      <c r="C226">
        <v>1990950.96</v>
      </c>
      <c r="D226">
        <v>214739</v>
      </c>
      <c r="E226">
        <v>75650</v>
      </c>
      <c r="F226">
        <v>85417</v>
      </c>
      <c r="G226">
        <v>113523.02</v>
      </c>
      <c r="H226">
        <v>0</v>
      </c>
      <c r="I226">
        <v>0</v>
      </c>
      <c r="J226">
        <v>-72962</v>
      </c>
      <c r="K226">
        <v>0</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858</v>
      </c>
      <c r="B227">
        <v>-224294</v>
      </c>
      <c r="C227">
        <v>226474.31</v>
      </c>
      <c r="D227">
        <v>374984</v>
      </c>
      <c r="E227">
        <v>93357</v>
      </c>
      <c r="F227">
        <v>-35738</v>
      </c>
      <c r="G227">
        <v>63415.21</v>
      </c>
      <c r="H227">
        <v>758</v>
      </c>
      <c r="I227">
        <v>235</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859</v>
      </c>
      <c r="B228">
        <v>-62258</v>
      </c>
      <c r="C228">
        <v>-109198.59</v>
      </c>
      <c r="D228">
        <v>-158033</v>
      </c>
      <c r="E228">
        <v>8911</v>
      </c>
      <c r="F228">
        <v>-444637</v>
      </c>
      <c r="G228">
        <v>-59462.879999999997</v>
      </c>
      <c r="H228">
        <v>-4934</v>
      </c>
      <c r="I228">
        <v>26864</v>
      </c>
      <c r="J228">
        <v>6939</v>
      </c>
      <c r="K228">
        <v>2270.79</v>
      </c>
      <c r="L228">
        <v>4295</v>
      </c>
      <c r="M228">
        <v>-4304</v>
      </c>
      <c r="N228">
        <v>-2268</v>
      </c>
      <c r="O228">
        <v>-7772.57</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860</v>
      </c>
      <c r="B229">
        <v>0</v>
      </c>
      <c r="C229">
        <v>-1317482.01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861</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862</v>
      </c>
      <c r="B231">
        <v>-75397</v>
      </c>
      <c r="C231">
        <v>45262.07</v>
      </c>
      <c r="D231">
        <v>-24247</v>
      </c>
      <c r="E231">
        <v>-10569</v>
      </c>
      <c r="F231">
        <v>495</v>
      </c>
      <c r="G231">
        <v>138428.84</v>
      </c>
      <c r="H231">
        <v>112820</v>
      </c>
      <c r="I231">
        <v>73977</v>
      </c>
      <c r="J231">
        <v>28827</v>
      </c>
      <c r="K231">
        <v>147627.69</v>
      </c>
      <c r="L231">
        <v>86853</v>
      </c>
      <c r="M231">
        <v>44911</v>
      </c>
      <c r="N231">
        <v>28299</v>
      </c>
      <c r="O231">
        <v>139051.35999999999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863</v>
      </c>
      <c r="B232">
        <v>0</v>
      </c>
      <c r="C232">
        <v>0</v>
      </c>
      <c r="D232">
        <v>0</v>
      </c>
      <c r="E232">
        <v>0</v>
      </c>
      <c r="F232">
        <v>0</v>
      </c>
      <c r="G232">
        <v>139295.73000000001</v>
      </c>
      <c r="H232">
        <v>112820</v>
      </c>
      <c r="I232">
        <v>73977</v>
      </c>
      <c r="J232">
        <v>28823</v>
      </c>
      <c r="K232">
        <v>147627.69</v>
      </c>
      <c r="L232">
        <v>86853</v>
      </c>
      <c r="M232">
        <v>44911</v>
      </c>
      <c r="N232">
        <v>28299</v>
      </c>
      <c r="O232">
        <v>139051.35999999999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864</v>
      </c>
      <c r="B233">
        <v>0</v>
      </c>
      <c r="C233">
        <v>0</v>
      </c>
      <c r="D233">
        <v>0</v>
      </c>
      <c r="E233">
        <v>0</v>
      </c>
      <c r="F233">
        <v>0</v>
      </c>
      <c r="G233">
        <v>-866.89</v>
      </c>
      <c r="H233">
        <v>0</v>
      </c>
      <c r="I233">
        <v>0</v>
      </c>
      <c r="J233">
        <v>4</v>
      </c>
      <c r="K233">
        <v>0</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865</v>
      </c>
      <c r="B234">
        <v>603</v>
      </c>
      <c r="C234">
        <v>23888.53</v>
      </c>
      <c r="D234">
        <v>0</v>
      </c>
      <c r="E234">
        <v>0</v>
      </c>
      <c r="F234">
        <v>0</v>
      </c>
      <c r="G234">
        <v>-163646.38</v>
      </c>
      <c r="H234">
        <v>-110182</v>
      </c>
      <c r="I234">
        <v>-56081</v>
      </c>
      <c r="J234">
        <v>-3026</v>
      </c>
      <c r="K234">
        <v>0</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866</v>
      </c>
      <c r="B235">
        <v>0</v>
      </c>
      <c r="C235">
        <v>0</v>
      </c>
      <c r="D235">
        <v>0</v>
      </c>
      <c r="E235">
        <v>0</v>
      </c>
      <c r="F235">
        <v>0</v>
      </c>
      <c r="G235">
        <v>-163646.38</v>
      </c>
      <c r="H235">
        <v>-110182</v>
      </c>
      <c r="I235">
        <v>-56081</v>
      </c>
      <c r="J235">
        <v>-3026</v>
      </c>
      <c r="K235">
        <v>0</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1004</v>
      </c>
      <c r="B236">
        <v>603</v>
      </c>
      <c r="C236">
        <v>23888.53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867</v>
      </c>
      <c r="B237">
        <v>-15636</v>
      </c>
      <c r="C237">
        <v>79556.02</v>
      </c>
      <c r="D237">
        <v>6612</v>
      </c>
      <c r="E237">
        <v>-598</v>
      </c>
      <c r="F237">
        <v>-5443</v>
      </c>
      <c r="G237">
        <v>39</v>
      </c>
      <c r="H237">
        <v>3481</v>
      </c>
      <c r="I237">
        <v>-3542</v>
      </c>
      <c r="J237">
        <v>642</v>
      </c>
      <c r="K237">
        <v>3805</v>
      </c>
      <c r="L237">
        <v>8701</v>
      </c>
      <c r="M237">
        <v>1442</v>
      </c>
      <c r="N237">
        <v>1920</v>
      </c>
      <c r="O237">
        <v>5856.16</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868</v>
      </c>
      <c r="B238">
        <v>0</v>
      </c>
      <c r="C238">
        <v>0</v>
      </c>
      <c r="D238">
        <v>0</v>
      </c>
      <c r="E238">
        <v>0</v>
      </c>
      <c r="F238">
        <v>0</v>
      </c>
      <c r="G238">
        <v>0</v>
      </c>
      <c r="H238">
        <v>0</v>
      </c>
      <c r="I238">
        <v>0</v>
      </c>
      <c r="J238">
        <v>0</v>
      </c>
      <c r="K238">
        <v>411.58</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869</v>
      </c>
      <c r="B239">
        <v>-49347</v>
      </c>
      <c r="C239">
        <v>7603365.3200000003</v>
      </c>
      <c r="D239">
        <v>-2164</v>
      </c>
      <c r="E239">
        <v>3483</v>
      </c>
      <c r="F239">
        <v>139</v>
      </c>
      <c r="G239">
        <v>0</v>
      </c>
      <c r="H239">
        <v>54055</v>
      </c>
      <c r="I239">
        <v>44594</v>
      </c>
      <c r="J239">
        <v>15064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870</v>
      </c>
      <c r="B240">
        <v>-69338</v>
      </c>
      <c r="C240">
        <v>-129218.23</v>
      </c>
      <c r="D240">
        <v>-76841</v>
      </c>
      <c r="E240">
        <v>-54381</v>
      </c>
      <c r="F240">
        <v>-32869</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829</v>
      </c>
      <c r="B241">
        <v>-97</v>
      </c>
      <c r="C241">
        <v>-336.63</v>
      </c>
      <c r="D241">
        <v>-237</v>
      </c>
      <c r="E241">
        <v>-155</v>
      </c>
      <c r="F241">
        <v>-76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355</v>
      </c>
      <c r="B242">
        <v>-69241</v>
      </c>
      <c r="C242">
        <v>-128881.60000000001</v>
      </c>
      <c r="D242">
        <v>-76604</v>
      </c>
      <c r="E242">
        <v>-54226</v>
      </c>
      <c r="F242">
        <v>-32793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364</v>
      </c>
      <c r="B243">
        <v>3825054</v>
      </c>
      <c r="C243">
        <v>12643003.58</v>
      </c>
      <c r="D243">
        <v>9029831</v>
      </c>
      <c r="E243">
        <v>6430076</v>
      </c>
      <c r="F243">
        <v>2900760</v>
      </c>
      <c r="G243">
        <v>8525992.0199999996</v>
      </c>
      <c r="H243">
        <v>5848129</v>
      </c>
      <c r="I243">
        <v>3856838</v>
      </c>
      <c r="J243">
        <v>1880584</v>
      </c>
      <c r="K243">
        <v>6720979.7000000002</v>
      </c>
      <c r="L243">
        <v>5104504</v>
      </c>
      <c r="M243">
        <v>3432935</v>
      </c>
      <c r="N243">
        <v>1749106</v>
      </c>
      <c r="O243">
        <v>7195670.7599999998</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365</v>
      </c>
      <c r="B244">
        <v>946130</v>
      </c>
      <c r="C244">
        <v>524889.5</v>
      </c>
      <c r="D244">
        <v>857376</v>
      </c>
      <c r="E244">
        <v>604698</v>
      </c>
      <c r="F244">
        <v>370232</v>
      </c>
      <c r="G244">
        <v>2759491.19</v>
      </c>
      <c r="H244">
        <v>2248558</v>
      </c>
      <c r="I244">
        <v>1566233</v>
      </c>
      <c r="J244">
        <v>1132252</v>
      </c>
      <c r="K244">
        <v>4069742.97</v>
      </c>
      <c r="L244">
        <v>3061304</v>
      </c>
      <c r="M244">
        <v>1993599</v>
      </c>
      <c r="N244">
        <v>1231745</v>
      </c>
      <c r="O244">
        <v>3968671.45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871</v>
      </c>
      <c r="B245">
        <v>138335</v>
      </c>
      <c r="C245">
        <v>468557.58</v>
      </c>
      <c r="D245">
        <v>321067</v>
      </c>
      <c r="E245">
        <v>213994</v>
      </c>
      <c r="F245">
        <v>106853</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872</v>
      </c>
      <c r="B246">
        <v>-71007</v>
      </c>
      <c r="C246">
        <v>-7637240.0199999996</v>
      </c>
      <c r="D246">
        <v>-377558</v>
      </c>
      <c r="E246">
        <v>-220434</v>
      </c>
      <c r="F246">
        <v>-89904</v>
      </c>
      <c r="G246">
        <v>296123.57</v>
      </c>
      <c r="H246">
        <v>272284</v>
      </c>
      <c r="I246">
        <v>196471</v>
      </c>
      <c r="J246">
        <v>59566</v>
      </c>
      <c r="K246">
        <v>876644.65</v>
      </c>
      <c r="L246">
        <v>808566</v>
      </c>
      <c r="M246">
        <v>818288</v>
      </c>
      <c r="N246">
        <v>-11049</v>
      </c>
      <c r="O246">
        <v>36162.03</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873</v>
      </c>
      <c r="B247">
        <v>17282802</v>
      </c>
      <c r="C247">
        <v>50951340.759999998</v>
      </c>
      <c r="D247">
        <v>33099382</v>
      </c>
      <c r="E247">
        <v>22975589</v>
      </c>
      <c r="F247">
        <v>10933809</v>
      </c>
      <c r="G247">
        <v>48875905.100000001</v>
      </c>
      <c r="H247">
        <v>36492212</v>
      </c>
      <c r="I247">
        <v>24506869</v>
      </c>
      <c r="J247">
        <v>13775621</v>
      </c>
      <c r="K247">
        <v>45768326.609999999</v>
      </c>
      <c r="L247">
        <v>33752728</v>
      </c>
      <c r="M247">
        <v>22397416</v>
      </c>
      <c r="N247">
        <v>11518943</v>
      </c>
      <c r="O247">
        <v>42980182.130000003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874</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875</v>
      </c>
      <c r="B249">
        <v>2874232</v>
      </c>
      <c r="C249">
        <v>-3597266.51</v>
      </c>
      <c r="D249">
        <v>-1182993</v>
      </c>
      <c r="E249">
        <v>201157</v>
      </c>
      <c r="F249">
        <v>814736</v>
      </c>
      <c r="G249">
        <v>644012.13</v>
      </c>
      <c r="H249">
        <v>909149</v>
      </c>
      <c r="I249">
        <v>306399</v>
      </c>
      <c r="J249">
        <v>750195</v>
      </c>
      <c r="K249">
        <v>-235343.48</v>
      </c>
      <c r="L249">
        <v>964282</v>
      </c>
      <c r="M249">
        <v>1472049</v>
      </c>
      <c r="N249">
        <v>1339369</v>
      </c>
      <c r="O249">
        <v>-1158915.3500000001</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876</v>
      </c>
      <c r="B250">
        <v>-198293</v>
      </c>
      <c r="C250">
        <v>-6299338.4199999999</v>
      </c>
      <c r="D250">
        <v>149001</v>
      </c>
      <c r="E250">
        <v>1317781</v>
      </c>
      <c r="F250">
        <v>858873</v>
      </c>
      <c r="G250">
        <v>-324450.12</v>
      </c>
      <c r="H250">
        <v>1802051</v>
      </c>
      <c r="I250">
        <v>2612017</v>
      </c>
      <c r="J250">
        <v>-149937</v>
      </c>
      <c r="K250">
        <v>-1945814.77</v>
      </c>
      <c r="L250">
        <v>1426437</v>
      </c>
      <c r="M250">
        <v>1598237</v>
      </c>
      <c r="N250">
        <v>142053</v>
      </c>
      <c r="O250">
        <v>-1940788.38</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877</v>
      </c>
      <c r="B251">
        <v>66784</v>
      </c>
      <c r="C251">
        <v>319387.21000000002</v>
      </c>
      <c r="D251">
        <v>-118733</v>
      </c>
      <c r="E251">
        <v>-40887</v>
      </c>
      <c r="F251">
        <v>-25415</v>
      </c>
      <c r="G251">
        <v>-111116.31</v>
      </c>
      <c r="H251">
        <v>-754483</v>
      </c>
      <c r="I251">
        <v>886961</v>
      </c>
      <c r="J251">
        <v>-473591</v>
      </c>
      <c r="K251">
        <v>26141.79</v>
      </c>
      <c r="L251">
        <v>-231426</v>
      </c>
      <c r="M251">
        <v>-170619</v>
      </c>
      <c r="N251">
        <v>107196</v>
      </c>
      <c r="O251">
        <v>-122035.2</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878</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879</v>
      </c>
      <c r="B253">
        <v>-7955570</v>
      </c>
      <c r="C253">
        <v>8564344.6600000001</v>
      </c>
      <c r="D253">
        <v>-9828291</v>
      </c>
      <c r="E253">
        <v>-8335630</v>
      </c>
      <c r="F253">
        <v>-5996977</v>
      </c>
      <c r="G253">
        <v>-6179335.0300000003</v>
      </c>
      <c r="H253">
        <v>-13786538</v>
      </c>
      <c r="I253">
        <v>-17357584</v>
      </c>
      <c r="J253">
        <v>-6426578</v>
      </c>
      <c r="K253">
        <v>494091.4</v>
      </c>
      <c r="L253">
        <v>-8415516</v>
      </c>
      <c r="M253">
        <v>-6782338</v>
      </c>
      <c r="N253">
        <v>-4222511</v>
      </c>
      <c r="O253">
        <v>5114234.21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880</v>
      </c>
      <c r="B254">
        <v>-16126</v>
      </c>
      <c r="C254">
        <v>-155447.04000000001</v>
      </c>
      <c r="D254">
        <v>-48341</v>
      </c>
      <c r="E254">
        <v>-38215</v>
      </c>
      <c r="F254">
        <v>-7661</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3101</v>
      </c>
      <c r="B255">
        <v>26748</v>
      </c>
      <c r="C255">
        <v>332045.13</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881</v>
      </c>
      <c r="B256">
        <v>-2787</v>
      </c>
      <c r="C256">
        <v>85701.62</v>
      </c>
      <c r="D256">
        <v>94688</v>
      </c>
      <c r="E256">
        <v>-26063</v>
      </c>
      <c r="F256">
        <v>-139902</v>
      </c>
      <c r="G256">
        <v>-197328.79</v>
      </c>
      <c r="H256">
        <v>521887</v>
      </c>
      <c r="I256">
        <v>62132</v>
      </c>
      <c r="J256">
        <v>199512</v>
      </c>
      <c r="K256">
        <v>579920.34</v>
      </c>
      <c r="L256">
        <v>646730</v>
      </c>
      <c r="M256">
        <v>263563</v>
      </c>
      <c r="N256">
        <v>172721</v>
      </c>
      <c r="O256">
        <v>343659.23</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882</v>
      </c>
      <c r="B257">
        <v>12077790</v>
      </c>
      <c r="C257">
        <v>50200767.409999996</v>
      </c>
      <c r="D257">
        <v>22164713</v>
      </c>
      <c r="E257">
        <v>16053732</v>
      </c>
      <c r="F257">
        <v>6437463</v>
      </c>
      <c r="G257">
        <v>42707686.969999999</v>
      </c>
      <c r="H257">
        <v>25184278</v>
      </c>
      <c r="I257">
        <v>11016794</v>
      </c>
      <c r="J257">
        <v>7675222</v>
      </c>
      <c r="K257">
        <v>44687321.899999999</v>
      </c>
      <c r="L257">
        <v>28143235</v>
      </c>
      <c r="M257">
        <v>18778308</v>
      </c>
      <c r="N257">
        <v>9057771</v>
      </c>
      <c r="O257">
        <v>45216336.630000003</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883</v>
      </c>
      <c r="B258">
        <v>-1559412</v>
      </c>
      <c r="C258">
        <v>-3881946.68</v>
      </c>
      <c r="D258">
        <v>-3029071</v>
      </c>
      <c r="E258">
        <v>-1901302</v>
      </c>
      <c r="F258">
        <v>-351037</v>
      </c>
      <c r="G258">
        <v>-3559342.66</v>
      </c>
      <c r="H258">
        <v>-3214603</v>
      </c>
      <c r="I258">
        <v>-1665382</v>
      </c>
      <c r="J258">
        <v>-343586</v>
      </c>
      <c r="K258">
        <v>-4210463</v>
      </c>
      <c r="L258">
        <v>-3868093</v>
      </c>
      <c r="M258">
        <v>-2013313</v>
      </c>
      <c r="N258">
        <v>-351944</v>
      </c>
      <c r="O258">
        <v>-3989499.32</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368</v>
      </c>
      <c r="B259">
        <v>10518378</v>
      </c>
      <c r="C259">
        <v>46318820.729999997</v>
      </c>
      <c r="D259">
        <v>19135642</v>
      </c>
      <c r="E259">
        <v>14152430</v>
      </c>
      <c r="F259">
        <v>6086426</v>
      </c>
      <c r="G259">
        <v>39148344.310000002</v>
      </c>
      <c r="H259">
        <v>21969675</v>
      </c>
      <c r="I259">
        <v>9351412</v>
      </c>
      <c r="J259">
        <v>7331636</v>
      </c>
      <c r="K259">
        <v>40476858.899999999</v>
      </c>
      <c r="L259">
        <v>24275142</v>
      </c>
      <c r="M259">
        <v>16764995</v>
      </c>
      <c r="N259">
        <v>8705827</v>
      </c>
      <c r="O259">
        <v>41226837.310000002</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884</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885</v>
      </c>
      <c r="B261">
        <v>0</v>
      </c>
      <c r="C261">
        <v>0</v>
      </c>
      <c r="D261">
        <v>0</v>
      </c>
      <c r="E261">
        <v>0</v>
      </c>
      <c r="F261">
        <v>0</v>
      </c>
      <c r="G261">
        <v>620928.06999999995</v>
      </c>
      <c r="H261">
        <v>459814</v>
      </c>
      <c r="I261">
        <v>432443</v>
      </c>
      <c r="J261">
        <v>470854</v>
      </c>
      <c r="K261">
        <v>805866.47</v>
      </c>
      <c r="L261">
        <v>849335</v>
      </c>
      <c r="M261">
        <v>757134</v>
      </c>
      <c r="N261">
        <v>-120524</v>
      </c>
      <c r="O261">
        <v>-83301.83</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886</v>
      </c>
      <c r="B262">
        <v>9953132</v>
      </c>
      <c r="C262">
        <v>3050653.92</v>
      </c>
      <c r="D262">
        <v>36183</v>
      </c>
      <c r="E262">
        <v>33494</v>
      </c>
      <c r="F262">
        <v>33494</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887</v>
      </c>
      <c r="B263">
        <v>9953132</v>
      </c>
      <c r="C263">
        <v>3050653.92</v>
      </c>
      <c r="D263">
        <v>36183</v>
      </c>
      <c r="E263">
        <v>33494</v>
      </c>
      <c r="F263">
        <v>33494</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888</v>
      </c>
      <c r="B264">
        <v>-11954000</v>
      </c>
      <c r="C264">
        <v>-1171289.47</v>
      </c>
      <c r="D264">
        <v>0</v>
      </c>
      <c r="E264">
        <v>0</v>
      </c>
      <c r="F264">
        <v>0</v>
      </c>
      <c r="G264">
        <v>0</v>
      </c>
      <c r="H264">
        <v>0</v>
      </c>
      <c r="I264">
        <v>0</v>
      </c>
      <c r="J264">
        <v>0</v>
      </c>
      <c r="K264">
        <v>-1464.9</v>
      </c>
      <c r="L264">
        <v>-1464</v>
      </c>
      <c r="M264">
        <v>0</v>
      </c>
      <c r="N264">
        <v>0</v>
      </c>
      <c r="O264">
        <v>-576.9</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889</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890</v>
      </c>
      <c r="B266">
        <v>0</v>
      </c>
      <c r="C266">
        <v>0</v>
      </c>
      <c r="D266">
        <v>0</v>
      </c>
      <c r="E266">
        <v>0</v>
      </c>
      <c r="F266">
        <v>0</v>
      </c>
      <c r="G266">
        <v>-80936378.430000007</v>
      </c>
      <c r="H266">
        <v>-502000</v>
      </c>
      <c r="I266">
        <v>-252000</v>
      </c>
      <c r="J266">
        <v>-252000</v>
      </c>
      <c r="K266">
        <v>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891</v>
      </c>
      <c r="B267">
        <v>70901</v>
      </c>
      <c r="C267">
        <v>430875.42</v>
      </c>
      <c r="D267">
        <v>165154</v>
      </c>
      <c r="E267">
        <v>121403</v>
      </c>
      <c r="F267">
        <v>72365</v>
      </c>
      <c r="G267">
        <v>124774.45</v>
      </c>
      <c r="H267">
        <v>66670</v>
      </c>
      <c r="I267">
        <v>29462</v>
      </c>
      <c r="J267">
        <v>11738</v>
      </c>
      <c r="K267">
        <v>222660.37</v>
      </c>
      <c r="L267">
        <v>190173</v>
      </c>
      <c r="M267">
        <v>144219</v>
      </c>
      <c r="N267">
        <v>52685</v>
      </c>
      <c r="O267">
        <v>218661.32</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892</v>
      </c>
      <c r="B268">
        <v>69893</v>
      </c>
      <c r="C268">
        <v>263450.63</v>
      </c>
      <c r="D268">
        <v>131406</v>
      </c>
      <c r="E268">
        <v>89616</v>
      </c>
      <c r="F268">
        <v>42721</v>
      </c>
      <c r="G268">
        <v>124774.45</v>
      </c>
      <c r="H268">
        <v>66670</v>
      </c>
      <c r="I268">
        <v>29462</v>
      </c>
      <c r="J268">
        <v>11738</v>
      </c>
      <c r="K268">
        <v>208558.35</v>
      </c>
      <c r="L268">
        <v>180471</v>
      </c>
      <c r="M268">
        <v>137915</v>
      </c>
      <c r="N268">
        <v>49576</v>
      </c>
      <c r="O268">
        <v>203985.8</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893</v>
      </c>
      <c r="B269">
        <v>1008</v>
      </c>
      <c r="C269">
        <v>159122.14000000001</v>
      </c>
      <c r="D269">
        <v>27530</v>
      </c>
      <c r="E269">
        <v>27573</v>
      </c>
      <c r="F269">
        <v>27518</v>
      </c>
      <c r="G269">
        <v>0</v>
      </c>
      <c r="H269">
        <v>0</v>
      </c>
      <c r="I269">
        <v>0</v>
      </c>
      <c r="J269">
        <v>0</v>
      </c>
      <c r="K269">
        <v>14102.02</v>
      </c>
      <c r="L269">
        <v>9702</v>
      </c>
      <c r="M269">
        <v>6304</v>
      </c>
      <c r="N269">
        <v>3109</v>
      </c>
      <c r="O269">
        <v>14675.52</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894</v>
      </c>
      <c r="B270">
        <v>0</v>
      </c>
      <c r="C270">
        <v>222.8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895</v>
      </c>
      <c r="B271">
        <v>0</v>
      </c>
      <c r="C271">
        <v>8079.85</v>
      </c>
      <c r="D271">
        <v>6218</v>
      </c>
      <c r="E271">
        <v>4214</v>
      </c>
      <c r="F271">
        <v>2126</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369</v>
      </c>
      <c r="B272">
        <v>-8705149</v>
      </c>
      <c r="C272">
        <v>-17756919.579999998</v>
      </c>
      <c r="D272">
        <v>-10955306</v>
      </c>
      <c r="E272">
        <v>-7134924</v>
      </c>
      <c r="F272">
        <v>-3520489</v>
      </c>
      <c r="G272">
        <v>-16406870.15</v>
      </c>
      <c r="H272">
        <v>-12535126</v>
      </c>
      <c r="I272">
        <v>-8738392</v>
      </c>
      <c r="J272">
        <v>-4282714</v>
      </c>
      <c r="K272">
        <v>-17901725.359999999</v>
      </c>
      <c r="L272">
        <v>-12931060</v>
      </c>
      <c r="M272">
        <v>-8871964</v>
      </c>
      <c r="N272">
        <v>-5116510</v>
      </c>
      <c r="O272">
        <v>-15771337.130000001</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892</v>
      </c>
      <c r="B273">
        <v>-7934875</v>
      </c>
      <c r="C273">
        <v>-14071553.34</v>
      </c>
      <c r="D273">
        <v>-8913347</v>
      </c>
      <c r="E273">
        <v>-5987030</v>
      </c>
      <c r="F273">
        <v>-2786160</v>
      </c>
      <c r="G273">
        <v>-15387288.289999999</v>
      </c>
      <c r="H273">
        <v>-11796573</v>
      </c>
      <c r="I273">
        <v>-8341863</v>
      </c>
      <c r="J273">
        <v>-4103280</v>
      </c>
      <c r="K273">
        <v>-16837129.879999999</v>
      </c>
      <c r="L273">
        <v>-12227164</v>
      </c>
      <c r="M273">
        <v>-8388105</v>
      </c>
      <c r="N273">
        <v>-4982672</v>
      </c>
      <c r="O273">
        <v>-14434171.789999999</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893</v>
      </c>
      <c r="B274">
        <v>-489473</v>
      </c>
      <c r="C274">
        <v>-2278332.31</v>
      </c>
      <c r="D274">
        <v>-1013977</v>
      </c>
      <c r="E274">
        <v>-574076</v>
      </c>
      <c r="F274">
        <v>-419020</v>
      </c>
      <c r="G274">
        <v>-1019581.86</v>
      </c>
      <c r="H274">
        <v>-738553</v>
      </c>
      <c r="I274">
        <v>-396529</v>
      </c>
      <c r="J274">
        <v>-179434</v>
      </c>
      <c r="K274">
        <v>-1064595.48</v>
      </c>
      <c r="L274">
        <v>-703896</v>
      </c>
      <c r="M274">
        <v>-483859</v>
      </c>
      <c r="N274">
        <v>-133838</v>
      </c>
      <c r="O274">
        <v>-1337165.3400000001</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894</v>
      </c>
      <c r="B275">
        <v>-11896</v>
      </c>
      <c r="C275">
        <v>-65825.16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895</v>
      </c>
      <c r="B276">
        <v>-268905</v>
      </c>
      <c r="C276">
        <v>-1341208.77</v>
      </c>
      <c r="D276">
        <v>-1027982</v>
      </c>
      <c r="E276">
        <v>-573818</v>
      </c>
      <c r="F276">
        <v>-315309</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896</v>
      </c>
      <c r="B277">
        <v>100542</v>
      </c>
      <c r="C277">
        <v>81498.86</v>
      </c>
      <c r="D277">
        <v>237</v>
      </c>
      <c r="E277">
        <v>155</v>
      </c>
      <c r="F277">
        <v>76</v>
      </c>
      <c r="G277">
        <v>299.64</v>
      </c>
      <c r="H277">
        <v>223</v>
      </c>
      <c r="I277">
        <v>150</v>
      </c>
      <c r="J277">
        <v>74</v>
      </c>
      <c r="K277">
        <v>256.41000000000003</v>
      </c>
      <c r="L277">
        <v>185</v>
      </c>
      <c r="M277">
        <v>125</v>
      </c>
      <c r="N277">
        <v>63</v>
      </c>
      <c r="O277">
        <v>222.72</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897</v>
      </c>
      <c r="B278">
        <v>2821</v>
      </c>
      <c r="C278">
        <v>103300.82</v>
      </c>
      <c r="D278">
        <v>59589</v>
      </c>
      <c r="E278">
        <v>24906</v>
      </c>
      <c r="F278">
        <v>22202</v>
      </c>
      <c r="G278">
        <v>163033.15</v>
      </c>
      <c r="H278">
        <v>108618</v>
      </c>
      <c r="I278">
        <v>87421</v>
      </c>
      <c r="J278">
        <v>33502</v>
      </c>
      <c r="K278">
        <v>290846.71999999997</v>
      </c>
      <c r="L278">
        <v>218933</v>
      </c>
      <c r="M278">
        <v>182191</v>
      </c>
      <c r="N278">
        <v>59464</v>
      </c>
      <c r="O278">
        <v>282408.86</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898</v>
      </c>
      <c r="B279">
        <v>0</v>
      </c>
      <c r="C279">
        <v>13165259.380000001</v>
      </c>
      <c r="D279">
        <v>0</v>
      </c>
      <c r="E279">
        <v>0</v>
      </c>
      <c r="F279">
        <v>0</v>
      </c>
      <c r="G279">
        <v>-970288.54</v>
      </c>
      <c r="H279">
        <v>-643002</v>
      </c>
      <c r="I279">
        <v>-387397</v>
      </c>
      <c r="J279">
        <v>-154857</v>
      </c>
      <c r="K279">
        <v>0</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370</v>
      </c>
      <c r="B280">
        <v>-10531753</v>
      </c>
      <c r="C280">
        <v>-2096620.66</v>
      </c>
      <c r="D280">
        <v>-10694143</v>
      </c>
      <c r="E280">
        <v>-6954966</v>
      </c>
      <c r="F280">
        <v>-3392352</v>
      </c>
      <c r="G280">
        <v>-97404501.810000002</v>
      </c>
      <c r="H280">
        <v>-13044803</v>
      </c>
      <c r="I280">
        <v>-8828313</v>
      </c>
      <c r="J280">
        <v>-4173403</v>
      </c>
      <c r="K280">
        <v>-16583560.300000001</v>
      </c>
      <c r="L280">
        <v>-11673898</v>
      </c>
      <c r="M280">
        <v>-7788295</v>
      </c>
      <c r="N280">
        <v>-5124822</v>
      </c>
      <c r="O280">
        <v>-15353922.949999999</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899</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900</v>
      </c>
      <c r="B282">
        <v>787636</v>
      </c>
      <c r="C282">
        <v>0</v>
      </c>
      <c r="D282">
        <v>13336079</v>
      </c>
      <c r="E282">
        <v>9513247</v>
      </c>
      <c r="F282">
        <v>11566638</v>
      </c>
      <c r="G282">
        <v>-2279128.84</v>
      </c>
      <c r="H282">
        <v>2352526</v>
      </c>
      <c r="I282">
        <v>12532601</v>
      </c>
      <c r="J282">
        <v>377528</v>
      </c>
      <c r="K282">
        <v>-235106</v>
      </c>
      <c r="L282">
        <v>5082417</v>
      </c>
      <c r="M282">
        <v>120039</v>
      </c>
      <c r="N282">
        <v>0</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901</v>
      </c>
      <c r="B283">
        <v>0</v>
      </c>
      <c r="C283">
        <v>0</v>
      </c>
      <c r="D283">
        <v>0</v>
      </c>
      <c r="E283">
        <v>0</v>
      </c>
      <c r="F283">
        <v>0</v>
      </c>
      <c r="G283">
        <v>-8762.24</v>
      </c>
      <c r="H283">
        <v>-8798</v>
      </c>
      <c r="I283">
        <v>0</v>
      </c>
      <c r="J283">
        <v>0</v>
      </c>
      <c r="K283">
        <v>14902.85</v>
      </c>
      <c r="L283">
        <v>15026</v>
      </c>
      <c r="M283">
        <v>9480</v>
      </c>
      <c r="N283">
        <v>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902</v>
      </c>
      <c r="B284">
        <v>0</v>
      </c>
      <c r="C284">
        <v>0</v>
      </c>
      <c r="D284">
        <v>0</v>
      </c>
      <c r="E284">
        <v>0</v>
      </c>
      <c r="F284">
        <v>0</v>
      </c>
      <c r="G284">
        <v>-8762.24</v>
      </c>
      <c r="H284">
        <v>-8798</v>
      </c>
      <c r="I284">
        <v>0</v>
      </c>
      <c r="J284">
        <v>0</v>
      </c>
      <c r="K284">
        <v>14902.85</v>
      </c>
      <c r="L284">
        <v>15026</v>
      </c>
      <c r="M284">
        <v>9480</v>
      </c>
      <c r="N284">
        <v>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903</v>
      </c>
      <c r="B285">
        <v>0</v>
      </c>
      <c r="C285">
        <v>18272275.699999999</v>
      </c>
      <c r="D285">
        <v>3000653</v>
      </c>
      <c r="E285">
        <v>3000640</v>
      </c>
      <c r="F285">
        <v>3000632</v>
      </c>
      <c r="G285">
        <v>79244880.349999994</v>
      </c>
      <c r="H285">
        <v>0</v>
      </c>
      <c r="I285">
        <v>0</v>
      </c>
      <c r="J285">
        <v>0</v>
      </c>
      <c r="K285">
        <v>3068.33</v>
      </c>
      <c r="L285">
        <v>0</v>
      </c>
      <c r="M285">
        <v>0</v>
      </c>
      <c r="N285">
        <v>0</v>
      </c>
      <c r="O285">
        <v>5002261.01</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904</v>
      </c>
      <c r="B286">
        <v>0</v>
      </c>
      <c r="C286">
        <v>13272275.699999999</v>
      </c>
      <c r="D286">
        <v>0</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905</v>
      </c>
      <c r="B287">
        <v>0</v>
      </c>
      <c r="C287">
        <v>13272275.699999999</v>
      </c>
      <c r="D287">
        <v>0</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906</v>
      </c>
      <c r="B288">
        <v>0</v>
      </c>
      <c r="C288">
        <v>5000000</v>
      </c>
      <c r="D288">
        <v>3000653</v>
      </c>
      <c r="E288">
        <v>3000640</v>
      </c>
      <c r="F288">
        <v>3000632</v>
      </c>
      <c r="G288">
        <v>79244880.349999994</v>
      </c>
      <c r="H288">
        <v>0</v>
      </c>
      <c r="I288">
        <v>0</v>
      </c>
      <c r="J288">
        <v>0</v>
      </c>
      <c r="K288">
        <v>3068.33</v>
      </c>
      <c r="L288">
        <v>0</v>
      </c>
      <c r="M288">
        <v>0</v>
      </c>
      <c r="N288">
        <v>0</v>
      </c>
      <c r="O288">
        <v>5002261.01</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907</v>
      </c>
      <c r="B289">
        <v>0</v>
      </c>
      <c r="C289">
        <v>5000000</v>
      </c>
      <c r="D289">
        <v>3000653</v>
      </c>
      <c r="E289">
        <v>3000640</v>
      </c>
      <c r="F289">
        <v>3000632</v>
      </c>
      <c r="G289">
        <v>79244880.349999994</v>
      </c>
      <c r="H289">
        <v>0</v>
      </c>
      <c r="I289">
        <v>0</v>
      </c>
      <c r="J289">
        <v>0</v>
      </c>
      <c r="K289">
        <v>3068.33</v>
      </c>
      <c r="L289">
        <v>0</v>
      </c>
      <c r="M289">
        <v>0</v>
      </c>
      <c r="N289">
        <v>0</v>
      </c>
      <c r="O289">
        <v>5002261.01</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908</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909</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910</v>
      </c>
      <c r="B292">
        <v>-722</v>
      </c>
      <c r="C292">
        <v>-89193810.790000007</v>
      </c>
      <c r="D292">
        <v>-89017034</v>
      </c>
      <c r="E292">
        <v>-87008145</v>
      </c>
      <c r="F292">
        <v>-24565382</v>
      </c>
      <c r="G292">
        <v>-255785.13</v>
      </c>
      <c r="H292">
        <v>-71134</v>
      </c>
      <c r="I292">
        <v>-66730</v>
      </c>
      <c r="J292">
        <v>-959</v>
      </c>
      <c r="K292">
        <v>-86993.81</v>
      </c>
      <c r="L292">
        <v>-21908</v>
      </c>
      <c r="M292">
        <v>-22647</v>
      </c>
      <c r="N292">
        <v>-2903145</v>
      </c>
      <c r="O292">
        <v>-2790541.2</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911</v>
      </c>
      <c r="B293">
        <v>0</v>
      </c>
      <c r="C293">
        <v>-6007.42</v>
      </c>
      <c r="D293">
        <v>-6302</v>
      </c>
      <c r="E293">
        <v>-6161</v>
      </c>
      <c r="F293">
        <v>0</v>
      </c>
      <c r="G293">
        <v>0</v>
      </c>
      <c r="H293">
        <v>0</v>
      </c>
      <c r="I293">
        <v>0</v>
      </c>
      <c r="J293">
        <v>0</v>
      </c>
      <c r="K293">
        <v>0</v>
      </c>
      <c r="L293">
        <v>0</v>
      </c>
      <c r="M293">
        <v>0</v>
      </c>
      <c r="N293">
        <v>-2903003</v>
      </c>
      <c r="O293">
        <v>-742946.1</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912</v>
      </c>
      <c r="B294">
        <v>0</v>
      </c>
      <c r="C294">
        <v>0</v>
      </c>
      <c r="D294">
        <v>0</v>
      </c>
      <c r="E294">
        <v>0</v>
      </c>
      <c r="F294">
        <v>0</v>
      </c>
      <c r="G294">
        <v>0</v>
      </c>
      <c r="H294">
        <v>0</v>
      </c>
      <c r="I294">
        <v>0</v>
      </c>
      <c r="J294">
        <v>0</v>
      </c>
      <c r="K294">
        <v>0</v>
      </c>
      <c r="L294">
        <v>0</v>
      </c>
      <c r="M294">
        <v>0</v>
      </c>
      <c r="N294">
        <v>-2903003</v>
      </c>
      <c r="O294">
        <v>-742946.1</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1195</v>
      </c>
      <c r="B295">
        <v>0</v>
      </c>
      <c r="C295">
        <v>-6007.42</v>
      </c>
      <c r="D295">
        <v>-6302</v>
      </c>
      <c r="E295">
        <v>-6161</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913</v>
      </c>
      <c r="B296">
        <v>-722</v>
      </c>
      <c r="C296">
        <v>-89187803.370000005</v>
      </c>
      <c r="D296">
        <v>-89010732</v>
      </c>
      <c r="E296">
        <v>-87001984</v>
      </c>
      <c r="F296">
        <v>-24565382</v>
      </c>
      <c r="G296">
        <v>-255785.13</v>
      </c>
      <c r="H296">
        <v>-71134</v>
      </c>
      <c r="I296">
        <v>-66730</v>
      </c>
      <c r="J296">
        <v>-959</v>
      </c>
      <c r="K296">
        <v>-86993.81</v>
      </c>
      <c r="L296">
        <v>-21908</v>
      </c>
      <c r="M296">
        <v>-22647</v>
      </c>
      <c r="N296">
        <v>-142</v>
      </c>
      <c r="O296">
        <v>-2047595.1</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914</v>
      </c>
      <c r="B297">
        <v>-722</v>
      </c>
      <c r="C297">
        <v>-89187803.370000005</v>
      </c>
      <c r="D297">
        <v>-89010732</v>
      </c>
      <c r="E297">
        <v>-87001984</v>
      </c>
      <c r="F297">
        <v>-24565382</v>
      </c>
      <c r="G297">
        <v>-255785.13</v>
      </c>
      <c r="H297">
        <v>-71134</v>
      </c>
      <c r="I297">
        <v>-66730</v>
      </c>
      <c r="J297">
        <v>-959</v>
      </c>
      <c r="K297">
        <v>-86993.81</v>
      </c>
      <c r="L297">
        <v>-21908</v>
      </c>
      <c r="M297">
        <v>-22647</v>
      </c>
      <c r="N297">
        <v>-142</v>
      </c>
      <c r="O297">
        <v>-2047595.1</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915</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916</v>
      </c>
      <c r="B299">
        <v>-3208396</v>
      </c>
      <c r="C299">
        <v>-9853735.1199999992</v>
      </c>
      <c r="D299">
        <v>-6626445</v>
      </c>
      <c r="E299">
        <v>-4417712</v>
      </c>
      <c r="F299">
        <v>-2212171</v>
      </c>
      <c r="G299">
        <v>-8525569.9700000007</v>
      </c>
      <c r="H299">
        <v>0</v>
      </c>
      <c r="I299">
        <v>0</v>
      </c>
      <c r="J299">
        <v>-2147608</v>
      </c>
      <c r="K299">
        <v>-124355.92</v>
      </c>
      <c r="L299">
        <v>-125649</v>
      </c>
      <c r="M299">
        <v>-89098</v>
      </c>
      <c r="N299">
        <v>-44463</v>
      </c>
      <c r="O299">
        <v>-183604.9</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917</v>
      </c>
      <c r="B300">
        <v>0</v>
      </c>
      <c r="C300">
        <v>87822880</v>
      </c>
      <c r="D300">
        <v>87822880</v>
      </c>
      <c r="E300">
        <v>87822880</v>
      </c>
      <c r="F300">
        <v>21882480</v>
      </c>
      <c r="G300">
        <v>32467500</v>
      </c>
      <c r="H300">
        <v>32467500</v>
      </c>
      <c r="I300">
        <v>7492500</v>
      </c>
      <c r="J300">
        <v>0</v>
      </c>
      <c r="K300">
        <v>15000000</v>
      </c>
      <c r="L300">
        <v>15000000</v>
      </c>
      <c r="M300">
        <v>15000000</v>
      </c>
      <c r="N300">
        <v>15000000</v>
      </c>
      <c r="O300">
        <v>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918</v>
      </c>
      <c r="B301">
        <v>-5000000</v>
      </c>
      <c r="C301">
        <v>-18502100</v>
      </c>
      <c r="D301">
        <v>-14502100</v>
      </c>
      <c r="E301">
        <v>-11266100</v>
      </c>
      <c r="F301">
        <v>-11266100</v>
      </c>
      <c r="G301">
        <v>-12289800</v>
      </c>
      <c r="H301">
        <v>-1500000</v>
      </c>
      <c r="I301">
        <v>-1500000</v>
      </c>
      <c r="J301">
        <v>0</v>
      </c>
      <c r="K301">
        <v>-22994300</v>
      </c>
      <c r="L301">
        <v>-22994300</v>
      </c>
      <c r="M301">
        <v>-11066100</v>
      </c>
      <c r="N301">
        <v>-11066100</v>
      </c>
      <c r="O301">
        <v>-14747000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919</v>
      </c>
      <c r="B302">
        <v>0</v>
      </c>
      <c r="C302">
        <v>33006631.350000001</v>
      </c>
      <c r="D302">
        <v>0</v>
      </c>
      <c r="E302">
        <v>0</v>
      </c>
      <c r="F302">
        <v>0</v>
      </c>
      <c r="G302">
        <v>110223.12</v>
      </c>
      <c r="H302">
        <v>-12662</v>
      </c>
      <c r="I302">
        <v>0</v>
      </c>
      <c r="J302">
        <v>0</v>
      </c>
      <c r="K302">
        <v>-788050.76</v>
      </c>
      <c r="L302">
        <v>-788051</v>
      </c>
      <c r="M302">
        <v>-788051</v>
      </c>
      <c r="N302">
        <v>-553420</v>
      </c>
      <c r="O302">
        <v>10130912</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3102</v>
      </c>
      <c r="B303">
        <v>0</v>
      </c>
      <c r="C303">
        <v>5735628</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3103</v>
      </c>
      <c r="B304">
        <v>0</v>
      </c>
      <c r="C304">
        <v>0</v>
      </c>
      <c r="D304">
        <v>-6372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920</v>
      </c>
      <c r="B305">
        <v>-3</v>
      </c>
      <c r="C305">
        <v>-8416884.1099999994</v>
      </c>
      <c r="D305">
        <v>-8416884</v>
      </c>
      <c r="E305">
        <v>-8284041</v>
      </c>
      <c r="F305">
        <v>-2</v>
      </c>
      <c r="G305">
        <v>-11547791.42</v>
      </c>
      <c r="H305">
        <v>-11547789</v>
      </c>
      <c r="I305">
        <v>-11414950</v>
      </c>
      <c r="J305">
        <v>-3</v>
      </c>
      <c r="K305">
        <v>-11099150.17</v>
      </c>
      <c r="L305">
        <v>-11099148</v>
      </c>
      <c r="M305">
        <v>-10966308</v>
      </c>
      <c r="N305">
        <v>-1</v>
      </c>
      <c r="O305">
        <v>-10070877.42</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921</v>
      </c>
      <c r="B306">
        <v>-3231993</v>
      </c>
      <c r="C306">
        <v>-9616802.5800000001</v>
      </c>
      <c r="D306">
        <v>-6940783</v>
      </c>
      <c r="E306">
        <v>-4477856</v>
      </c>
      <c r="F306">
        <v>-2762649</v>
      </c>
      <c r="G306">
        <v>-7943620.4900000002</v>
      </c>
      <c r="H306">
        <v>-5766260</v>
      </c>
      <c r="I306">
        <v>-3665055</v>
      </c>
      <c r="J306">
        <v>-2037060</v>
      </c>
      <c r="K306">
        <v>-7676471.7699999996</v>
      </c>
      <c r="L306">
        <v>-6030377</v>
      </c>
      <c r="M306">
        <v>-3789615</v>
      </c>
      <c r="N306">
        <v>-2185920</v>
      </c>
      <c r="O306">
        <v>-8200771.6500000004</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922</v>
      </c>
      <c r="B307">
        <v>0</v>
      </c>
      <c r="C307">
        <v>-1743936.77</v>
      </c>
      <c r="D307">
        <v>-1693429</v>
      </c>
      <c r="E307">
        <v>-1696226</v>
      </c>
      <c r="F307">
        <v>-2446781</v>
      </c>
      <c r="G307">
        <v>-12661.6</v>
      </c>
      <c r="H307">
        <v>-6163671</v>
      </c>
      <c r="I307">
        <v>-4282332</v>
      </c>
      <c r="J307">
        <v>0</v>
      </c>
      <c r="K307">
        <v>47850.03</v>
      </c>
      <c r="L307">
        <v>47850</v>
      </c>
      <c r="M307">
        <v>47850</v>
      </c>
      <c r="N307">
        <v>0</v>
      </c>
      <c r="O307">
        <v>145289.03</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371</v>
      </c>
      <c r="B308">
        <v>-10653478</v>
      </c>
      <c r="C308">
        <v>7510145.6799999997</v>
      </c>
      <c r="D308">
        <v>-23043435</v>
      </c>
      <c r="E308">
        <v>-16813313</v>
      </c>
      <c r="F308">
        <v>-6803335</v>
      </c>
      <c r="G308">
        <v>68959483.799999997</v>
      </c>
      <c r="H308">
        <v>9749712</v>
      </c>
      <c r="I308">
        <v>-903966</v>
      </c>
      <c r="J308">
        <v>-3808102</v>
      </c>
      <c r="K308">
        <v>-27938607.210000001</v>
      </c>
      <c r="L308">
        <v>-20914140</v>
      </c>
      <c r="M308">
        <v>-11544450</v>
      </c>
      <c r="N308">
        <v>-1753049</v>
      </c>
      <c r="O308">
        <v>-20714333.140000001</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372</v>
      </c>
      <c r="B309">
        <v>-10666853</v>
      </c>
      <c r="C309">
        <v>51732345.75</v>
      </c>
      <c r="D309">
        <v>-14601936</v>
      </c>
      <c r="E309">
        <v>-9615849</v>
      </c>
      <c r="F309">
        <v>-4109261</v>
      </c>
      <c r="G309">
        <v>10703326.289999999</v>
      </c>
      <c r="H309">
        <v>18674584</v>
      </c>
      <c r="I309">
        <v>-380867</v>
      </c>
      <c r="J309">
        <v>-649869</v>
      </c>
      <c r="K309">
        <v>-4045308.62</v>
      </c>
      <c r="L309">
        <v>-8312896</v>
      </c>
      <c r="M309">
        <v>-2567750</v>
      </c>
      <c r="N309">
        <v>1827956</v>
      </c>
      <c r="O309">
        <v>5158581.22</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923</v>
      </c>
      <c r="B310">
        <v>-18600</v>
      </c>
      <c r="C310">
        <v>26440.03</v>
      </c>
      <c r="D310">
        <v>379384</v>
      </c>
      <c r="E310">
        <v>62469</v>
      </c>
      <c r="F310">
        <v>58874</v>
      </c>
      <c r="G310">
        <v>25242.21</v>
      </c>
      <c r="H310">
        <v>0</v>
      </c>
      <c r="I310">
        <v>0</v>
      </c>
      <c r="J310">
        <v>106449</v>
      </c>
      <c r="K310">
        <v>0</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924</v>
      </c>
      <c r="B311">
        <v>0</v>
      </c>
      <c r="C311">
        <v>0</v>
      </c>
      <c r="D311">
        <v>0</v>
      </c>
      <c r="E311">
        <v>0</v>
      </c>
      <c r="F311">
        <v>0</v>
      </c>
      <c r="G311">
        <v>0</v>
      </c>
      <c r="H311">
        <v>79110</v>
      </c>
      <c r="I311">
        <v>43437</v>
      </c>
      <c r="J311">
        <v>0</v>
      </c>
      <c r="K311">
        <v>-117287.52</v>
      </c>
      <c r="L311">
        <v>-103324</v>
      </c>
      <c r="M311">
        <v>-85141</v>
      </c>
      <c r="N311">
        <v>-36104</v>
      </c>
      <c r="O311">
        <v>-14278.35</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925</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926</v>
      </c>
      <c r="B313">
        <v>92347867</v>
      </c>
      <c r="C313">
        <v>40589081.049999997</v>
      </c>
      <c r="D313">
        <v>40589081</v>
      </c>
      <c r="E313">
        <v>40589081</v>
      </c>
      <c r="F313">
        <v>40589081</v>
      </c>
      <c r="G313">
        <v>29860512.539999999</v>
      </c>
      <c r="H313">
        <v>29860513</v>
      </c>
      <c r="I313">
        <v>29860513</v>
      </c>
      <c r="J313">
        <v>29860513</v>
      </c>
      <c r="K313">
        <v>34023108.68</v>
      </c>
      <c r="L313">
        <v>34023109</v>
      </c>
      <c r="M313">
        <v>34023109</v>
      </c>
      <c r="N313">
        <v>34023109</v>
      </c>
      <c r="O313">
        <v>28878805.809999999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927</v>
      </c>
      <c r="B314">
        <v>81662414</v>
      </c>
      <c r="C314">
        <v>92347866.829999998</v>
      </c>
      <c r="D314">
        <v>26366529</v>
      </c>
      <c r="E314">
        <v>31035701</v>
      </c>
      <c r="F314">
        <v>36538694</v>
      </c>
      <c r="G314">
        <v>40589081.049999997</v>
      </c>
      <c r="H314">
        <v>48614207</v>
      </c>
      <c r="I314">
        <v>29523083</v>
      </c>
      <c r="J314">
        <v>29317093</v>
      </c>
      <c r="K314">
        <v>29860512.539999999</v>
      </c>
      <c r="L314">
        <v>25606889</v>
      </c>
      <c r="M314">
        <v>31370218</v>
      </c>
      <c r="N314">
        <v>35814961</v>
      </c>
      <c r="O314">
        <v>34023108.68</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928</v>
      </c>
      <c r="B315" t="s">
        <v>3095</v>
      </c>
      <c r="C315" t="s">
        <v>3096</v>
      </c>
      <c r="D315" t="s">
        <v>3097</v>
      </c>
      <c r="E315" t="s">
        <v>1191</v>
      </c>
      <c r="F315" t="s">
        <v>929</v>
      </c>
      <c r="G315" t="s">
        <v>930</v>
      </c>
      <c r="H315" t="s">
        <v>931</v>
      </c>
      <c r="I315" t="s">
        <v>932</v>
      </c>
      <c r="J315" t="s">
        <v>933</v>
      </c>
      <c r="K315" t="s">
        <v>934</v>
      </c>
      <c r="L315" t="s">
        <v>935</v>
      </c>
      <c r="M315" t="s">
        <v>936</v>
      </c>
      <c r="N315" t="s">
        <v>937</v>
      </c>
      <c r="O315" t="s">
        <v>938</v>
      </c>
      <c r="P315" t="s">
        <v>938</v>
      </c>
      <c r="Q315" t="s">
        <v>939</v>
      </c>
      <c r="R315" t="s">
        <v>940</v>
      </c>
      <c r="S315" t="s">
        <v>941</v>
      </c>
      <c r="T315" t="s">
        <v>942</v>
      </c>
      <c r="U315" t="s">
        <v>943</v>
      </c>
      <c r="V315" t="s">
        <v>944</v>
      </c>
      <c r="W315" t="s">
        <v>945</v>
      </c>
      <c r="X315" t="s">
        <v>946</v>
      </c>
      <c r="Y315" t="s">
        <v>947</v>
      </c>
      <c r="Z315" t="s">
        <v>948</v>
      </c>
      <c r="AA315" t="s">
        <v>949</v>
      </c>
      <c r="AB315" t="s">
        <v>950</v>
      </c>
      <c r="AC315" t="s">
        <v>951</v>
      </c>
      <c r="AD315" t="s">
        <v>952</v>
      </c>
      <c r="AE315" t="s">
        <v>953</v>
      </c>
      <c r="AF315" t="s">
        <v>954</v>
      </c>
      <c r="AG315" t="s">
        <v>955</v>
      </c>
      <c r="AH315" t="s">
        <v>956</v>
      </c>
      <c r="AI315" t="s">
        <v>957</v>
      </c>
      <c r="AJ315" t="s">
        <v>958</v>
      </c>
      <c r="AK315" t="s">
        <v>959</v>
      </c>
      <c r="AL315" t="s">
        <v>960</v>
      </c>
      <c r="AM315" t="s">
        <v>961</v>
      </c>
      <c r="AN315" t="s">
        <v>962</v>
      </c>
      <c r="AO315" t="s">
        <v>963</v>
      </c>
      <c r="AP315" t="s">
        <v>964</v>
      </c>
      <c r="AQ315" t="s">
        <v>965</v>
      </c>
      <c r="AR315" t="s">
        <v>966</v>
      </c>
      <c r="AS315" t="s">
        <v>967</v>
      </c>
      <c r="AT315" t="s">
        <v>968</v>
      </c>
      <c r="AU315" t="s">
        <v>969</v>
      </c>
      <c r="AV315" t="s">
        <v>970</v>
      </c>
      <c r="AW315" t="s">
        <v>971</v>
      </c>
      <c r="AX315" t="s">
        <v>972</v>
      </c>
      <c r="AY315" t="s">
        <v>973</v>
      </c>
      <c r="AZ315" t="s">
        <v>974</v>
      </c>
      <c r="BA315" t="s">
        <v>975</v>
      </c>
      <c r="BB315" t="s">
        <v>976</v>
      </c>
      <c r="BC315" t="s">
        <v>977</v>
      </c>
      <c r="BD315" t="s">
        <v>978</v>
      </c>
      <c r="BE315" t="s">
        <v>979</v>
      </c>
      <c r="BF315" t="s">
        <v>980</v>
      </c>
      <c r="BG315" t="s">
        <v>981</v>
      </c>
    </row>
    <row r="316" spans="1:59">
      <c r="A316" t="s">
        <v>982</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3098</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984</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5" t="s">
        <v>649</v>
      </c>
      <c r="R347" s="135" t="s">
        <v>650</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3">
        <v>9</v>
      </c>
      <c r="R348" s="134">
        <v>2022</v>
      </c>
    </row>
    <row r="349" spans="1:54" ht="14">
      <c r="A349" s="84"/>
      <c r="B349" s="248" t="s">
        <v>11</v>
      </c>
      <c r="C349" s="248"/>
      <c r="D349" s="248"/>
      <c r="E349" s="248"/>
      <c r="F349" s="248"/>
      <c r="G349" s="248"/>
      <c r="H349" s="248"/>
      <c r="I349" s="248"/>
      <c r="J349" s="248"/>
      <c r="K349" s="248"/>
      <c r="L349" s="248"/>
      <c r="M349" s="248"/>
      <c r="N349" s="248"/>
      <c r="O349" s="248"/>
      <c r="P349" s="115"/>
      <c r="Q349" s="6"/>
      <c r="R349" s="3"/>
    </row>
    <row r="350" spans="1:54" ht="14">
      <c r="B350" s="249" t="s">
        <v>316</v>
      </c>
      <c r="C350" s="249"/>
      <c r="D350" s="249"/>
      <c r="E350" s="249"/>
      <c r="F350" s="249"/>
      <c r="G350" s="249"/>
      <c r="H350" s="249"/>
      <c r="I350" s="249"/>
      <c r="J350" s="249"/>
      <c r="K350" s="249"/>
      <c r="L350" s="249"/>
      <c r="M350" s="249"/>
      <c r="N350" s="249"/>
      <c r="O350" s="249"/>
      <c r="P350" s="116"/>
      <c r="Q350" s="6"/>
      <c r="R350" s="3"/>
    </row>
    <row r="351" spans="1:54" ht="1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ht="1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t="str">
        <f t="shared" si="16"/>
        <v/>
      </c>
      <c r="Q352" s="6"/>
      <c r="R352" s="9" t="s">
        <v>13</v>
      </c>
    </row>
    <row r="353" spans="2:18" ht="14">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ht="14">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81662414</v>
      </c>
      <c r="Q354" s="6"/>
      <c r="R354" s="9" t="s">
        <v>15</v>
      </c>
    </row>
    <row r="355" spans="2:18" ht="14">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8.8678624949710086E-2</v>
      </c>
      <c r="Q355" s="6"/>
      <c r="R355" s="11" t="s">
        <v>686</v>
      </c>
    </row>
    <row r="356" spans="2:18" ht="14">
      <c r="B356" s="249" t="s">
        <v>317</v>
      </c>
      <c r="C356" s="249"/>
      <c r="D356" s="249"/>
      <c r="E356" s="249"/>
      <c r="F356" s="249"/>
      <c r="G356" s="249"/>
      <c r="H356" s="249"/>
      <c r="I356" s="249"/>
      <c r="J356" s="249"/>
      <c r="K356" s="249"/>
      <c r="L356" s="249"/>
      <c r="M356" s="249"/>
      <c r="N356" s="249"/>
      <c r="O356" s="249"/>
      <c r="P356" s="116"/>
      <c r="Q356" s="6"/>
      <c r="R356" s="3"/>
    </row>
    <row r="357" spans="2:18" ht="14">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ht="14">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t="str">
        <f t="shared" si="21"/>
        <v/>
      </c>
      <c r="Q358" s="6"/>
      <c r="R358" s="9" t="s">
        <v>13</v>
      </c>
    </row>
    <row r="359" spans="2:18" ht="14">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ht="14">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6786607</v>
      </c>
      <c r="Q360" s="6"/>
      <c r="R360" s="9" t="s">
        <v>15</v>
      </c>
    </row>
    <row r="361" spans="2:18" ht="14">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7.3696936859358221E-3</v>
      </c>
      <c r="Q361" s="6"/>
      <c r="R361" s="11" t="s">
        <v>686</v>
      </c>
    </row>
    <row r="362" spans="2:18" ht="14">
      <c r="B362" s="249" t="s">
        <v>318</v>
      </c>
      <c r="C362" s="249"/>
      <c r="D362" s="249"/>
      <c r="E362" s="249"/>
      <c r="F362" s="249"/>
      <c r="G362" s="249"/>
      <c r="H362" s="249"/>
      <c r="I362" s="249"/>
      <c r="J362" s="249"/>
      <c r="K362" s="249"/>
      <c r="L362" s="249"/>
      <c r="M362" s="249"/>
      <c r="N362" s="249"/>
      <c r="O362" s="249"/>
      <c r="P362" s="116"/>
      <c r="Q362" s="6"/>
      <c r="R362" s="3"/>
    </row>
    <row r="363" spans="2:18" ht="14">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ht="14">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t="str">
        <f t="shared" si="24"/>
        <v/>
      </c>
      <c r="Q364" s="6"/>
      <c r="R364" s="9" t="s">
        <v>13</v>
      </c>
    </row>
    <row r="365" spans="2:18" ht="14">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ht="14">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15339429</v>
      </c>
      <c r="Q366" s="6"/>
      <c r="R366" s="9" t="s">
        <v>15</v>
      </c>
    </row>
    <row r="367" spans="2:18" ht="14">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1.6657350727272237E-2</v>
      </c>
      <c r="Q367" s="6"/>
      <c r="R367" s="11" t="s">
        <v>686</v>
      </c>
    </row>
    <row r="368" spans="2:18" ht="14">
      <c r="B368" s="249" t="s">
        <v>319</v>
      </c>
      <c r="C368" s="249"/>
      <c r="D368" s="249"/>
      <c r="E368" s="249"/>
      <c r="F368" s="249"/>
      <c r="G368" s="249"/>
      <c r="H368" s="249"/>
      <c r="I368" s="249"/>
      <c r="J368" s="249"/>
      <c r="K368" s="249"/>
      <c r="L368" s="249"/>
      <c r="M368" s="249"/>
      <c r="N368" s="249"/>
      <c r="O368" s="249"/>
      <c r="P368" s="116"/>
      <c r="Q368" s="6"/>
      <c r="R368" s="3"/>
    </row>
    <row r="369" spans="1:18" ht="14">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ht="14">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t="str">
        <f t="shared" si="28"/>
        <v/>
      </c>
      <c r="Q370" s="6"/>
      <c r="R370" s="9" t="s">
        <v>13</v>
      </c>
    </row>
    <row r="371" spans="1:18" ht="14">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ht="14">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51007338</v>
      </c>
      <c r="Q372" s="6"/>
      <c r="R372" s="9" t="s">
        <v>15</v>
      </c>
    </row>
    <row r="373" spans="1:18" ht="14">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5.5389748779470262E-2</v>
      </c>
      <c r="Q373" s="6"/>
      <c r="R373" s="11" t="s">
        <v>686</v>
      </c>
    </row>
    <row r="374" spans="1:18" ht="14">
      <c r="A374" s="84"/>
      <c r="B374" s="247" t="s">
        <v>320</v>
      </c>
      <c r="C374" s="247"/>
      <c r="D374" s="247"/>
      <c r="E374" s="247"/>
      <c r="F374" s="247"/>
      <c r="G374" s="247"/>
      <c r="H374" s="247"/>
      <c r="I374" s="247"/>
      <c r="J374" s="247"/>
      <c r="K374" s="247"/>
      <c r="L374" s="247"/>
      <c r="M374" s="247"/>
      <c r="N374" s="247"/>
      <c r="O374" s="247"/>
      <c r="P374" s="225"/>
      <c r="Q374" s="6"/>
      <c r="R374" s="3"/>
    </row>
    <row r="375" spans="1:18" ht="14">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ht="14">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t="str">
        <f t="shared" si="32"/>
        <v/>
      </c>
      <c r="Q376" s="6"/>
      <c r="R376" s="9" t="s">
        <v>13</v>
      </c>
    </row>
    <row r="377" spans="1:18" ht="14">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ht="14">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155583848</v>
      </c>
      <c r="Q378" s="6"/>
      <c r="R378" s="9" t="s">
        <v>15</v>
      </c>
    </row>
    <row r="379" spans="1:18" ht="14">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0.16895118609920962</v>
      </c>
      <c r="Q379" s="6"/>
      <c r="R379" s="11" t="s">
        <v>686</v>
      </c>
    </row>
    <row r="380" spans="1:18" ht="14">
      <c r="B380" s="249" t="s">
        <v>321</v>
      </c>
      <c r="C380" s="249"/>
      <c r="D380" s="249"/>
      <c r="E380" s="249"/>
      <c r="F380" s="249"/>
      <c r="G380" s="249"/>
      <c r="H380" s="249"/>
      <c r="I380" s="249"/>
      <c r="J380" s="249"/>
      <c r="K380" s="249"/>
      <c r="L380" s="249"/>
      <c r="M380" s="249"/>
      <c r="N380" s="249"/>
      <c r="O380" s="249"/>
      <c r="P380" s="116"/>
      <c r="Q380" s="6"/>
      <c r="R380" s="3"/>
    </row>
    <row r="381" spans="1:18" ht="14">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ht="14">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t="str">
        <f t="shared" si="36"/>
        <v/>
      </c>
      <c r="Q382" s="6"/>
      <c r="R382" s="9" t="s">
        <v>13</v>
      </c>
    </row>
    <row r="383" spans="1:18" ht="14">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ht="14">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210589870</v>
      </c>
      <c r="Q384" s="6"/>
      <c r="R384" s="9" t="s">
        <v>15</v>
      </c>
    </row>
    <row r="385" spans="1:18" ht="14">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0.22868317485616091</v>
      </c>
      <c r="Q385" s="6"/>
      <c r="R385" s="11" t="s">
        <v>686</v>
      </c>
    </row>
    <row r="386" spans="1:18" ht="14">
      <c r="B386" s="249" t="s">
        <v>322</v>
      </c>
      <c r="C386" s="249"/>
      <c r="D386" s="249"/>
      <c r="E386" s="249"/>
      <c r="F386" s="249"/>
      <c r="G386" s="249"/>
      <c r="H386" s="249"/>
      <c r="I386" s="249"/>
      <c r="J386" s="249"/>
      <c r="K386" s="249"/>
      <c r="L386" s="249"/>
      <c r="M386" s="249"/>
      <c r="N386" s="249"/>
      <c r="O386" s="249"/>
      <c r="P386" s="116"/>
      <c r="Q386" s="6"/>
      <c r="R386" s="3"/>
    </row>
    <row r="387" spans="1:18" ht="14">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ht="14">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t="str">
        <f t="shared" si="40"/>
        <v/>
      </c>
      <c r="Q388" s="6"/>
      <c r="R388" s="9" t="s">
        <v>13</v>
      </c>
    </row>
    <row r="389" spans="1:18" ht="14">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ht="14">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51329820</v>
      </c>
      <c r="Q390" s="6"/>
      <c r="R390" s="9" t="s">
        <v>15</v>
      </c>
    </row>
    <row r="391" spans="1:18" ht="14">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5.5739937549680173E-2</v>
      </c>
      <c r="Q391" s="6"/>
      <c r="R391" s="11" t="s">
        <v>686</v>
      </c>
    </row>
    <row r="392" spans="1:18" ht="14">
      <c r="A392" s="84"/>
      <c r="B392" s="247" t="s">
        <v>323</v>
      </c>
      <c r="C392" s="247"/>
      <c r="D392" s="247"/>
      <c r="E392" s="247"/>
      <c r="F392" s="247"/>
      <c r="G392" s="247"/>
      <c r="H392" s="247"/>
      <c r="I392" s="247"/>
      <c r="J392" s="247"/>
      <c r="K392" s="247"/>
      <c r="L392" s="247"/>
      <c r="M392" s="247"/>
      <c r="N392" s="247"/>
      <c r="O392" s="247"/>
      <c r="P392" s="225"/>
      <c r="Q392" s="6"/>
      <c r="R392" s="3"/>
    </row>
    <row r="393" spans="1:18" ht="14">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ht="14">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t="str">
        <f t="shared" si="44"/>
        <v/>
      </c>
      <c r="Q394" s="6"/>
      <c r="R394" s="9" t="s">
        <v>13</v>
      </c>
    </row>
    <row r="395" spans="1:18" ht="14">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ht="14">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765296624</v>
      </c>
      <c r="Q396" s="6"/>
      <c r="R396" s="9" t="s">
        <v>15</v>
      </c>
    </row>
    <row r="397" spans="1:18" ht="14">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0.83104881390079033</v>
      </c>
      <c r="Q397" s="6"/>
      <c r="R397" s="11" t="s">
        <v>686</v>
      </c>
    </row>
    <row r="398" spans="1:18" ht="14">
      <c r="B398" s="248" t="s">
        <v>324</v>
      </c>
      <c r="C398" s="248"/>
      <c r="D398" s="248"/>
      <c r="E398" s="248"/>
      <c r="F398" s="248"/>
      <c r="G398" s="248"/>
      <c r="H398" s="248"/>
      <c r="I398" s="248"/>
      <c r="J398" s="248"/>
      <c r="K398" s="248"/>
      <c r="L398" s="248"/>
      <c r="M398" s="248"/>
      <c r="N398" s="248"/>
      <c r="O398" s="248"/>
      <c r="P398" s="115"/>
      <c r="Q398" s="6"/>
      <c r="R398" s="3"/>
    </row>
    <row r="399" spans="1:18" ht="14">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ht="14">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t="str">
        <f t="shared" si="47"/>
        <v/>
      </c>
      <c r="Q400" s="6"/>
      <c r="R400" s="9" t="s">
        <v>13</v>
      </c>
    </row>
    <row r="401" spans="1:18" ht="14">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ht="14">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920880472</v>
      </c>
      <c r="Q402" s="6"/>
      <c r="R402" s="9" t="s">
        <v>15</v>
      </c>
    </row>
    <row r="403" spans="1:18" ht="14">
      <c r="B403" s="250" t="s">
        <v>1</v>
      </c>
      <c r="C403" s="250"/>
      <c r="D403" s="250"/>
      <c r="E403" s="250"/>
      <c r="F403" s="250"/>
      <c r="G403" s="250"/>
      <c r="H403" s="250"/>
      <c r="I403" s="250"/>
      <c r="J403" s="250"/>
      <c r="K403" s="250"/>
      <c r="L403" s="250"/>
      <c r="M403" s="250"/>
      <c r="N403" s="250"/>
      <c r="O403" s="250"/>
      <c r="P403" s="117"/>
    </row>
    <row r="404" spans="1:18" ht="14">
      <c r="B404" s="251" t="s">
        <v>326</v>
      </c>
      <c r="C404" s="251"/>
      <c r="D404" s="251"/>
      <c r="E404" s="251"/>
      <c r="F404" s="251"/>
      <c r="G404" s="251"/>
      <c r="H404" s="251"/>
      <c r="I404" s="251"/>
      <c r="J404" s="251"/>
      <c r="K404" s="251"/>
      <c r="L404" s="251"/>
      <c r="M404" s="251"/>
      <c r="N404" s="251"/>
      <c r="O404" s="251"/>
      <c r="P404" s="118"/>
      <c r="Q404" s="6"/>
      <c r="R404" s="3"/>
    </row>
    <row r="405" spans="1:18" ht="14">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ht="14">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t="str">
        <f t="shared" si="49"/>
        <v/>
      </c>
      <c r="Q406" s="6"/>
      <c r="R406" s="9" t="s">
        <v>13</v>
      </c>
    </row>
    <row r="407" spans="1:18" ht="14">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ht="14">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127666857</v>
      </c>
      <c r="Q408" s="6"/>
      <c r="R408" s="9" t="s">
        <v>15</v>
      </c>
    </row>
    <row r="409" spans="1:18" ht="14">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0.13863564369296344</v>
      </c>
      <c r="Q409" s="6"/>
      <c r="R409" s="11" t="s">
        <v>686</v>
      </c>
    </row>
    <row r="410" spans="1:18" ht="14">
      <c r="A410" s="84"/>
      <c r="B410" s="251" t="s">
        <v>329</v>
      </c>
      <c r="C410" s="251"/>
      <c r="D410" s="251"/>
      <c r="E410" s="251"/>
      <c r="F410" s="251"/>
      <c r="G410" s="251"/>
      <c r="H410" s="251"/>
      <c r="I410" s="251"/>
      <c r="J410" s="251"/>
      <c r="K410" s="251"/>
      <c r="L410" s="251"/>
      <c r="M410" s="251"/>
      <c r="N410" s="251"/>
      <c r="O410" s="251"/>
      <c r="P410" s="118"/>
      <c r="Q410" s="6"/>
      <c r="R410" s="3"/>
    </row>
    <row r="411" spans="1:18" ht="14">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ht="14">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t="str">
        <f t="shared" si="52"/>
        <v/>
      </c>
      <c r="Q412" s="6"/>
      <c r="R412" s="9" t="s">
        <v>13</v>
      </c>
    </row>
    <row r="413" spans="1:18" ht="14">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ht="14">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207308024</v>
      </c>
      <c r="Q414" s="6"/>
      <c r="R414" s="9" t="s">
        <v>15</v>
      </c>
    </row>
    <row r="415" spans="1:18" ht="14">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0.22511936163632754</v>
      </c>
      <c r="Q415" s="6"/>
      <c r="R415" s="11" t="s">
        <v>686</v>
      </c>
    </row>
    <row r="416" spans="1:18" ht="14">
      <c r="B416" s="252" t="s">
        <v>2</v>
      </c>
      <c r="C416" s="252"/>
      <c r="D416" s="252"/>
      <c r="E416" s="252"/>
      <c r="F416" s="252"/>
      <c r="G416" s="252"/>
      <c r="H416" s="252"/>
      <c r="I416" s="252"/>
      <c r="J416" s="252"/>
      <c r="K416" s="252"/>
      <c r="L416" s="252"/>
      <c r="M416" s="252"/>
      <c r="N416" s="252"/>
      <c r="O416" s="252"/>
      <c r="P416" s="119"/>
      <c r="Q416" s="6"/>
      <c r="R416" s="3"/>
    </row>
    <row r="417" spans="2:18" ht="14">
      <c r="B417" s="8">
        <f t="shared" ref="B417:P419" si="55">IFERROR(VLOOKUP($B$416,$4:$126,MATCH($R417&amp;"/"&amp;B$348,$2:$2,0),FALSE),"")</f>
        <v>0</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ht="14">
      <c r="B418" s="8">
        <f t="shared" si="55"/>
        <v>494736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t="str">
        <f t="shared" si="55"/>
        <v/>
      </c>
      <c r="Q418" s="6"/>
      <c r="R418" s="9" t="s">
        <v>13</v>
      </c>
    </row>
    <row r="419" spans="2:18" ht="14">
      <c r="B419" s="8">
        <f t="shared" si="55"/>
        <v>813734</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ht="14">
      <c r="B420" s="8">
        <f t="shared" ref="B420:M420" si="56">IFERROR(VLOOKUP($B$416,$4:$126,MATCH($R420&amp;"/"&amp;B$348,$2:$2,0),FALSE),"")</f>
        <v>0</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64725616</v>
      </c>
      <c r="Q420" s="6"/>
      <c r="R420" s="9" t="s">
        <v>15</v>
      </c>
    </row>
    <row r="421" spans="2:18" ht="14">
      <c r="B421" s="12">
        <f t="shared" ref="B421:M421" si="57">+B420/B$402</f>
        <v>0</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7.028666365291325E-2</v>
      </c>
      <c r="Q421" s="6"/>
      <c r="R421" s="11" t="s">
        <v>686</v>
      </c>
    </row>
    <row r="422" spans="2:18" ht="14">
      <c r="B422" s="251" t="s">
        <v>3</v>
      </c>
      <c r="C422" s="251"/>
      <c r="D422" s="251"/>
      <c r="E422" s="251"/>
      <c r="F422" s="251"/>
      <c r="G422" s="251"/>
      <c r="H422" s="251"/>
      <c r="I422" s="251"/>
      <c r="J422" s="251"/>
      <c r="K422" s="251"/>
      <c r="L422" s="251"/>
      <c r="M422" s="251"/>
      <c r="N422" s="251"/>
      <c r="O422" s="251"/>
      <c r="P422" s="118"/>
      <c r="Q422" s="6"/>
      <c r="R422" s="3"/>
    </row>
    <row r="423" spans="2:18" ht="14">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ht="14">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t="str">
        <f t="shared" si="58"/>
        <v/>
      </c>
      <c r="Q424" s="6"/>
      <c r="R424" s="9" t="s">
        <v>13</v>
      </c>
    </row>
    <row r="425" spans="2:18" ht="14">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ht="14">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304152517</v>
      </c>
      <c r="Q426" s="6"/>
      <c r="R426" s="9" t="s">
        <v>15</v>
      </c>
    </row>
    <row r="427" spans="2:18" ht="14">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0.33028446823226804</v>
      </c>
      <c r="Q427" s="6"/>
      <c r="R427" s="11" t="s">
        <v>686</v>
      </c>
    </row>
    <row r="428" spans="2:18" ht="14">
      <c r="B428" s="251" t="s">
        <v>4</v>
      </c>
      <c r="C428" s="251"/>
      <c r="D428" s="251"/>
      <c r="E428" s="251"/>
      <c r="F428" s="251"/>
      <c r="G428" s="251"/>
      <c r="H428" s="251"/>
      <c r="I428" s="251"/>
      <c r="J428" s="251"/>
      <c r="K428" s="251"/>
      <c r="L428" s="251"/>
      <c r="M428" s="251"/>
      <c r="N428" s="251"/>
      <c r="O428" s="251"/>
      <c r="P428" s="118"/>
      <c r="Q428" s="6"/>
      <c r="R428" s="3"/>
    </row>
    <row r="429" spans="2:18" ht="14">
      <c r="B429" s="8">
        <f t="shared" ref="B429:P431" si="61">IFERROR(VLOOKUP($B$428,$4:$126,MATCH($R429&amp;"/"&amp;B$348,$2:$2,0),FALSE),"")</f>
        <v>734061</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ht="14">
      <c r="B430" s="8">
        <f t="shared" si="61"/>
        <v>494736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t="str">
        <f t="shared" si="61"/>
        <v/>
      </c>
      <c r="Q430" s="6"/>
      <c r="R430" s="9" t="s">
        <v>13</v>
      </c>
    </row>
    <row r="431" spans="2:18" ht="14">
      <c r="B431" s="8">
        <f t="shared" si="61"/>
        <v>2850681</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ht="14">
      <c r="B432" s="8">
        <f t="shared" ref="B432:M432" si="62">IFERROR(VLOOKUP($B$428,$4:$126,MATCH($R432&amp;"/"&amp;B$348,$2:$2,0),FALSE),"")</f>
        <v>0</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368878133</v>
      </c>
      <c r="Q432" s="6"/>
      <c r="R432" s="9" t="s">
        <v>15</v>
      </c>
    </row>
    <row r="433" spans="1:18" s="87" customFormat="1" ht="14">
      <c r="A433" s="86"/>
      <c r="B433" s="13">
        <f t="shared" ref="B433:O433" si="63">+B432/B$457</f>
        <v>0</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3.4389559986019242</v>
      </c>
      <c r="Q433" s="6"/>
      <c r="R433" s="14" t="s">
        <v>16</v>
      </c>
    </row>
    <row r="434" spans="1:18" ht="14">
      <c r="A434" s="84"/>
      <c r="B434" s="251" t="s">
        <v>331</v>
      </c>
      <c r="C434" s="251"/>
      <c r="D434" s="251"/>
      <c r="E434" s="251"/>
      <c r="F434" s="251"/>
      <c r="G434" s="251"/>
      <c r="H434" s="251"/>
      <c r="I434" s="251"/>
      <c r="J434" s="251"/>
      <c r="K434" s="251"/>
      <c r="L434" s="251"/>
      <c r="M434" s="251"/>
      <c r="N434" s="251"/>
      <c r="O434" s="251"/>
      <c r="P434" s="118"/>
      <c r="Q434" s="6"/>
      <c r="R434" s="3"/>
    </row>
    <row r="435" spans="1:18" ht="14">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ht="14">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t="str">
        <f t="shared" si="65"/>
        <v/>
      </c>
      <c r="Q436" s="6"/>
      <c r="R436" s="9" t="s">
        <v>13</v>
      </c>
    </row>
    <row r="437" spans="1:18" ht="14">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ht="14">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416967013</v>
      </c>
      <c r="Q438" s="6"/>
      <c r="R438" s="9" t="s">
        <v>15</v>
      </c>
    </row>
    <row r="439" spans="1:18" ht="14">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0.45279167674651266</v>
      </c>
      <c r="Q439" s="6"/>
      <c r="R439" s="11" t="s">
        <v>686</v>
      </c>
    </row>
    <row r="440" spans="1:18" ht="14">
      <c r="B440" s="250" t="s">
        <v>332</v>
      </c>
      <c r="C440" s="250"/>
      <c r="D440" s="250"/>
      <c r="E440" s="250"/>
      <c r="F440" s="250"/>
      <c r="G440" s="250"/>
      <c r="H440" s="250"/>
      <c r="I440" s="250"/>
      <c r="J440" s="250"/>
      <c r="K440" s="250"/>
      <c r="L440" s="250"/>
      <c r="M440" s="250"/>
      <c r="N440" s="250"/>
      <c r="O440" s="250"/>
      <c r="P440" s="117"/>
      <c r="Q440" s="6"/>
      <c r="R440" s="3"/>
    </row>
    <row r="441" spans="1:18" ht="14">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ht="14">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t="str">
        <f t="shared" si="68"/>
        <v/>
      </c>
      <c r="Q442" s="6"/>
      <c r="R442" s="9" t="s">
        <v>13</v>
      </c>
    </row>
    <row r="443" spans="1:18" ht="14">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ht="14">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624275037</v>
      </c>
      <c r="Q444" s="6"/>
      <c r="R444" s="9" t="s">
        <v>15</v>
      </c>
    </row>
    <row r="445" spans="1:18" ht="14">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0.67791103838284017</v>
      </c>
      <c r="Q445" s="6"/>
      <c r="R445" s="11" t="s">
        <v>686</v>
      </c>
    </row>
    <row r="446" spans="1:18" ht="14">
      <c r="B446" s="253" t="s">
        <v>17</v>
      </c>
      <c r="C446" s="253"/>
      <c r="D446" s="253"/>
      <c r="E446" s="253"/>
      <c r="F446" s="253"/>
      <c r="G446" s="253"/>
      <c r="H446" s="253"/>
      <c r="I446" s="253"/>
      <c r="J446" s="253"/>
      <c r="K446" s="253"/>
      <c r="L446" s="253"/>
      <c r="M446" s="253"/>
      <c r="N446" s="253"/>
      <c r="O446" s="253"/>
      <c r="P446" s="120"/>
      <c r="Q446" s="6"/>
      <c r="R446" s="11"/>
    </row>
    <row r="447" spans="1:18" ht="14">
      <c r="B447" s="254" t="s">
        <v>333</v>
      </c>
      <c r="C447" s="254"/>
      <c r="D447" s="254"/>
      <c r="E447" s="254"/>
      <c r="F447" s="254"/>
      <c r="G447" s="254"/>
      <c r="H447" s="254"/>
      <c r="I447" s="254"/>
      <c r="J447" s="254"/>
      <c r="K447" s="254"/>
      <c r="L447" s="254"/>
      <c r="M447" s="254"/>
      <c r="N447" s="254"/>
      <c r="O447" s="254"/>
      <c r="P447" s="121"/>
    </row>
    <row r="448" spans="1:18" ht="14">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ht="14">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t="str">
        <f t="shared" si="71"/>
        <v/>
      </c>
      <c r="Q449" s="6"/>
      <c r="R449" s="9" t="s">
        <v>13</v>
      </c>
    </row>
    <row r="450" spans="1:19" ht="14">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ht="14">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75543180</v>
      </c>
      <c r="Q451" s="6"/>
      <c r="R451" s="9" t="s">
        <v>15</v>
      </c>
    </row>
    <row r="452" spans="1:19" ht="14">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8.2033643124099179E-2</v>
      </c>
      <c r="Q452" s="6"/>
      <c r="R452" s="11" t="s">
        <v>686</v>
      </c>
    </row>
    <row r="453" spans="1:19" ht="14">
      <c r="B453" s="253" t="s">
        <v>334</v>
      </c>
      <c r="C453" s="253"/>
      <c r="D453" s="253"/>
      <c r="E453" s="253"/>
      <c r="F453" s="253"/>
      <c r="G453" s="253"/>
      <c r="H453" s="253"/>
      <c r="I453" s="253"/>
      <c r="J453" s="253"/>
      <c r="K453" s="253"/>
      <c r="L453" s="253"/>
      <c r="M453" s="253"/>
      <c r="N453" s="253"/>
      <c r="O453" s="253"/>
      <c r="P453" s="120"/>
    </row>
    <row r="454" spans="1:19" ht="14">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ht="14">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t="str">
        <f t="shared" si="74"/>
        <v/>
      </c>
      <c r="Q455" s="6"/>
      <c r="R455" s="9" t="s">
        <v>13</v>
      </c>
    </row>
    <row r="456" spans="1:19" ht="14">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ht="14">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107264569</v>
      </c>
      <c r="Q457" s="6"/>
      <c r="R457" s="9" t="s">
        <v>15</v>
      </c>
    </row>
    <row r="458" spans="1:19" ht="14">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0.11648044698682676</v>
      </c>
      <c r="Q458" s="6"/>
      <c r="R458" s="11" t="s">
        <v>686</v>
      </c>
    </row>
    <row r="459" spans="1:19" ht="14">
      <c r="B459" s="248" t="s">
        <v>18</v>
      </c>
      <c r="C459" s="248"/>
      <c r="D459" s="248"/>
      <c r="E459" s="248"/>
      <c r="F459" s="248"/>
      <c r="G459" s="248"/>
      <c r="H459" s="248"/>
      <c r="I459" s="248"/>
      <c r="J459" s="248"/>
      <c r="K459" s="248"/>
      <c r="L459" s="248"/>
      <c r="M459" s="248"/>
      <c r="N459" s="248"/>
      <c r="O459" s="248"/>
      <c r="P459" s="115"/>
      <c r="Q459" s="6"/>
      <c r="R459" s="15"/>
    </row>
    <row r="460" spans="1:19" ht="14">
      <c r="B460" s="248" t="s">
        <v>353</v>
      </c>
      <c r="C460" s="248"/>
      <c r="D460" s="248"/>
      <c r="E460" s="248"/>
      <c r="F460" s="248"/>
      <c r="G460" s="248"/>
      <c r="H460" s="248"/>
      <c r="I460" s="248"/>
      <c r="J460" s="248"/>
      <c r="K460" s="248"/>
      <c r="L460" s="248"/>
      <c r="M460" s="248"/>
      <c r="N460" s="248"/>
      <c r="O460" s="248"/>
      <c r="P460" s="115"/>
      <c r="Q460" s="6"/>
      <c r="R460" s="9"/>
    </row>
    <row r="461" spans="1:19" ht="14">
      <c r="B461" s="7">
        <f t="shared" ref="B461:P464"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ht="14">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t="str">
        <f t="shared" si="77"/>
        <v/>
      </c>
      <c r="Q462" s="17"/>
      <c r="R462" s="9" t="s">
        <v>13</v>
      </c>
    </row>
    <row r="463" spans="1:19" ht="14">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ht="14">
      <c r="B464" s="18">
        <f t="shared" si="77"/>
        <v>28770180</v>
      </c>
      <c r="C464" s="18">
        <f t="shared" si="77"/>
        <v>30668553.719999999</v>
      </c>
      <c r="D464" s="18">
        <f t="shared" si="77"/>
        <v>36498116.479999997</v>
      </c>
      <c r="E464" s="18">
        <f t="shared" si="77"/>
        <v>39160084.920000002</v>
      </c>
      <c r="F464" s="18">
        <f t="shared" si="77"/>
        <v>51568839.490000002</v>
      </c>
      <c r="G464" s="18">
        <f t="shared" si="77"/>
        <v>88413932.790000007</v>
      </c>
      <c r="H464" s="18">
        <f t="shared" si="77"/>
        <v>94990804.730000004</v>
      </c>
      <c r="I464" s="18">
        <f t="shared" si="77"/>
        <v>102607555.26000001</v>
      </c>
      <c r="J464" s="18">
        <f t="shared" si="77"/>
        <v>111103385.91</v>
      </c>
      <c r="K464" s="18">
        <f t="shared" si="77"/>
        <v>123364653.17</v>
      </c>
      <c r="L464" s="18">
        <f t="shared" si="77"/>
        <v>134503438.96000001</v>
      </c>
      <c r="M464" s="18">
        <f t="shared" si="77"/>
        <v>142510625.53999999</v>
      </c>
      <c r="N464" s="18">
        <f t="shared" si="77"/>
        <v>131822726.40000001</v>
      </c>
      <c r="O464" s="18">
        <f t="shared" si="77"/>
        <v>179226117.40000001</v>
      </c>
      <c r="P464" s="18" t="str">
        <f t="shared" si="77"/>
        <v/>
      </c>
      <c r="Q464" s="17"/>
      <c r="R464" s="9" t="s">
        <v>19</v>
      </c>
    </row>
    <row r="465" spans="1:18" ht="14">
      <c r="B465" s="16">
        <f>SUM(B461:B464)</f>
        <v>124082711</v>
      </c>
      <c r="C465" s="16">
        <f t="shared" ref="C465:M465" si="78">SUM(C461:C464)</f>
        <v>112376923.72</v>
      </c>
      <c r="D465" s="16">
        <f t="shared" si="78"/>
        <v>134953814.47999999</v>
      </c>
      <c r="E465" s="16">
        <f t="shared" si="78"/>
        <v>155359866.92000002</v>
      </c>
      <c r="F465" s="16">
        <f t="shared" si="78"/>
        <v>188702047.49000001</v>
      </c>
      <c r="G465" s="16">
        <f t="shared" si="78"/>
        <v>272285532.79000002</v>
      </c>
      <c r="H465" s="16">
        <f t="shared" si="78"/>
        <v>357766357.73000002</v>
      </c>
      <c r="I465" s="16">
        <f t="shared" si="78"/>
        <v>391817323.25999999</v>
      </c>
      <c r="J465" s="16">
        <f t="shared" si="78"/>
        <v>434711870.90999997</v>
      </c>
      <c r="K465" s="16">
        <f t="shared" si="78"/>
        <v>471069225.17000002</v>
      </c>
      <c r="L465" s="16">
        <f t="shared" si="78"/>
        <v>508552476.96000004</v>
      </c>
      <c r="M465" s="16">
        <f t="shared" si="7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777634736</v>
      </c>
      <c r="Q465" s="6"/>
      <c r="R465" s="9" t="s">
        <v>15</v>
      </c>
    </row>
    <row r="466" spans="1:18" s="87" customFormat="1" ht="14">
      <c r="A466" s="86"/>
      <c r="B466" s="19"/>
      <c r="C466" s="20">
        <f t="shared" ref="C466:M466" si="79">C465/B465-1</f>
        <v>-9.4338584204531117E-2</v>
      </c>
      <c r="D466" s="20">
        <f t="shared" si="79"/>
        <v>0.20090326387873825</v>
      </c>
      <c r="E466" s="20">
        <f t="shared" si="79"/>
        <v>0.15120767440793004</v>
      </c>
      <c r="F466" s="20">
        <f t="shared" si="79"/>
        <v>0.21461257164418779</v>
      </c>
      <c r="G466" s="20">
        <f t="shared" si="79"/>
        <v>0.44293894216717167</v>
      </c>
      <c r="H466" s="20">
        <f t="shared" si="79"/>
        <v>0.31393818123244555</v>
      </c>
      <c r="I466" s="20">
        <f t="shared" si="79"/>
        <v>9.5176544116810646E-2</v>
      </c>
      <c r="J466" s="20">
        <f t="shared" si="79"/>
        <v>0.10947588353957549</v>
      </c>
      <c r="K466" s="20">
        <f t="shared" si="79"/>
        <v>8.3635522038751242E-2</v>
      </c>
      <c r="L466" s="20">
        <f t="shared" si="79"/>
        <v>7.9570580685828229E-2</v>
      </c>
      <c r="M466" s="20">
        <f t="shared" si="79"/>
        <v>8.3441215022019399E-2</v>
      </c>
      <c r="N466" s="12">
        <f>N465/M465-1</f>
        <v>-4.5558982681671578E-2</v>
      </c>
      <c r="O466" s="12">
        <f>O465/N465-1</f>
        <v>7.4774939182185474E-2</v>
      </c>
      <c r="P466" s="12">
        <f>P465/O465-1</f>
        <v>0.3758398968583434</v>
      </c>
      <c r="Q466" s="17"/>
      <c r="R466" s="14" t="s">
        <v>20</v>
      </c>
    </row>
    <row r="467" spans="1:18" ht="14">
      <c r="B467" s="248" t="s">
        <v>315</v>
      </c>
      <c r="C467" s="248"/>
      <c r="D467" s="248"/>
      <c r="E467" s="248"/>
      <c r="F467" s="248"/>
      <c r="G467" s="248"/>
      <c r="H467" s="248"/>
      <c r="I467" s="248"/>
      <c r="J467" s="248"/>
      <c r="K467" s="248"/>
      <c r="L467" s="248"/>
      <c r="M467" s="248"/>
      <c r="N467" s="248"/>
      <c r="O467" s="248"/>
      <c r="P467" s="115"/>
      <c r="Q467" s="6"/>
      <c r="R467" s="9"/>
    </row>
    <row r="468" spans="1:18" ht="14">
      <c r="B468" s="7">
        <f t="shared" ref="B468:P471" si="80">IFERROR(VLOOKUP($B$467,$130:$216,MATCH($R468&amp;"/"&amp;B$348,$128:$128,0),FALSE),"")</f>
        <v>1207163</v>
      </c>
      <c r="C468" s="7">
        <f t="shared" si="80"/>
        <v>1307386</v>
      </c>
      <c r="D468" s="7">
        <f t="shared" si="80"/>
        <v>1321883</v>
      </c>
      <c r="E468" s="7">
        <f t="shared" si="80"/>
        <v>1610751</v>
      </c>
      <c r="F468" s="7">
        <f t="shared" si="80"/>
        <v>1492490</v>
      </c>
      <c r="G468" s="7">
        <f t="shared" si="80"/>
        <v>2258403</v>
      </c>
      <c r="H468" s="7">
        <f t="shared" si="80"/>
        <v>2923276</v>
      </c>
      <c r="I468" s="7">
        <f t="shared" si="80"/>
        <v>3162157</v>
      </c>
      <c r="J468" s="7">
        <f t="shared" si="80"/>
        <v>3712618</v>
      </c>
      <c r="K468" s="7">
        <f t="shared" si="80"/>
        <v>4094488</v>
      </c>
      <c r="L468" s="7">
        <f t="shared" si="80"/>
        <v>4339655</v>
      </c>
      <c r="M468" s="7">
        <f t="shared" si="80"/>
        <v>4465610</v>
      </c>
      <c r="N468" s="7">
        <f t="shared" si="80"/>
        <v>4787011</v>
      </c>
      <c r="O468" s="7">
        <f t="shared" si="80"/>
        <v>4790420</v>
      </c>
      <c r="P468" s="7">
        <f t="shared" si="80"/>
        <v>5253129</v>
      </c>
      <c r="Q468" s="6"/>
      <c r="R468" s="9" t="s">
        <v>12</v>
      </c>
    </row>
    <row r="469" spans="1:18" ht="14">
      <c r="B469" s="7">
        <f t="shared" si="80"/>
        <v>1178089</v>
      </c>
      <c r="C469" s="7">
        <f t="shared" si="80"/>
        <v>1145514</v>
      </c>
      <c r="D469" s="7">
        <f t="shared" si="80"/>
        <v>1307115</v>
      </c>
      <c r="E469" s="7">
        <f t="shared" si="80"/>
        <v>1590375</v>
      </c>
      <c r="F469" s="7">
        <f t="shared" si="80"/>
        <v>1934688</v>
      </c>
      <c r="G469" s="7">
        <f t="shared" si="80"/>
        <v>2326848</v>
      </c>
      <c r="H469" s="7">
        <f t="shared" si="80"/>
        <v>3126178</v>
      </c>
      <c r="I469" s="7">
        <f t="shared" si="80"/>
        <v>3333320</v>
      </c>
      <c r="J469" s="7">
        <f t="shared" si="80"/>
        <v>4573992</v>
      </c>
      <c r="K469" s="7">
        <f t="shared" si="80"/>
        <v>4464309</v>
      </c>
      <c r="L469" s="7">
        <f t="shared" si="80"/>
        <v>4701357</v>
      </c>
      <c r="M469" s="7">
        <f t="shared" si="80"/>
        <v>4796823</v>
      </c>
      <c r="N469" s="7">
        <f t="shared" si="80"/>
        <v>4888055</v>
      </c>
      <c r="O469" s="7">
        <f t="shared" si="80"/>
        <v>5224269</v>
      </c>
      <c r="P469" s="7" t="str">
        <f t="shared" si="80"/>
        <v/>
      </c>
      <c r="Q469" s="6"/>
      <c r="R469" s="9" t="s">
        <v>13</v>
      </c>
    </row>
    <row r="470" spans="1:18" ht="14">
      <c r="B470" s="7">
        <f t="shared" si="80"/>
        <v>1107407</v>
      </c>
      <c r="C470" s="7">
        <f t="shared" si="80"/>
        <v>1186110</v>
      </c>
      <c r="D470" s="7">
        <f t="shared" si="80"/>
        <v>1417359</v>
      </c>
      <c r="E470" s="7">
        <f t="shared" si="80"/>
        <v>1595604</v>
      </c>
      <c r="F470" s="7">
        <f t="shared" si="80"/>
        <v>2540123</v>
      </c>
      <c r="G470" s="7">
        <f t="shared" si="80"/>
        <v>3748413</v>
      </c>
      <c r="H470" s="7">
        <f t="shared" si="80"/>
        <v>3338085</v>
      </c>
      <c r="I470" s="7">
        <f t="shared" si="80"/>
        <v>3630498</v>
      </c>
      <c r="J470" s="7">
        <f t="shared" si="80"/>
        <v>4297996</v>
      </c>
      <c r="K470" s="7">
        <f t="shared" si="80"/>
        <v>4923553</v>
      </c>
      <c r="L470" s="7">
        <f t="shared" si="80"/>
        <v>4941596</v>
      </c>
      <c r="M470" s="7">
        <f t="shared" si="80"/>
        <v>5251591</v>
      </c>
      <c r="N470" s="7">
        <f t="shared" si="80"/>
        <v>5466550</v>
      </c>
      <c r="O470" s="7">
        <f t="shared" si="80"/>
        <v>5010617</v>
      </c>
      <c r="P470" s="7" t="str">
        <f t="shared" si="80"/>
        <v/>
      </c>
      <c r="Q470" s="6"/>
      <c r="R470" s="9" t="s">
        <v>14</v>
      </c>
    </row>
    <row r="471" spans="1:18" ht="14">
      <c r="B471" s="18">
        <f t="shared" si="80"/>
        <v>1363006</v>
      </c>
      <c r="C471" s="18">
        <f t="shared" si="80"/>
        <v>1447914.82</v>
      </c>
      <c r="D471" s="18">
        <f t="shared" si="80"/>
        <v>1744138.84</v>
      </c>
      <c r="E471" s="18">
        <f t="shared" si="80"/>
        <v>1066243.72</v>
      </c>
      <c r="F471" s="18">
        <f t="shared" si="80"/>
        <v>2375219</v>
      </c>
      <c r="G471" s="18">
        <f t="shared" si="80"/>
        <v>3500872.29</v>
      </c>
      <c r="H471" s="18">
        <f t="shared" si="80"/>
        <v>3532267.8</v>
      </c>
      <c r="I471" s="18">
        <f t="shared" si="80"/>
        <v>3745277.02</v>
      </c>
      <c r="J471" s="18">
        <f t="shared" si="80"/>
        <v>4335431.79</v>
      </c>
      <c r="K471" s="18">
        <f t="shared" si="80"/>
        <v>4612990.4800000004</v>
      </c>
      <c r="L471" s="18">
        <f t="shared" si="80"/>
        <v>5005008.55</v>
      </c>
      <c r="M471" s="18">
        <f t="shared" si="80"/>
        <v>5296947.2300000004</v>
      </c>
      <c r="N471" s="18">
        <f t="shared" si="80"/>
        <v>5181248.3499999996</v>
      </c>
      <c r="O471" s="18">
        <f t="shared" si="80"/>
        <v>6827948.46</v>
      </c>
      <c r="P471" s="18" t="str">
        <f t="shared" si="80"/>
        <v/>
      </c>
      <c r="Q471" s="6"/>
      <c r="R471" s="9" t="s">
        <v>19</v>
      </c>
    </row>
    <row r="472" spans="1:18" ht="14">
      <c r="B472" s="7">
        <f>SUM(B468:B471)</f>
        <v>4855665</v>
      </c>
      <c r="C472" s="112">
        <f t="shared" ref="C472:M472" si="81">SUM(C468:C471)</f>
        <v>5086924.82</v>
      </c>
      <c r="D472" s="112">
        <f t="shared" si="81"/>
        <v>5790495.8399999999</v>
      </c>
      <c r="E472" s="112">
        <f t="shared" si="81"/>
        <v>5862973.7199999997</v>
      </c>
      <c r="F472" s="112">
        <f t="shared" si="81"/>
        <v>8342520</v>
      </c>
      <c r="G472" s="112">
        <f t="shared" si="81"/>
        <v>11834536.289999999</v>
      </c>
      <c r="H472" s="112">
        <f t="shared" si="81"/>
        <v>12919806.800000001</v>
      </c>
      <c r="I472" s="112">
        <f t="shared" si="81"/>
        <v>13871252.02</v>
      </c>
      <c r="J472" s="112">
        <f t="shared" si="81"/>
        <v>16920037.789999999</v>
      </c>
      <c r="K472" s="112">
        <f t="shared" si="81"/>
        <v>18095340.48</v>
      </c>
      <c r="L472" s="112">
        <f t="shared" si="81"/>
        <v>18987616.550000001</v>
      </c>
      <c r="M472" s="112">
        <f t="shared" si="81"/>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21012516</v>
      </c>
      <c r="Q472" s="6"/>
      <c r="R472" s="9" t="s">
        <v>15</v>
      </c>
    </row>
    <row r="473" spans="1:18" ht="14">
      <c r="B473" s="248" t="s">
        <v>354</v>
      </c>
      <c r="C473" s="248"/>
      <c r="D473" s="248"/>
      <c r="E473" s="248"/>
      <c r="F473" s="248"/>
      <c r="G473" s="248"/>
      <c r="H473" s="248"/>
      <c r="I473" s="248"/>
      <c r="J473" s="248"/>
      <c r="K473" s="248"/>
      <c r="L473" s="248"/>
      <c r="M473" s="248"/>
      <c r="N473" s="248"/>
      <c r="O473" s="248"/>
      <c r="P473" s="115"/>
      <c r="Q473" s="6"/>
      <c r="R473" s="9"/>
    </row>
    <row r="474" spans="1:18" ht="14">
      <c r="B474" s="7">
        <f t="shared" ref="B474:P477" si="82">IFERROR(VLOOKUP($B$473,$130:$216,MATCH($R474&amp;"/"&amp;B$348,$128:$128,0),FALSE),"")</f>
        <v>64822</v>
      </c>
      <c r="C474" s="7">
        <f t="shared" si="82"/>
        <v>48963</v>
      </c>
      <c r="D474" s="7">
        <f t="shared" si="82"/>
        <v>120957</v>
      </c>
      <c r="E474" s="7">
        <f t="shared" si="82"/>
        <v>74568</v>
      </c>
      <c r="F474" s="7">
        <f t="shared" si="82"/>
        <v>159971</v>
      </c>
      <c r="G474" s="7">
        <f t="shared" si="82"/>
        <v>204422</v>
      </c>
      <c r="H474" s="7">
        <f t="shared" si="82"/>
        <v>67644</v>
      </c>
      <c r="I474" s="7">
        <f t="shared" si="82"/>
        <v>64897</v>
      </c>
      <c r="J474" s="7">
        <f t="shared" si="82"/>
        <v>45562</v>
      </c>
      <c r="K474" s="7">
        <f t="shared" si="82"/>
        <v>84175</v>
      </c>
      <c r="L474" s="7">
        <f t="shared" si="82"/>
        <v>54414</v>
      </c>
      <c r="M474" s="7">
        <f t="shared" si="82"/>
        <v>112436</v>
      </c>
      <c r="N474" s="7">
        <f t="shared" si="82"/>
        <v>42453</v>
      </c>
      <c r="O474" s="7">
        <f t="shared" si="82"/>
        <v>32869</v>
      </c>
      <c r="P474" s="7">
        <f t="shared" si="82"/>
        <v>69338</v>
      </c>
      <c r="Q474" s="6"/>
      <c r="R474" s="9" t="s">
        <v>12</v>
      </c>
    </row>
    <row r="475" spans="1:18" ht="14">
      <c r="B475" s="7">
        <f t="shared" si="82"/>
        <v>66239</v>
      </c>
      <c r="C475" s="7">
        <f t="shared" si="82"/>
        <v>32030</v>
      </c>
      <c r="D475" s="7">
        <f t="shared" si="82"/>
        <v>132602</v>
      </c>
      <c r="E475" s="7">
        <f t="shared" si="82"/>
        <v>109225</v>
      </c>
      <c r="F475" s="7">
        <f t="shared" si="82"/>
        <v>181430</v>
      </c>
      <c r="G475" s="7">
        <f t="shared" si="82"/>
        <v>152311</v>
      </c>
      <c r="H475" s="7">
        <f t="shared" si="82"/>
        <v>61344</v>
      </c>
      <c r="I475" s="7">
        <f t="shared" si="82"/>
        <v>50589</v>
      </c>
      <c r="J475" s="7">
        <f t="shared" si="82"/>
        <v>49289</v>
      </c>
      <c r="K475" s="7">
        <f t="shared" si="82"/>
        <v>53717</v>
      </c>
      <c r="L475" s="7">
        <f t="shared" si="82"/>
        <v>90025</v>
      </c>
      <c r="M475" s="7">
        <f t="shared" si="82"/>
        <v>74303</v>
      </c>
      <c r="N475" s="7">
        <f t="shared" si="82"/>
        <v>38204</v>
      </c>
      <c r="O475" s="7">
        <f t="shared" si="82"/>
        <v>21512</v>
      </c>
      <c r="P475" s="7" t="str">
        <f t="shared" si="82"/>
        <v/>
      </c>
      <c r="Q475" s="6"/>
      <c r="R475" s="9" t="s">
        <v>13</v>
      </c>
    </row>
    <row r="476" spans="1:18" ht="14">
      <c r="B476" s="7">
        <f t="shared" si="82"/>
        <v>68521</v>
      </c>
      <c r="C476" s="7">
        <f t="shared" si="82"/>
        <v>98056</v>
      </c>
      <c r="D476" s="7">
        <f t="shared" si="82"/>
        <v>31459</v>
      </c>
      <c r="E476" s="7">
        <f t="shared" si="82"/>
        <v>120372</v>
      </c>
      <c r="F476" s="7">
        <f t="shared" si="82"/>
        <v>181383</v>
      </c>
      <c r="G476" s="7">
        <f t="shared" si="82"/>
        <v>56740</v>
      </c>
      <c r="H476" s="7">
        <f t="shared" si="82"/>
        <v>54357</v>
      </c>
      <c r="I476" s="7">
        <f t="shared" si="82"/>
        <v>42657</v>
      </c>
      <c r="J476" s="7">
        <f t="shared" si="82"/>
        <v>59447</v>
      </c>
      <c r="K476" s="7">
        <f t="shared" si="82"/>
        <v>45139</v>
      </c>
      <c r="L476" s="7">
        <f t="shared" si="82"/>
        <v>70553</v>
      </c>
      <c r="M476" s="7">
        <f t="shared" si="82"/>
        <v>57951</v>
      </c>
      <c r="N476" s="7">
        <f t="shared" si="82"/>
        <v>32202</v>
      </c>
      <c r="O476" s="7">
        <f t="shared" si="82"/>
        <v>22460</v>
      </c>
      <c r="P476" s="7" t="str">
        <f t="shared" si="82"/>
        <v/>
      </c>
      <c r="Q476" s="6"/>
      <c r="R476" s="9" t="s">
        <v>14</v>
      </c>
    </row>
    <row r="477" spans="1:18" ht="14">
      <c r="B477" s="18">
        <f t="shared" si="82"/>
        <v>75066</v>
      </c>
      <c r="C477" s="18">
        <f t="shared" si="82"/>
        <v>117880.13</v>
      </c>
      <c r="D477" s="18">
        <f t="shared" si="82"/>
        <v>54221.64</v>
      </c>
      <c r="E477" s="18">
        <f t="shared" si="82"/>
        <v>146471.91</v>
      </c>
      <c r="F477" s="18">
        <f t="shared" si="82"/>
        <v>209663.48</v>
      </c>
      <c r="G477" s="18">
        <f t="shared" si="82"/>
        <v>65045.48</v>
      </c>
      <c r="H477" s="18">
        <f t="shared" si="82"/>
        <v>54586.32</v>
      </c>
      <c r="I477" s="18">
        <f t="shared" si="82"/>
        <v>46520.29</v>
      </c>
      <c r="J477" s="18">
        <f t="shared" si="82"/>
        <v>75555.539999999994</v>
      </c>
      <c r="K477" s="18">
        <f t="shared" si="82"/>
        <v>55653.120000000003</v>
      </c>
      <c r="L477" s="18">
        <f t="shared" si="82"/>
        <v>64947.82</v>
      </c>
      <c r="M477" s="18">
        <f t="shared" si="82"/>
        <v>50033.760000000002</v>
      </c>
      <c r="N477" s="18">
        <f t="shared" si="82"/>
        <v>43976.25</v>
      </c>
      <c r="O477" s="18">
        <f t="shared" si="82"/>
        <v>52377.23</v>
      </c>
      <c r="P477" s="18" t="str">
        <f t="shared" si="82"/>
        <v/>
      </c>
      <c r="Q477" s="6"/>
      <c r="R477" s="9" t="s">
        <v>19</v>
      </c>
    </row>
    <row r="478" spans="1:18" ht="14">
      <c r="B478" s="7">
        <f>SUM(B474:B477)</f>
        <v>274648</v>
      </c>
      <c r="C478" s="112">
        <f t="shared" ref="C478:M478" si="83">SUM(C474:C477)</f>
        <v>296929.13</v>
      </c>
      <c r="D478" s="112">
        <f t="shared" si="83"/>
        <v>339239.64</v>
      </c>
      <c r="E478" s="112">
        <f t="shared" si="83"/>
        <v>450636.91000000003</v>
      </c>
      <c r="F478" s="112">
        <f t="shared" si="83"/>
        <v>732447.48</v>
      </c>
      <c r="G478" s="112">
        <f t="shared" si="83"/>
        <v>478518.48</v>
      </c>
      <c r="H478" s="112">
        <f t="shared" si="83"/>
        <v>237931.32</v>
      </c>
      <c r="I478" s="112">
        <f t="shared" si="83"/>
        <v>204663.29</v>
      </c>
      <c r="J478" s="112">
        <f t="shared" si="83"/>
        <v>229853.53999999998</v>
      </c>
      <c r="K478" s="112">
        <f t="shared" si="83"/>
        <v>238684.12</v>
      </c>
      <c r="L478" s="112">
        <f t="shared" si="83"/>
        <v>279939.82</v>
      </c>
      <c r="M478" s="112">
        <f t="shared" si="83"/>
        <v>294723.76</v>
      </c>
      <c r="N478" s="112">
        <f>IF(N475="",N474*4,IF(N476="",(N475+N474)*2,IF(N477="",((N476+N475+N474)/3)*4,SUM(N474:N477))))</f>
        <v>156835.25</v>
      </c>
      <c r="O478" s="112">
        <f>IF(O475="",O474*4,IF(O476="",(O475+O474)*2,IF(O477="",((O476+O475+O474)/3)*4,SUM(O474:O477))))</f>
        <v>129218.23000000001</v>
      </c>
      <c r="P478" s="112">
        <f>IF(P475="",P474*4,IF(P476="",(P475+P474)*2,IF(P477="",((P476+P475+P474)/3)*4,SUM(P474:P477))))</f>
        <v>277352</v>
      </c>
      <c r="Q478" s="6"/>
      <c r="R478" s="9" t="s">
        <v>15</v>
      </c>
    </row>
    <row r="479" spans="1:18" ht="14">
      <c r="B479" s="248" t="s">
        <v>362</v>
      </c>
      <c r="C479" s="248"/>
      <c r="D479" s="248"/>
      <c r="E479" s="248"/>
      <c r="F479" s="248"/>
      <c r="G479" s="248"/>
      <c r="H479" s="248"/>
      <c r="I479" s="248"/>
      <c r="J479" s="248"/>
      <c r="K479" s="248"/>
      <c r="L479" s="248"/>
      <c r="M479" s="248"/>
      <c r="N479" s="248"/>
      <c r="O479" s="248"/>
      <c r="P479" s="115"/>
      <c r="Q479" s="6"/>
      <c r="R479" s="9"/>
    </row>
    <row r="480" spans="1:18" ht="14">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35738</v>
      </c>
      <c r="P480" s="7">
        <f t="shared" si="84"/>
        <v>224294</v>
      </c>
      <c r="Q480" s="6"/>
      <c r="R480" s="9" t="s">
        <v>12</v>
      </c>
    </row>
    <row r="481" spans="2:18" ht="14">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-235</v>
      </c>
      <c r="O481" s="7">
        <f t="shared" si="84"/>
        <v>-129095</v>
      </c>
      <c r="P481" s="7" t="str">
        <f t="shared" si="84"/>
        <v/>
      </c>
      <c r="Q481" s="6"/>
      <c r="R481" s="9" t="s">
        <v>13</v>
      </c>
    </row>
    <row r="482" spans="2:18" ht="14">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-523</v>
      </c>
      <c r="O482" s="7">
        <f t="shared" si="84"/>
        <v>-281627</v>
      </c>
      <c r="P482" s="7" t="str">
        <f t="shared" si="84"/>
        <v/>
      </c>
      <c r="Q482" s="6"/>
      <c r="R482" s="9" t="s">
        <v>14</v>
      </c>
    </row>
    <row r="483" spans="2:18" ht="14">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-62657.21</v>
      </c>
      <c r="O483" s="18">
        <f t="shared" si="84"/>
        <v>148509.70000000001</v>
      </c>
      <c r="P483" s="18" t="str">
        <f t="shared" si="84"/>
        <v/>
      </c>
      <c r="Q483" s="6"/>
      <c r="R483" s="9" t="s">
        <v>19</v>
      </c>
    </row>
    <row r="484" spans="2:18" ht="14">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-63415.21</v>
      </c>
      <c r="O484" s="112">
        <f>IF(O481="",O480*4,IF(O482="",(O481+O480)*2,IF(O483="",((O482+O481+O480)/3)*4,SUM(O480:O483))))</f>
        <v>-226474.3</v>
      </c>
      <c r="P484" s="112">
        <f>IF(P481="",P480*4,IF(P482="",(P481+P480)*2,IF(P483="",((P482+P481+P480)/3)*4,SUM(P480:P483))))</f>
        <v>897176</v>
      </c>
      <c r="Q484" s="6"/>
      <c r="R484" s="9" t="s">
        <v>15</v>
      </c>
    </row>
    <row r="485" spans="2:18" ht="14">
      <c r="B485" s="248" t="s">
        <v>363</v>
      </c>
      <c r="C485" s="248"/>
      <c r="D485" s="248"/>
      <c r="E485" s="248"/>
      <c r="F485" s="248"/>
      <c r="G485" s="248"/>
      <c r="H485" s="248"/>
      <c r="I485" s="248"/>
      <c r="J485" s="248"/>
      <c r="K485" s="248"/>
      <c r="L485" s="248"/>
      <c r="M485" s="248"/>
      <c r="N485" s="248"/>
      <c r="O485" s="248"/>
      <c r="P485" s="115"/>
      <c r="Q485" s="6"/>
      <c r="R485" s="9"/>
    </row>
    <row r="486" spans="2:18" ht="14">
      <c r="B486" s="7">
        <f t="shared" ref="B486:P489" si="86">IFERROR(VLOOKUP($B$485,$130:$216,MATCH($R486&amp;"/"&amp;B$348,$128:$128,0),FALSE),"")</f>
        <v>137694</v>
      </c>
      <c r="C486" s="7">
        <f t="shared" si="86"/>
        <v>2294</v>
      </c>
      <c r="D486" s="7">
        <f t="shared" si="86"/>
        <v>-9258</v>
      </c>
      <c r="E486" s="7">
        <f t="shared" si="86"/>
        <v>45073</v>
      </c>
      <c r="F486" s="7">
        <f t="shared" si="86"/>
        <v>7524</v>
      </c>
      <c r="G486" s="7">
        <f t="shared" si="86"/>
        <v>3055</v>
      </c>
      <c r="H486" s="7">
        <f t="shared" si="86"/>
        <v>176962</v>
      </c>
      <c r="I486" s="7">
        <f t="shared" si="86"/>
        <v>-19335</v>
      </c>
      <c r="J486" s="7">
        <f t="shared" si="86"/>
        <v>58587</v>
      </c>
      <c r="K486" s="7">
        <f t="shared" si="86"/>
        <v>5036</v>
      </c>
      <c r="L486" s="7">
        <f t="shared" si="86"/>
        <v>-6799</v>
      </c>
      <c r="M486" s="7">
        <f t="shared" si="86"/>
        <v>-2012</v>
      </c>
      <c r="N486" s="7">
        <f t="shared" si="86"/>
        <v>55990</v>
      </c>
      <c r="O486" s="7">
        <f t="shared" si="86"/>
        <v>59449</v>
      </c>
      <c r="P486" s="7">
        <f t="shared" si="86"/>
        <v>-48590</v>
      </c>
      <c r="Q486" s="6"/>
      <c r="R486" s="9" t="s">
        <v>12</v>
      </c>
    </row>
    <row r="487" spans="2:18" ht="14">
      <c r="B487" s="7">
        <f t="shared" si="86"/>
        <v>76014</v>
      </c>
      <c r="C487" s="7">
        <f t="shared" si="86"/>
        <v>-4873</v>
      </c>
      <c r="D487" s="7">
        <f t="shared" si="86"/>
        <v>-14876</v>
      </c>
      <c r="E487" s="7">
        <f t="shared" si="86"/>
        <v>57863</v>
      </c>
      <c r="F487" s="7">
        <f t="shared" si="86"/>
        <v>-28559</v>
      </c>
      <c r="G487" s="7">
        <f t="shared" si="86"/>
        <v>37253</v>
      </c>
      <c r="H487" s="7">
        <f t="shared" si="86"/>
        <v>1262</v>
      </c>
      <c r="I487" s="7">
        <f t="shared" si="86"/>
        <v>-36122</v>
      </c>
      <c r="J487" s="7">
        <f t="shared" si="86"/>
        <v>7685</v>
      </c>
      <c r="K487" s="7">
        <f t="shared" si="86"/>
        <v>-18376</v>
      </c>
      <c r="L487" s="7">
        <f t="shared" si="86"/>
        <v>-3933</v>
      </c>
      <c r="M487" s="7">
        <f t="shared" si="86"/>
        <v>58902</v>
      </c>
      <c r="N487" s="7">
        <f t="shared" si="86"/>
        <v>-2482</v>
      </c>
      <c r="O487" s="7">
        <f t="shared" si="86"/>
        <v>283552</v>
      </c>
      <c r="P487" s="7" t="str">
        <f t="shared" si="86"/>
        <v/>
      </c>
      <c r="Q487" s="6"/>
      <c r="R487" s="9" t="s">
        <v>13</v>
      </c>
    </row>
    <row r="488" spans="2:18" ht="14">
      <c r="B488" s="7">
        <f t="shared" si="86"/>
        <v>23427</v>
      </c>
      <c r="C488" s="7">
        <f t="shared" si="86"/>
        <v>138</v>
      </c>
      <c r="D488" s="7">
        <f t="shared" si="86"/>
        <v>8351</v>
      </c>
      <c r="E488" s="7">
        <f t="shared" si="86"/>
        <v>53625</v>
      </c>
      <c r="F488" s="7">
        <f t="shared" si="86"/>
        <v>41999</v>
      </c>
      <c r="G488" s="7">
        <f t="shared" si="86"/>
        <v>-391277</v>
      </c>
      <c r="H488" s="7">
        <f t="shared" si="86"/>
        <v>236946</v>
      </c>
      <c r="I488" s="7">
        <f t="shared" si="86"/>
        <v>25535</v>
      </c>
      <c r="J488" s="7">
        <f t="shared" si="86"/>
        <v>28142</v>
      </c>
      <c r="K488" s="7">
        <f t="shared" si="86"/>
        <v>4550</v>
      </c>
      <c r="L488" s="7">
        <f t="shared" si="86"/>
        <v>57790</v>
      </c>
      <c r="M488" s="7">
        <f t="shared" si="86"/>
        <v>-22214</v>
      </c>
      <c r="N488" s="7">
        <f t="shared" si="86"/>
        <v>11306</v>
      </c>
      <c r="O488" s="7">
        <f t="shared" si="86"/>
        <v>23564</v>
      </c>
      <c r="P488" s="7" t="str">
        <f t="shared" si="86"/>
        <v/>
      </c>
      <c r="Q488" s="6"/>
      <c r="R488" s="9" t="s">
        <v>14</v>
      </c>
    </row>
    <row r="489" spans="2:18" ht="14">
      <c r="B489" s="18">
        <f t="shared" si="86"/>
        <v>4301</v>
      </c>
      <c r="C489" s="18">
        <f t="shared" si="86"/>
        <v>-3582.48</v>
      </c>
      <c r="D489" s="18">
        <f t="shared" si="86"/>
        <v>-90825.25</v>
      </c>
      <c r="E489" s="18">
        <f t="shared" si="86"/>
        <v>59743.49</v>
      </c>
      <c r="F489" s="18">
        <f t="shared" si="86"/>
        <v>17623.25</v>
      </c>
      <c r="G489" s="18">
        <f t="shared" si="86"/>
        <v>-146982.76</v>
      </c>
      <c r="H489" s="18">
        <f t="shared" si="86"/>
        <v>-38190.019999999997</v>
      </c>
      <c r="I489" s="18">
        <f t="shared" si="86"/>
        <v>25740.9</v>
      </c>
      <c r="J489" s="18">
        <f t="shared" si="86"/>
        <v>-17328.46</v>
      </c>
      <c r="K489" s="18">
        <f t="shared" si="86"/>
        <v>8250.56</v>
      </c>
      <c r="L489" s="18">
        <f t="shared" si="86"/>
        <v>-7339.96</v>
      </c>
      <c r="M489" s="18">
        <f t="shared" si="86"/>
        <v>68901.240000000005</v>
      </c>
      <c r="N489" s="18">
        <f t="shared" si="86"/>
        <v>161162.67000000001</v>
      </c>
      <c r="O489" s="18">
        <f t="shared" si="86"/>
        <v>6754927.5099999998</v>
      </c>
      <c r="P489" s="18" t="str">
        <f t="shared" si="86"/>
        <v/>
      </c>
      <c r="Q489" s="6"/>
      <c r="R489" s="9" t="s">
        <v>19</v>
      </c>
    </row>
    <row r="490" spans="2:18" ht="14">
      <c r="B490" s="7">
        <f>SUM(B486:B489)</f>
        <v>241436</v>
      </c>
      <c r="C490" s="112">
        <f t="shared" ref="C490:M490" si="87">SUM(C486:C489)</f>
        <v>-6023.48</v>
      </c>
      <c r="D490" s="112">
        <f t="shared" si="87"/>
        <v>-106608.25</v>
      </c>
      <c r="E490" s="112">
        <f t="shared" si="87"/>
        <v>216304.49</v>
      </c>
      <c r="F490" s="112">
        <f t="shared" si="87"/>
        <v>38587.25</v>
      </c>
      <c r="G490" s="112">
        <f t="shared" si="87"/>
        <v>-497951.76</v>
      </c>
      <c r="H490" s="112">
        <f t="shared" si="87"/>
        <v>376979.98</v>
      </c>
      <c r="I490" s="112">
        <f t="shared" si="87"/>
        <v>-4181.0999999999985</v>
      </c>
      <c r="J490" s="112">
        <f t="shared" si="87"/>
        <v>77085.540000000008</v>
      </c>
      <c r="K490" s="112">
        <f t="shared" si="87"/>
        <v>-539.44000000000051</v>
      </c>
      <c r="L490" s="112">
        <f t="shared" si="87"/>
        <v>39718.04</v>
      </c>
      <c r="M490" s="112">
        <f t="shared" si="87"/>
        <v>103577.24</v>
      </c>
      <c r="N490" s="112">
        <f>IF(N487="",N486*4,IF(N488="",(N487+N486)*2,IF(N489="",((N488+N487+N486)/3)*4,SUM(N486:N489))))</f>
        <v>225976.67</v>
      </c>
      <c r="O490" s="112">
        <f>IF(O487="",O486*4,IF(O488="",(O487+O486)*2,IF(O489="",((O488+O487+O486)/3)*4,SUM(O486:O489))))</f>
        <v>7121492.5099999998</v>
      </c>
      <c r="P490" s="112">
        <f>IF(P487="",P486*4,IF(P488="",(P487+P486)*2,IF(P489="",((P488+P487+P486)/3)*4,SUM(P486:P489))))</f>
        <v>-194360</v>
      </c>
      <c r="Q490" s="6"/>
      <c r="R490" s="9" t="s">
        <v>15</v>
      </c>
    </row>
    <row r="491" spans="2:18" s="2" customFormat="1" ht="14">
      <c r="B491" s="248" t="s">
        <v>356</v>
      </c>
      <c r="C491" s="248"/>
      <c r="D491" s="248"/>
      <c r="E491" s="248"/>
      <c r="F491" s="248"/>
      <c r="G491" s="248"/>
      <c r="H491" s="248"/>
      <c r="I491" s="248"/>
      <c r="J491" s="248"/>
      <c r="K491" s="248"/>
      <c r="L491" s="248"/>
      <c r="M491" s="248"/>
      <c r="N491" s="248"/>
      <c r="O491" s="248"/>
      <c r="P491" s="115"/>
      <c r="Q491" s="6"/>
      <c r="R491" s="9"/>
    </row>
    <row r="492" spans="2:18" s="2" customFormat="1" ht="14">
      <c r="B492" s="7">
        <f t="shared" ref="B492:P495" si="88">IFERROR(VLOOKUP($B$491,$130:$216,MATCH($R492&amp;"/"&amp;B$348,$128:$128,0),FALSE),"")</f>
        <v>32722671</v>
      </c>
      <c r="C492" s="7">
        <f t="shared" si="88"/>
        <v>27274183</v>
      </c>
      <c r="D492" s="7">
        <f t="shared" si="88"/>
        <v>33424788</v>
      </c>
      <c r="E492" s="7">
        <f t="shared" si="88"/>
        <v>38855784</v>
      </c>
      <c r="F492" s="7">
        <f t="shared" si="88"/>
        <v>44666924</v>
      </c>
      <c r="G492" s="7">
        <f t="shared" si="88"/>
        <v>52901939</v>
      </c>
      <c r="H492" s="7">
        <f t="shared" si="88"/>
        <v>89148937</v>
      </c>
      <c r="I492" s="7">
        <f t="shared" si="88"/>
        <v>98780706</v>
      </c>
      <c r="J492" s="7">
        <f t="shared" si="88"/>
        <v>108726947</v>
      </c>
      <c r="K492" s="7">
        <f t="shared" si="88"/>
        <v>117507495</v>
      </c>
      <c r="L492" s="7">
        <f t="shared" si="88"/>
        <v>128045872</v>
      </c>
      <c r="M492" s="7">
        <f t="shared" si="88"/>
        <v>138895714</v>
      </c>
      <c r="N492" s="7">
        <f t="shared" si="88"/>
        <v>145799976</v>
      </c>
      <c r="O492" s="7">
        <f t="shared" si="88"/>
        <v>133371872</v>
      </c>
      <c r="P492" s="7">
        <f t="shared" si="88"/>
        <v>199731151</v>
      </c>
      <c r="Q492" s="6"/>
      <c r="R492" s="9" t="s">
        <v>12</v>
      </c>
    </row>
    <row r="493" spans="2:18" s="2" customFormat="1" ht="14">
      <c r="B493" s="7">
        <f t="shared" si="88"/>
        <v>32062250</v>
      </c>
      <c r="C493" s="7">
        <f t="shared" si="88"/>
        <v>28572462</v>
      </c>
      <c r="D493" s="7">
        <f t="shared" si="88"/>
        <v>34628197</v>
      </c>
      <c r="E493" s="7">
        <f t="shared" si="88"/>
        <v>40682579</v>
      </c>
      <c r="F493" s="7">
        <f t="shared" si="88"/>
        <v>47731327</v>
      </c>
      <c r="G493" s="7">
        <f t="shared" si="88"/>
        <v>53561093</v>
      </c>
      <c r="H493" s="7">
        <f t="shared" si="88"/>
        <v>92132640</v>
      </c>
      <c r="I493" s="7">
        <f t="shared" si="88"/>
        <v>100676161</v>
      </c>
      <c r="J493" s="7">
        <f t="shared" si="88"/>
        <v>114620958</v>
      </c>
      <c r="K493" s="7">
        <f t="shared" si="88"/>
        <v>120651938</v>
      </c>
      <c r="L493" s="7">
        <f t="shared" si="88"/>
        <v>129706280</v>
      </c>
      <c r="M493" s="7">
        <f t="shared" si="88"/>
        <v>143266840</v>
      </c>
      <c r="N493" s="7">
        <f t="shared" si="88"/>
        <v>128027320</v>
      </c>
      <c r="O493" s="7">
        <f t="shared" si="88"/>
        <v>137391443</v>
      </c>
      <c r="P493" s="7" t="str">
        <f t="shared" si="88"/>
        <v/>
      </c>
      <c r="Q493" s="6"/>
      <c r="R493" s="9" t="s">
        <v>13</v>
      </c>
    </row>
    <row r="494" spans="2:18" s="2" customFormat="1" ht="14">
      <c r="B494" s="7">
        <f t="shared" si="88"/>
        <v>34219851</v>
      </c>
      <c r="C494" s="7">
        <f t="shared" si="88"/>
        <v>29679784</v>
      </c>
      <c r="D494" s="7">
        <f t="shared" si="88"/>
        <v>34734088</v>
      </c>
      <c r="E494" s="7">
        <f t="shared" si="88"/>
        <v>41762314</v>
      </c>
      <c r="F494" s="7">
        <f t="shared" si="88"/>
        <v>51225042</v>
      </c>
      <c r="G494" s="7">
        <f t="shared" si="88"/>
        <v>86155705</v>
      </c>
      <c r="H494" s="7">
        <f t="shared" si="88"/>
        <v>91064860</v>
      </c>
      <c r="I494" s="7">
        <f t="shared" si="88"/>
        <v>100037019</v>
      </c>
      <c r="J494" s="7">
        <f t="shared" si="88"/>
        <v>112999484</v>
      </c>
      <c r="K494" s="7">
        <f t="shared" si="88"/>
        <v>123210520</v>
      </c>
      <c r="L494" s="7">
        <f t="shared" si="88"/>
        <v>130494486</v>
      </c>
      <c r="M494" s="7">
        <f t="shared" si="88"/>
        <v>141072248</v>
      </c>
      <c r="N494" s="7">
        <f t="shared" si="88"/>
        <v>135488772</v>
      </c>
      <c r="O494" s="7">
        <f t="shared" si="88"/>
        <v>130320002</v>
      </c>
      <c r="P494" s="7" t="str">
        <f t="shared" si="88"/>
        <v/>
      </c>
      <c r="Q494" s="6"/>
      <c r="R494" s="9" t="s">
        <v>14</v>
      </c>
    </row>
    <row r="495" spans="2:18" s="2" customFormat="1" ht="14">
      <c r="B495" s="7">
        <f t="shared" si="88"/>
        <v>30208252</v>
      </c>
      <c r="C495" s="7">
        <f t="shared" si="88"/>
        <v>32234348.670000002</v>
      </c>
      <c r="D495" s="7">
        <f t="shared" si="88"/>
        <v>38296476.960000001</v>
      </c>
      <c r="E495" s="7">
        <f t="shared" si="88"/>
        <v>40372800.539999999</v>
      </c>
      <c r="F495" s="7">
        <f t="shared" si="88"/>
        <v>54153721.960000001</v>
      </c>
      <c r="G495" s="7">
        <f t="shared" si="88"/>
        <v>91979850.560000002</v>
      </c>
      <c r="H495" s="7">
        <f t="shared" si="88"/>
        <v>98577658.849999994</v>
      </c>
      <c r="I495" s="7">
        <f t="shared" si="88"/>
        <v>106399352.56999999</v>
      </c>
      <c r="J495" s="7">
        <f t="shared" si="88"/>
        <v>115514373.23999999</v>
      </c>
      <c r="K495" s="7">
        <f t="shared" si="88"/>
        <v>128033296.77</v>
      </c>
      <c r="L495" s="7">
        <f t="shared" si="88"/>
        <v>139573395.33000001</v>
      </c>
      <c r="M495" s="7">
        <f t="shared" si="88"/>
        <v>147857606.53</v>
      </c>
      <c r="N495" s="7">
        <f t="shared" si="88"/>
        <v>137047950.99000001</v>
      </c>
      <c r="O495" s="7">
        <f t="shared" si="88"/>
        <v>186106443.09</v>
      </c>
      <c r="P495" s="7" t="str">
        <f t="shared" si="88"/>
        <v/>
      </c>
      <c r="Q495" s="6"/>
      <c r="R495" s="9" t="s">
        <v>19</v>
      </c>
    </row>
    <row r="496" spans="2:18" s="2" customFormat="1" ht="14">
      <c r="B496" s="16">
        <f>SUM(B492:B495)</f>
        <v>129213024</v>
      </c>
      <c r="C496" s="16">
        <f t="shared" ref="C496:M496" si="89">SUM(C492:C495)</f>
        <v>117760777.67</v>
      </c>
      <c r="D496" s="16">
        <f t="shared" si="89"/>
        <v>141083549.96000001</v>
      </c>
      <c r="E496" s="16">
        <f t="shared" si="89"/>
        <v>161673477.53999999</v>
      </c>
      <c r="F496" s="16">
        <f t="shared" si="89"/>
        <v>197777014.96000001</v>
      </c>
      <c r="G496" s="16">
        <f t="shared" si="89"/>
        <v>284598587.56</v>
      </c>
      <c r="H496" s="16">
        <f t="shared" si="89"/>
        <v>370924095.85000002</v>
      </c>
      <c r="I496" s="16">
        <f t="shared" si="89"/>
        <v>405893238.56999999</v>
      </c>
      <c r="J496" s="16">
        <f t="shared" si="89"/>
        <v>451861762.24000001</v>
      </c>
      <c r="K496" s="16">
        <f t="shared" si="89"/>
        <v>489403249.76999998</v>
      </c>
      <c r="L496" s="16">
        <f t="shared" si="89"/>
        <v>527820033.33000004</v>
      </c>
      <c r="M496" s="16">
        <f t="shared" si="89"/>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798924604</v>
      </c>
      <c r="Q496" s="6"/>
      <c r="R496" s="9" t="s">
        <v>15</v>
      </c>
    </row>
    <row r="497" spans="1:18" ht="14">
      <c r="B497" s="250" t="s">
        <v>21</v>
      </c>
      <c r="C497" s="250"/>
      <c r="D497" s="250"/>
      <c r="E497" s="250"/>
      <c r="F497" s="250"/>
      <c r="G497" s="250"/>
      <c r="H497" s="250"/>
      <c r="I497" s="250"/>
      <c r="J497" s="250"/>
      <c r="K497" s="250"/>
      <c r="L497" s="250"/>
      <c r="M497" s="250"/>
      <c r="N497" s="250"/>
      <c r="O497" s="250"/>
      <c r="P497" s="117"/>
      <c r="Q497" s="6"/>
      <c r="R497" s="9"/>
    </row>
    <row r="498" spans="1:18" ht="14">
      <c r="B498" s="251" t="s">
        <v>357</v>
      </c>
      <c r="C498" s="251"/>
      <c r="D498" s="251"/>
      <c r="E498" s="251"/>
      <c r="F498" s="251"/>
      <c r="G498" s="251"/>
      <c r="H498" s="251"/>
      <c r="I498" s="251"/>
      <c r="J498" s="251"/>
      <c r="K498" s="251"/>
      <c r="L498" s="251"/>
      <c r="M498" s="251"/>
      <c r="N498" s="251"/>
      <c r="O498" s="251"/>
      <c r="P498" s="118"/>
      <c r="Q498" s="6"/>
      <c r="R498" s="9"/>
    </row>
    <row r="499" spans="1:18" ht="14">
      <c r="B499" s="7">
        <f t="shared" ref="B499:P502" si="90">IFERROR(VLOOKUP($B$498,$130:$216,MATCH($R499&amp;"/"&amp;B$348,$128:$128,0),FALSE),"")</f>
        <v>24190319</v>
      </c>
      <c r="C499" s="7">
        <f t="shared" si="90"/>
        <v>19129633</v>
      </c>
      <c r="D499" s="7">
        <f t="shared" si="90"/>
        <v>23508220</v>
      </c>
      <c r="E499" s="7">
        <f t="shared" si="90"/>
        <v>27958524</v>
      </c>
      <c r="F499" s="7">
        <f t="shared" si="90"/>
        <v>31966248</v>
      </c>
      <c r="G499" s="7">
        <f t="shared" si="90"/>
        <v>37388877</v>
      </c>
      <c r="H499" s="7">
        <f t="shared" si="90"/>
        <v>68151816</v>
      </c>
      <c r="I499" s="7">
        <f t="shared" si="90"/>
        <v>75124884</v>
      </c>
      <c r="J499" s="7">
        <f t="shared" si="90"/>
        <v>82252728</v>
      </c>
      <c r="K499" s="7">
        <f t="shared" si="90"/>
        <v>88434390</v>
      </c>
      <c r="L499" s="7">
        <f t="shared" si="90"/>
        <v>96214167</v>
      </c>
      <c r="M499" s="7">
        <f t="shared" si="90"/>
        <v>104244085</v>
      </c>
      <c r="N499" s="7">
        <f t="shared" si="90"/>
        <v>109788727</v>
      </c>
      <c r="O499" s="7">
        <f t="shared" si="90"/>
        <v>101269499</v>
      </c>
      <c r="P499" s="7">
        <f t="shared" si="90"/>
        <v>152586691</v>
      </c>
      <c r="Q499" s="6"/>
      <c r="R499" s="9" t="s">
        <v>12</v>
      </c>
    </row>
    <row r="500" spans="1:18" ht="14">
      <c r="B500" s="7">
        <f t="shared" si="90"/>
        <v>23352368</v>
      </c>
      <c r="C500" s="7">
        <f t="shared" si="90"/>
        <v>20099355</v>
      </c>
      <c r="D500" s="7">
        <f t="shared" si="90"/>
        <v>24179394</v>
      </c>
      <c r="E500" s="7">
        <f t="shared" si="90"/>
        <v>29317441</v>
      </c>
      <c r="F500" s="7">
        <f t="shared" si="90"/>
        <v>33724856</v>
      </c>
      <c r="G500" s="7">
        <f t="shared" si="90"/>
        <v>37655206</v>
      </c>
      <c r="H500" s="7">
        <f t="shared" si="90"/>
        <v>70030538</v>
      </c>
      <c r="I500" s="7">
        <f t="shared" si="90"/>
        <v>76134726</v>
      </c>
      <c r="J500" s="7">
        <f t="shared" si="90"/>
        <v>86035371</v>
      </c>
      <c r="K500" s="7">
        <f t="shared" si="90"/>
        <v>90333235</v>
      </c>
      <c r="L500" s="7">
        <f t="shared" si="90"/>
        <v>97508629</v>
      </c>
      <c r="M500" s="7">
        <f t="shared" si="90"/>
        <v>107180802</v>
      </c>
      <c r="N500" s="7">
        <f t="shared" si="90"/>
        <v>96659238</v>
      </c>
      <c r="O500" s="7">
        <f t="shared" si="90"/>
        <v>104082818</v>
      </c>
      <c r="P500" s="7" t="str">
        <f t="shared" si="90"/>
        <v/>
      </c>
      <c r="Q500" s="6"/>
      <c r="R500" s="9" t="s">
        <v>13</v>
      </c>
    </row>
    <row r="501" spans="1:18" ht="14">
      <c r="B501" s="7">
        <f t="shared" si="90"/>
        <v>25160698</v>
      </c>
      <c r="C501" s="7">
        <f t="shared" si="90"/>
        <v>20835831</v>
      </c>
      <c r="D501" s="7">
        <f t="shared" si="90"/>
        <v>24302607</v>
      </c>
      <c r="E501" s="7">
        <f t="shared" si="90"/>
        <v>29934076</v>
      </c>
      <c r="F501" s="7">
        <f t="shared" si="90"/>
        <v>35981672</v>
      </c>
      <c r="G501" s="7">
        <f t="shared" si="90"/>
        <v>65137805</v>
      </c>
      <c r="H501" s="7">
        <f t="shared" si="90"/>
        <v>68841769</v>
      </c>
      <c r="I501" s="7">
        <f t="shared" si="90"/>
        <v>75068073</v>
      </c>
      <c r="J501" s="7">
        <f t="shared" si="90"/>
        <v>84599591</v>
      </c>
      <c r="K501" s="7">
        <f t="shared" si="90"/>
        <v>91742078</v>
      </c>
      <c r="L501" s="7">
        <f t="shared" si="90"/>
        <v>97474391</v>
      </c>
      <c r="M501" s="7">
        <f t="shared" si="90"/>
        <v>104585596</v>
      </c>
      <c r="N501" s="7">
        <f t="shared" si="90"/>
        <v>101422483</v>
      </c>
      <c r="O501" s="7">
        <f t="shared" si="90"/>
        <v>99023321</v>
      </c>
      <c r="P501" s="7" t="str">
        <f t="shared" si="90"/>
        <v/>
      </c>
      <c r="Q501" s="6"/>
      <c r="R501" s="9" t="s">
        <v>14</v>
      </c>
    </row>
    <row r="502" spans="1:18" ht="14">
      <c r="B502" s="18">
        <f t="shared" si="90"/>
        <v>21650557</v>
      </c>
      <c r="C502" s="18">
        <f t="shared" si="90"/>
        <v>22653316.27</v>
      </c>
      <c r="D502" s="18">
        <f t="shared" si="90"/>
        <v>26846817.199999999</v>
      </c>
      <c r="E502" s="18">
        <f t="shared" si="90"/>
        <v>29652526.469999999</v>
      </c>
      <c r="F502" s="18">
        <f t="shared" si="90"/>
        <v>38418391.670000002</v>
      </c>
      <c r="G502" s="18">
        <f t="shared" si="90"/>
        <v>70474869.730000004</v>
      </c>
      <c r="H502" s="18">
        <f t="shared" si="90"/>
        <v>74419302.129999995</v>
      </c>
      <c r="I502" s="18">
        <f t="shared" si="90"/>
        <v>80190984.370000005</v>
      </c>
      <c r="J502" s="18">
        <f t="shared" si="90"/>
        <v>86800357.959999993</v>
      </c>
      <c r="K502" s="18">
        <f t="shared" si="90"/>
        <v>95492591.769999996</v>
      </c>
      <c r="L502" s="18">
        <f t="shared" si="90"/>
        <v>104120052.86</v>
      </c>
      <c r="M502" s="18">
        <f t="shared" si="90"/>
        <v>110138600.89</v>
      </c>
      <c r="N502" s="18">
        <f t="shared" si="90"/>
        <v>103009578.81</v>
      </c>
      <c r="O502" s="18">
        <f t="shared" si="90"/>
        <v>140462806.69999999</v>
      </c>
      <c r="P502" s="18" t="str">
        <f t="shared" si="90"/>
        <v/>
      </c>
      <c r="Q502" s="6"/>
      <c r="R502" s="9" t="s">
        <v>19</v>
      </c>
    </row>
    <row r="503" spans="1:18" ht="14">
      <c r="B503" s="18">
        <f>SUM(B499:B502)</f>
        <v>94353942</v>
      </c>
      <c r="C503" s="18">
        <f t="shared" ref="C503:M503" si="91">SUM(C499:C502)</f>
        <v>82718135.269999996</v>
      </c>
      <c r="D503" s="18">
        <f t="shared" si="91"/>
        <v>98837038.200000003</v>
      </c>
      <c r="E503" s="18">
        <f t="shared" si="91"/>
        <v>116862567.47</v>
      </c>
      <c r="F503" s="18">
        <f t="shared" si="91"/>
        <v>140091167.67000002</v>
      </c>
      <c r="G503" s="18">
        <f t="shared" si="91"/>
        <v>210656757.73000002</v>
      </c>
      <c r="H503" s="18">
        <f t="shared" si="91"/>
        <v>281443425.13</v>
      </c>
      <c r="I503" s="18">
        <f t="shared" si="91"/>
        <v>306518667.37</v>
      </c>
      <c r="J503" s="18">
        <f t="shared" si="91"/>
        <v>339688047.95999998</v>
      </c>
      <c r="K503" s="18">
        <f t="shared" si="91"/>
        <v>366002294.76999998</v>
      </c>
      <c r="L503" s="18">
        <f t="shared" si="91"/>
        <v>395317239.86000001</v>
      </c>
      <c r="M503" s="18">
        <f t="shared" si="91"/>
        <v>426149083.88999999</v>
      </c>
      <c r="N503" s="18">
        <f>IF(N500="",N499*4,IF(N501="",(N500+N499)*2,IF(N502="",((N501+N500+N499)/3)*4,SUM(N499:N502))))</f>
        <v>410880026.81</v>
      </c>
      <c r="O503" s="18">
        <f>IF(O500="",O499*4,IF(O501="",(O500+O499)*2,IF(O502="",((O501+O500+O499)/3)*4,SUM(O499:O502))))</f>
        <v>444838444.69999999</v>
      </c>
      <c r="P503" s="18">
        <f>IF(P500="",P499*4,IF(P501="",(P500+P499)*2,IF(P502="",((P501+P500+P499)/3)*4,SUM(P499:P502))))</f>
        <v>610346764</v>
      </c>
      <c r="Q503" s="6"/>
      <c r="R503" s="9" t="s">
        <v>15</v>
      </c>
    </row>
    <row r="504" spans="1:18" ht="14">
      <c r="B504" s="21">
        <f>B503/B$465</f>
        <v>0.76041167411308408</v>
      </c>
      <c r="C504" s="22">
        <f>C503/C$465</f>
        <v>0.73607759077034107</v>
      </c>
      <c r="D504" s="22">
        <f t="shared" ref="D504:O504" si="92">D503/D$465</f>
        <v>0.73237676593904311</v>
      </c>
      <c r="E504" s="22">
        <f t="shared" si="92"/>
        <v>0.75220563577192323</v>
      </c>
      <c r="F504" s="22">
        <f t="shared" si="92"/>
        <v>0.74239346914041271</v>
      </c>
      <c r="G504" s="22">
        <f t="shared" si="92"/>
        <v>0.77366122089368905</v>
      </c>
      <c r="H504" s="22">
        <f t="shared" si="92"/>
        <v>0.78666822368580669</v>
      </c>
      <c r="I504" s="22">
        <f t="shared" si="92"/>
        <v>0.78229993717404378</v>
      </c>
      <c r="J504" s="22">
        <f t="shared" si="92"/>
        <v>0.78140964324005513</v>
      </c>
      <c r="K504" s="22">
        <f t="shared" si="92"/>
        <v>0.77696074210306698</v>
      </c>
      <c r="L504" s="22">
        <f t="shared" si="92"/>
        <v>0.77733814654312161</v>
      </c>
      <c r="M504" s="22">
        <f t="shared" si="92"/>
        <v>0.77342896555900864</v>
      </c>
      <c r="N504" s="23">
        <f t="shared" si="92"/>
        <v>0.78131256562049156</v>
      </c>
      <c r="O504" s="23">
        <f t="shared" si="92"/>
        <v>0.78703593286331008</v>
      </c>
      <c r="P504" s="23">
        <f t="shared" ref="P504" si="93">P503/P$465</f>
        <v>0.78487590091397352</v>
      </c>
      <c r="Q504" s="6"/>
      <c r="R504" s="11" t="s">
        <v>686</v>
      </c>
    </row>
    <row r="505" spans="1:18" s="87" customFormat="1" ht="14">
      <c r="A505" s="86"/>
      <c r="B505" s="19"/>
      <c r="C505" s="12">
        <f t="shared" ref="C505:M505" si="94">C503/B503-1</f>
        <v>-0.12332083306068975</v>
      </c>
      <c r="D505" s="12">
        <f t="shared" si="94"/>
        <v>0.19486540499717919</v>
      </c>
      <c r="E505" s="12">
        <f t="shared" si="94"/>
        <v>0.18237625892355003</v>
      </c>
      <c r="F505" s="12">
        <f t="shared" si="94"/>
        <v>0.19876852531040856</v>
      </c>
      <c r="G505" s="12">
        <f t="shared" si="94"/>
        <v>0.50371191298958218</v>
      </c>
      <c r="H505" s="12">
        <f t="shared" si="94"/>
        <v>0.33602846717468071</v>
      </c>
      <c r="I505" s="12">
        <f t="shared" si="94"/>
        <v>8.9095143112395192E-2</v>
      </c>
      <c r="J505" s="12">
        <f t="shared" si="94"/>
        <v>0.10821324806936161</v>
      </c>
      <c r="K505" s="12">
        <f t="shared" si="94"/>
        <v>7.7465919004305439E-2</v>
      </c>
      <c r="L505" s="12">
        <f t="shared" si="94"/>
        <v>8.0094976203419321E-2</v>
      </c>
      <c r="M505" s="12">
        <f t="shared" si="94"/>
        <v>7.7992662401768609E-2</v>
      </c>
      <c r="N505" s="12">
        <f>N503/M503-1</f>
        <v>-3.5830317739088069E-2</v>
      </c>
      <c r="O505" s="12">
        <f>O503/N503-1</f>
        <v>8.2648013225775863E-2</v>
      </c>
      <c r="P505" s="12">
        <f>P503/O503-1</f>
        <v>0.37206388357827125</v>
      </c>
      <c r="Q505" s="17"/>
      <c r="R505" s="14" t="s">
        <v>20</v>
      </c>
    </row>
    <row r="506" spans="1:18" ht="14">
      <c r="B506" s="253" t="s">
        <v>22</v>
      </c>
      <c r="C506" s="253"/>
      <c r="D506" s="253"/>
      <c r="E506" s="253"/>
      <c r="F506" s="253"/>
      <c r="G506" s="253"/>
      <c r="H506" s="253"/>
      <c r="I506" s="253"/>
      <c r="J506" s="253"/>
      <c r="K506" s="253"/>
      <c r="L506" s="253"/>
      <c r="M506" s="253"/>
      <c r="N506" s="253"/>
      <c r="O506" s="253"/>
      <c r="P506" s="120"/>
      <c r="Q506" s="6"/>
      <c r="R506" s="9"/>
    </row>
    <row r="507" spans="1:18" ht="14">
      <c r="B507" s="7">
        <f t="shared" ref="B507:O511" si="95">IFERROR(B461-B499,"")</f>
        <v>7260367</v>
      </c>
      <c r="C507" s="7">
        <f t="shared" si="95"/>
        <v>6788201</v>
      </c>
      <c r="D507" s="7">
        <f t="shared" si="95"/>
        <v>8473728</v>
      </c>
      <c r="E507" s="7">
        <f t="shared" si="95"/>
        <v>9211941</v>
      </c>
      <c r="F507" s="7">
        <f t="shared" si="95"/>
        <v>11048215</v>
      </c>
      <c r="G507" s="7">
        <f t="shared" si="95"/>
        <v>13050237</v>
      </c>
      <c r="H507" s="7">
        <f t="shared" si="95"/>
        <v>18006201</v>
      </c>
      <c r="I507" s="7">
        <f t="shared" si="95"/>
        <v>20428768</v>
      </c>
      <c r="J507" s="7">
        <f t="shared" si="95"/>
        <v>22716039</v>
      </c>
      <c r="K507" s="7">
        <f t="shared" si="95"/>
        <v>24894442</v>
      </c>
      <c r="L507" s="7">
        <f t="shared" si="95"/>
        <v>27437636</v>
      </c>
      <c r="M507" s="7">
        <f t="shared" si="95"/>
        <v>30073583</v>
      </c>
      <c r="N507" s="7">
        <f t="shared" si="95"/>
        <v>31181785</v>
      </c>
      <c r="O507" s="7">
        <f t="shared" si="95"/>
        <v>27279084</v>
      </c>
      <c r="P507" s="7">
        <f t="shared" ref="P507" si="96">IFERROR(P461-P499,"")</f>
        <v>41821993</v>
      </c>
      <c r="Q507" s="6"/>
      <c r="R507" s="9" t="s">
        <v>12</v>
      </c>
    </row>
    <row r="508" spans="1:18" ht="14">
      <c r="B508" s="7">
        <f t="shared" si="95"/>
        <v>7465554</v>
      </c>
      <c r="C508" s="7">
        <f t="shared" si="95"/>
        <v>7295563</v>
      </c>
      <c r="D508" s="7">
        <f t="shared" si="95"/>
        <v>9009086</v>
      </c>
      <c r="E508" s="7">
        <f t="shared" si="95"/>
        <v>9665538</v>
      </c>
      <c r="F508" s="7">
        <f t="shared" si="95"/>
        <v>11890353</v>
      </c>
      <c r="G508" s="7">
        <f t="shared" si="95"/>
        <v>13426728</v>
      </c>
      <c r="H508" s="7">
        <f t="shared" si="95"/>
        <v>18914580</v>
      </c>
      <c r="I508" s="7">
        <f t="shared" si="95"/>
        <v>21157526</v>
      </c>
      <c r="J508" s="7">
        <f t="shared" si="95"/>
        <v>23962306</v>
      </c>
      <c r="K508" s="7">
        <f t="shared" si="95"/>
        <v>25800677</v>
      </c>
      <c r="L508" s="7">
        <f t="shared" si="95"/>
        <v>27406269</v>
      </c>
      <c r="M508" s="7">
        <f t="shared" si="95"/>
        <v>31214912</v>
      </c>
      <c r="N508" s="7">
        <f t="shared" si="95"/>
        <v>26441823</v>
      </c>
      <c r="O508" s="7">
        <f t="shared" si="95"/>
        <v>28062844</v>
      </c>
      <c r="P508" s="7" t="str">
        <f t="shared" ref="P508" si="97">IFERROR(P462-P500,"")</f>
        <v/>
      </c>
      <c r="Q508" s="6"/>
      <c r="R508" s="9" t="s">
        <v>13</v>
      </c>
    </row>
    <row r="509" spans="1:18" ht="14">
      <c r="B509" s="7">
        <f t="shared" si="95"/>
        <v>7883225</v>
      </c>
      <c r="C509" s="7">
        <f t="shared" si="95"/>
        <v>7559787</v>
      </c>
      <c r="D509" s="7">
        <f t="shared" si="95"/>
        <v>8982663</v>
      </c>
      <c r="E509" s="7">
        <f t="shared" si="95"/>
        <v>10112262</v>
      </c>
      <c r="F509" s="7">
        <f t="shared" si="95"/>
        <v>12521864</v>
      </c>
      <c r="G509" s="7">
        <f t="shared" si="95"/>
        <v>17212747</v>
      </c>
      <c r="H509" s="7">
        <f t="shared" si="95"/>
        <v>18830649</v>
      </c>
      <c r="I509" s="7">
        <f t="shared" si="95"/>
        <v>21295791</v>
      </c>
      <c r="J509" s="7">
        <f t="shared" si="95"/>
        <v>24042450</v>
      </c>
      <c r="K509" s="7">
        <f t="shared" si="95"/>
        <v>26499750</v>
      </c>
      <c r="L509" s="7">
        <f t="shared" si="95"/>
        <v>28007946</v>
      </c>
      <c r="M509" s="7">
        <f t="shared" si="95"/>
        <v>31177110</v>
      </c>
      <c r="N509" s="7">
        <f t="shared" si="95"/>
        <v>28567537</v>
      </c>
      <c r="O509" s="7">
        <f t="shared" si="95"/>
        <v>26263604</v>
      </c>
      <c r="P509" s="7" t="str">
        <f t="shared" ref="P509" si="98">IFERROR(P463-P501,"")</f>
        <v/>
      </c>
      <c r="Q509" s="6"/>
      <c r="R509" s="9" t="s">
        <v>14</v>
      </c>
    </row>
    <row r="510" spans="1:18" ht="14">
      <c r="B510" s="18">
        <f t="shared" si="95"/>
        <v>7119623</v>
      </c>
      <c r="C510" s="18">
        <f t="shared" si="95"/>
        <v>8015237.4499999993</v>
      </c>
      <c r="D510" s="18">
        <f t="shared" si="95"/>
        <v>9651299.2799999975</v>
      </c>
      <c r="E510" s="18">
        <f t="shared" si="95"/>
        <v>9507558.450000003</v>
      </c>
      <c r="F510" s="18">
        <f t="shared" si="95"/>
        <v>13150447.82</v>
      </c>
      <c r="G510" s="18">
        <f t="shared" si="95"/>
        <v>17939063.060000002</v>
      </c>
      <c r="H510" s="18">
        <f t="shared" si="95"/>
        <v>20571502.600000009</v>
      </c>
      <c r="I510" s="18">
        <f t="shared" si="95"/>
        <v>22416570.890000001</v>
      </c>
      <c r="J510" s="18">
        <f t="shared" si="95"/>
        <v>24303027.950000003</v>
      </c>
      <c r="K510" s="18">
        <f t="shared" si="95"/>
        <v>27872061.400000006</v>
      </c>
      <c r="L510" s="18">
        <f t="shared" si="95"/>
        <v>30383386.100000009</v>
      </c>
      <c r="M510" s="18">
        <f t="shared" si="95"/>
        <v>32372024.649999991</v>
      </c>
      <c r="N510" s="18">
        <f t="shared" si="95"/>
        <v>28813147.590000004</v>
      </c>
      <c r="O510" s="18">
        <f t="shared" si="95"/>
        <v>38763310.700000018</v>
      </c>
      <c r="P510" s="18" t="str">
        <f t="shared" ref="P510" si="99">IFERROR(P464-P502,"")</f>
        <v/>
      </c>
      <c r="Q510" s="6"/>
      <c r="R510" s="9" t="s">
        <v>19</v>
      </c>
    </row>
    <row r="511" spans="1:18" ht="14">
      <c r="B511" s="16">
        <f t="shared" si="95"/>
        <v>29728769</v>
      </c>
      <c r="C511" s="16">
        <f t="shared" si="95"/>
        <v>29658788.450000003</v>
      </c>
      <c r="D511" s="16">
        <f t="shared" si="95"/>
        <v>36116776.279999986</v>
      </c>
      <c r="E511" s="16">
        <f t="shared" si="95"/>
        <v>38497299.450000018</v>
      </c>
      <c r="F511" s="16">
        <f t="shared" si="95"/>
        <v>48610879.819999993</v>
      </c>
      <c r="G511" s="16">
        <f t="shared" si="95"/>
        <v>61628775.060000002</v>
      </c>
      <c r="H511" s="16">
        <f t="shared" si="95"/>
        <v>76322932.600000024</v>
      </c>
      <c r="I511" s="16">
        <f t="shared" si="95"/>
        <v>85298655.889999986</v>
      </c>
      <c r="J511" s="16">
        <f t="shared" si="95"/>
        <v>95023822.949999988</v>
      </c>
      <c r="K511" s="16">
        <f t="shared" si="95"/>
        <v>105066930.40000004</v>
      </c>
      <c r="L511" s="16">
        <f t="shared" si="95"/>
        <v>113235237.10000002</v>
      </c>
      <c r="M511" s="16">
        <f t="shared" si="95"/>
        <v>124837629.64999998</v>
      </c>
      <c r="N511" s="16">
        <f t="shared" si="95"/>
        <v>115004292.58999997</v>
      </c>
      <c r="O511" s="16">
        <f t="shared" si="95"/>
        <v>120368842.69999999</v>
      </c>
      <c r="P511" s="16">
        <f t="shared" ref="P511" si="100">IFERROR(P465-P503,"")</f>
        <v>167287972</v>
      </c>
      <c r="Q511" s="6"/>
      <c r="R511" s="9" t="s">
        <v>15</v>
      </c>
    </row>
    <row r="512" spans="1:18" ht="14">
      <c r="B512" s="10">
        <f t="shared" ref="B512:O512" si="101">B511/B$465</f>
        <v>0.23958832588691586</v>
      </c>
      <c r="C512" s="10">
        <f t="shared" si="101"/>
        <v>0.26392240922965893</v>
      </c>
      <c r="D512" s="10">
        <f t="shared" si="101"/>
        <v>0.26762323406095684</v>
      </c>
      <c r="E512" s="10">
        <f t="shared" si="101"/>
        <v>0.24779436422807677</v>
      </c>
      <c r="F512" s="10">
        <f t="shared" si="101"/>
        <v>0.25760653085958729</v>
      </c>
      <c r="G512" s="10">
        <f t="shared" si="101"/>
        <v>0.22633877910631095</v>
      </c>
      <c r="H512" s="10">
        <f t="shared" si="101"/>
        <v>0.21333177631419328</v>
      </c>
      <c r="I512" s="10">
        <f t="shared" si="101"/>
        <v>0.21770006282595619</v>
      </c>
      <c r="J512" s="10">
        <f t="shared" si="101"/>
        <v>0.21859035675994487</v>
      </c>
      <c r="K512" s="10">
        <f t="shared" si="101"/>
        <v>0.22303925789693299</v>
      </c>
      <c r="L512" s="10">
        <f t="shared" si="101"/>
        <v>0.22266185345687833</v>
      </c>
      <c r="M512" s="10">
        <f t="shared" si="101"/>
        <v>0.22657103444099136</v>
      </c>
      <c r="N512" s="10">
        <f t="shared" si="101"/>
        <v>0.21868743437950849</v>
      </c>
      <c r="O512" s="10">
        <f t="shared" si="101"/>
        <v>0.21296406713668992</v>
      </c>
      <c r="P512" s="10">
        <f t="shared" ref="P512" si="102">P511/P$465</f>
        <v>0.21512409908602642</v>
      </c>
      <c r="Q512" s="6"/>
      <c r="R512" s="24" t="s">
        <v>23</v>
      </c>
    </row>
    <row r="513" spans="1:18" s="87" customFormat="1" ht="14">
      <c r="A513" s="86"/>
      <c r="B513" s="19"/>
      <c r="C513" s="12">
        <f t="shared" ref="C513:M513" si="103">C511/B511-1</f>
        <v>-2.3539672967958225E-3</v>
      </c>
      <c r="D513" s="12">
        <f t="shared" si="103"/>
        <v>0.21774280634851695</v>
      </c>
      <c r="E513" s="12">
        <f t="shared" si="103"/>
        <v>6.5911839737431643E-2</v>
      </c>
      <c r="F513" s="12">
        <f t="shared" si="103"/>
        <v>0.26270882670966089</v>
      </c>
      <c r="G513" s="12">
        <f t="shared" si="103"/>
        <v>0.26779797625971069</v>
      </c>
      <c r="H513" s="12">
        <f t="shared" si="103"/>
        <v>0.23843014120748318</v>
      </c>
      <c r="I513" s="12">
        <f t="shared" si="103"/>
        <v>0.11760191837806766</v>
      </c>
      <c r="J513" s="12">
        <f t="shared" si="103"/>
        <v>0.11401313371855992</v>
      </c>
      <c r="K513" s="12">
        <f t="shared" si="103"/>
        <v>0.10569041676301083</v>
      </c>
      <c r="L513" s="12">
        <f t="shared" si="103"/>
        <v>7.7743840701374411E-2</v>
      </c>
      <c r="M513" s="12">
        <f t="shared" si="103"/>
        <v>0.10246273904786074</v>
      </c>
      <c r="N513" s="12">
        <f>N511/M511-1</f>
        <v>-7.8769014499627699E-2</v>
      </c>
      <c r="O513" s="12">
        <f>O511/N511-1</f>
        <v>4.6646520657494861E-2</v>
      </c>
      <c r="P513" s="12">
        <f>P511/O511-1</f>
        <v>0.38979463661487879</v>
      </c>
      <c r="Q513" s="17"/>
      <c r="R513" s="14" t="s">
        <v>20</v>
      </c>
    </row>
    <row r="514" spans="1:18" ht="14">
      <c r="B514" s="250" t="s">
        <v>24</v>
      </c>
      <c r="C514" s="250"/>
      <c r="D514" s="250"/>
      <c r="E514" s="250"/>
      <c r="F514" s="250"/>
      <c r="G514" s="250"/>
      <c r="H514" s="250"/>
      <c r="I514" s="250"/>
      <c r="J514" s="250"/>
      <c r="K514" s="250"/>
      <c r="L514" s="250"/>
      <c r="M514" s="250"/>
      <c r="N514" s="250"/>
      <c r="O514" s="250"/>
      <c r="P514" s="117"/>
      <c r="Q514" s="6"/>
      <c r="R514" s="3"/>
    </row>
    <row r="515" spans="1:18" ht="14">
      <c r="B515" s="251" t="s">
        <v>359</v>
      </c>
      <c r="C515" s="251"/>
      <c r="D515" s="251"/>
      <c r="E515" s="251"/>
      <c r="F515" s="251"/>
      <c r="G515" s="251"/>
      <c r="H515" s="251"/>
      <c r="I515" s="251"/>
      <c r="J515" s="251"/>
      <c r="K515" s="251"/>
      <c r="L515" s="251"/>
      <c r="M515" s="251"/>
      <c r="N515" s="251"/>
      <c r="O515" s="251"/>
      <c r="P515" s="118"/>
      <c r="Q515" s="6"/>
      <c r="R515" s="3"/>
    </row>
    <row r="516" spans="1:18" ht="14">
      <c r="B516" s="7">
        <f t="shared" ref="B516:P519" si="104">IFERROR(VLOOKUP($B$515,$130:$216,MATCH($R516&amp;"/"&amp;B$348,$128:$128,0),FALSE),"")</f>
        <v>0</v>
      </c>
      <c r="C516" s="7">
        <f t="shared" si="104"/>
        <v>0</v>
      </c>
      <c r="D516" s="7">
        <f t="shared" si="104"/>
        <v>5470380</v>
      </c>
      <c r="E516" s="7">
        <f t="shared" si="104"/>
        <v>6297196</v>
      </c>
      <c r="F516" s="7">
        <f t="shared" si="104"/>
        <v>7492022</v>
      </c>
      <c r="G516" s="7">
        <f t="shared" si="104"/>
        <v>9736244</v>
      </c>
      <c r="H516" s="7">
        <f t="shared" si="104"/>
        <v>12262903</v>
      </c>
      <c r="I516" s="7">
        <f t="shared" si="104"/>
        <v>14153287</v>
      </c>
      <c r="J516" s="7">
        <f t="shared" si="104"/>
        <v>16509115</v>
      </c>
      <c r="K516" s="7">
        <f t="shared" si="104"/>
        <v>17840384</v>
      </c>
      <c r="L516" s="7">
        <f t="shared" si="104"/>
        <v>19838773</v>
      </c>
      <c r="M516" s="7">
        <f t="shared" si="104"/>
        <v>21834905</v>
      </c>
      <c r="N516" s="7">
        <f t="shared" si="104"/>
        <v>22878915</v>
      </c>
      <c r="O516" s="7">
        <f t="shared" si="104"/>
        <v>22111956</v>
      </c>
      <c r="P516" s="7">
        <f t="shared" si="104"/>
        <v>31614785</v>
      </c>
      <c r="Q516" s="6"/>
      <c r="R516" s="9" t="s">
        <v>12</v>
      </c>
    </row>
    <row r="517" spans="1:18" ht="14">
      <c r="B517" s="7">
        <f t="shared" si="104"/>
        <v>0</v>
      </c>
      <c r="C517" s="7">
        <f t="shared" si="104"/>
        <v>4978867</v>
      </c>
      <c r="D517" s="7">
        <f t="shared" si="104"/>
        <v>5829805</v>
      </c>
      <c r="E517" s="7">
        <f t="shared" si="104"/>
        <v>6906899</v>
      </c>
      <c r="F517" s="7">
        <f t="shared" si="104"/>
        <v>8924611</v>
      </c>
      <c r="G517" s="7">
        <f t="shared" si="104"/>
        <v>10551328</v>
      </c>
      <c r="H517" s="7">
        <f t="shared" si="104"/>
        <v>14133158</v>
      </c>
      <c r="I517" s="7">
        <f t="shared" si="104"/>
        <v>15481647</v>
      </c>
      <c r="J517" s="7">
        <f t="shared" si="104"/>
        <v>18435327</v>
      </c>
      <c r="K517" s="7">
        <f t="shared" si="104"/>
        <v>19150619</v>
      </c>
      <c r="L517" s="7">
        <f t="shared" si="104"/>
        <v>20770693</v>
      </c>
      <c r="M517" s="7">
        <f t="shared" si="104"/>
        <v>23869872</v>
      </c>
      <c r="N517" s="7">
        <f t="shared" si="104"/>
        <v>22042799</v>
      </c>
      <c r="O517" s="7">
        <f t="shared" si="104"/>
        <v>23338931</v>
      </c>
      <c r="P517" s="7" t="str">
        <f t="shared" si="104"/>
        <v/>
      </c>
      <c r="Q517" s="6"/>
      <c r="R517" s="9" t="s">
        <v>13</v>
      </c>
    </row>
    <row r="518" spans="1:18" ht="14">
      <c r="B518" s="7">
        <f t="shared" si="104"/>
        <v>0</v>
      </c>
      <c r="C518" s="7">
        <f t="shared" si="104"/>
        <v>5119062</v>
      </c>
      <c r="D518" s="7">
        <f t="shared" si="104"/>
        <v>5997966</v>
      </c>
      <c r="E518" s="7">
        <f t="shared" si="104"/>
        <v>7120128</v>
      </c>
      <c r="F518" s="7">
        <f t="shared" si="104"/>
        <v>9747647</v>
      </c>
      <c r="G518" s="7">
        <f t="shared" si="104"/>
        <v>12773097</v>
      </c>
      <c r="H518" s="7">
        <f t="shared" si="104"/>
        <v>13913869</v>
      </c>
      <c r="I518" s="7">
        <f t="shared" si="104"/>
        <v>15994853</v>
      </c>
      <c r="J518" s="7">
        <f t="shared" si="104"/>
        <v>18063436</v>
      </c>
      <c r="K518" s="7">
        <f t="shared" si="104"/>
        <v>20003348</v>
      </c>
      <c r="L518" s="7">
        <f t="shared" si="104"/>
        <v>21170349</v>
      </c>
      <c r="M518" s="7">
        <f t="shared" si="104"/>
        <v>23638917</v>
      </c>
      <c r="N518" s="7">
        <f t="shared" si="104"/>
        <v>23032080</v>
      </c>
      <c r="O518" s="7">
        <f t="shared" si="104"/>
        <v>22469496</v>
      </c>
      <c r="P518" s="7" t="str">
        <f t="shared" si="104"/>
        <v/>
      </c>
      <c r="Q518" s="6"/>
      <c r="R518" s="9" t="s">
        <v>14</v>
      </c>
    </row>
    <row r="519" spans="1:18" ht="14">
      <c r="B519" s="18">
        <f t="shared" si="104"/>
        <v>0</v>
      </c>
      <c r="C519" s="18">
        <f t="shared" si="104"/>
        <v>5825006.0199999996</v>
      </c>
      <c r="D519" s="18">
        <f t="shared" si="104"/>
        <v>6902481.8899999997</v>
      </c>
      <c r="E519" s="18">
        <f t="shared" si="104"/>
        <v>6809280.0899999999</v>
      </c>
      <c r="F519" s="18">
        <f t="shared" si="104"/>
        <v>10096698.83</v>
      </c>
      <c r="G519" s="18">
        <f t="shared" si="104"/>
        <v>13343917.699999999</v>
      </c>
      <c r="H519" s="18">
        <f t="shared" si="104"/>
        <v>15758619.890000001</v>
      </c>
      <c r="I519" s="18">
        <f t="shared" si="104"/>
        <v>16379404.73</v>
      </c>
      <c r="J519" s="18">
        <f t="shared" si="104"/>
        <v>18182706.100000001</v>
      </c>
      <c r="K519" s="18">
        <f t="shared" si="104"/>
        <v>20305500.359999999</v>
      </c>
      <c r="L519" s="18">
        <f t="shared" si="104"/>
        <v>22706258.989999998</v>
      </c>
      <c r="M519" s="18">
        <f t="shared" si="104"/>
        <v>24046681.350000001</v>
      </c>
      <c r="N519" s="18">
        <f t="shared" si="104"/>
        <v>23181756.809999999</v>
      </c>
      <c r="O519" s="18">
        <f t="shared" si="104"/>
        <v>29760087.379999999</v>
      </c>
      <c r="P519" s="18" t="str">
        <f t="shared" si="104"/>
        <v/>
      </c>
      <c r="Q519" s="6"/>
      <c r="R519" s="9" t="s">
        <v>19</v>
      </c>
    </row>
    <row r="520" spans="1:18" ht="14">
      <c r="B520" s="18">
        <f>SUM(B516:B519)</f>
        <v>0</v>
      </c>
      <c r="C520" s="18">
        <f t="shared" ref="C520:M520" si="105">SUM(C516:C519)</f>
        <v>15922935.02</v>
      </c>
      <c r="D520" s="18">
        <f t="shared" si="105"/>
        <v>24200632.890000001</v>
      </c>
      <c r="E520" s="18">
        <f t="shared" si="105"/>
        <v>27133503.09</v>
      </c>
      <c r="F520" s="18">
        <f t="shared" si="105"/>
        <v>36260978.829999998</v>
      </c>
      <c r="G520" s="18">
        <f t="shared" si="105"/>
        <v>46404586.700000003</v>
      </c>
      <c r="H520" s="18">
        <f t="shared" si="105"/>
        <v>56068549.890000001</v>
      </c>
      <c r="I520" s="18">
        <f t="shared" si="105"/>
        <v>62009191.730000004</v>
      </c>
      <c r="J520" s="18">
        <f t="shared" si="105"/>
        <v>71190584.099999994</v>
      </c>
      <c r="K520" s="18">
        <f t="shared" si="105"/>
        <v>77299851.359999999</v>
      </c>
      <c r="L520" s="18">
        <f t="shared" si="105"/>
        <v>84486073.989999995</v>
      </c>
      <c r="M520" s="18">
        <f t="shared" si="105"/>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126459140</v>
      </c>
      <c r="Q520" s="6"/>
      <c r="R520" s="9" t="s">
        <v>15</v>
      </c>
    </row>
    <row r="521" spans="1:18" ht="14">
      <c r="B521" s="10">
        <f t="shared" ref="B521:M521" si="106">+B520/(B$465+B$472)</f>
        <v>0</v>
      </c>
      <c r="C521" s="10">
        <f t="shared" si="106"/>
        <v>0.13555604739595908</v>
      </c>
      <c r="D521" s="10">
        <f t="shared" si="106"/>
        <v>0.17194750420089311</v>
      </c>
      <c r="E521" s="10">
        <f t="shared" si="106"/>
        <v>0.16829813308268973</v>
      </c>
      <c r="F521" s="10">
        <f t="shared" si="106"/>
        <v>0.18402425041147222</v>
      </c>
      <c r="G521" s="10">
        <f t="shared" si="106"/>
        <v>0.16332738074526446</v>
      </c>
      <c r="H521" s="10">
        <f t="shared" si="106"/>
        <v>0.15125611704739605</v>
      </c>
      <c r="I521" s="10">
        <f t="shared" si="106"/>
        <v>0.15284924325808835</v>
      </c>
      <c r="J521" s="10">
        <f t="shared" si="106"/>
        <v>0.1576296597486182</v>
      </c>
      <c r="K521" s="10">
        <f t="shared" si="106"/>
        <v>0.15802422495031759</v>
      </c>
      <c r="L521" s="10">
        <f t="shared" si="106"/>
        <v>0.16015100089904064</v>
      </c>
      <c r="M521" s="10">
        <f t="shared" si="106"/>
        <v>0.16361379494317882</v>
      </c>
      <c r="N521" s="10">
        <f>+N520/(N$465+N$472)</f>
        <v>0.16685161514044258</v>
      </c>
      <c r="O521" s="10">
        <f>+O520/(O$465+O$472)</f>
        <v>0.166389091780068</v>
      </c>
      <c r="P521" s="10">
        <f>+P520/(P$465+P$472)</f>
        <v>0.15834167047256051</v>
      </c>
      <c r="Q521" s="6"/>
      <c r="R521" s="11" t="s">
        <v>686</v>
      </c>
    </row>
    <row r="522" spans="1:18" s="87" customFormat="1" ht="14">
      <c r="A522" s="86"/>
      <c r="B522" s="19"/>
      <c r="C522" s="12" t="e">
        <f t="shared" ref="C522:M522" si="107">C520/B520-1</f>
        <v>#DIV/0!</v>
      </c>
      <c r="D522" s="12">
        <f t="shared" si="107"/>
        <v>0.51986005466974516</v>
      </c>
      <c r="E522" s="12">
        <f t="shared" si="107"/>
        <v>0.12118981405696605</v>
      </c>
      <c r="F522" s="12">
        <f t="shared" si="107"/>
        <v>0.33639135019627853</v>
      </c>
      <c r="G522" s="12">
        <f t="shared" si="107"/>
        <v>0.27973894244707576</v>
      </c>
      <c r="H522" s="12">
        <f t="shared" si="107"/>
        <v>0.20825448252510781</v>
      </c>
      <c r="I522" s="12">
        <f t="shared" si="107"/>
        <v>0.10595319214880461</v>
      </c>
      <c r="J522" s="12">
        <f t="shared" si="107"/>
        <v>0.1480650225208151</v>
      </c>
      <c r="K522" s="12">
        <f t="shared" si="107"/>
        <v>8.5815664209447196E-2</v>
      </c>
      <c r="L522" s="12">
        <f t="shared" si="107"/>
        <v>9.2965542670093937E-2</v>
      </c>
      <c r="M522" s="12">
        <f t="shared" si="107"/>
        <v>0.1053937168515362</v>
      </c>
      <c r="N522" s="12">
        <f>N520/M520-1</f>
        <v>-2.4144078354429666E-2</v>
      </c>
      <c r="O522" s="12">
        <f>O520/N520-1</f>
        <v>7.1815219328019264E-2</v>
      </c>
      <c r="P522" s="12">
        <f>P520/O520-1</f>
        <v>0.29462050610571611</v>
      </c>
      <c r="Q522" s="17"/>
      <c r="R522" s="14" t="s">
        <v>20</v>
      </c>
    </row>
    <row r="523" spans="1:18" ht="14">
      <c r="B523" s="251" t="s">
        <v>360</v>
      </c>
      <c r="C523" s="251"/>
      <c r="D523" s="251"/>
      <c r="E523" s="251"/>
      <c r="F523" s="251"/>
      <c r="G523" s="251"/>
      <c r="H523" s="251"/>
      <c r="I523" s="251"/>
      <c r="J523" s="251"/>
      <c r="K523" s="251"/>
      <c r="L523" s="251"/>
      <c r="M523" s="251"/>
      <c r="N523" s="251"/>
      <c r="O523" s="251"/>
      <c r="P523" s="118"/>
      <c r="Q523" s="6"/>
      <c r="R523" s="3"/>
    </row>
    <row r="524" spans="1:18" ht="14">
      <c r="B524" s="7">
        <f t="shared" ref="B524:P527" si="108">IFERROR(VLOOKUP($B$523,$130:$216,MATCH($R524&amp;"/"&amp;B$348,$128:$128,0),FALSE),"")</f>
        <v>0</v>
      </c>
      <c r="C524" s="7">
        <f t="shared" si="108"/>
        <v>0</v>
      </c>
      <c r="D524" s="7">
        <f t="shared" si="108"/>
        <v>2074622</v>
      </c>
      <c r="E524" s="7">
        <f t="shared" si="108"/>
        <v>1635101</v>
      </c>
      <c r="F524" s="7">
        <f t="shared" si="108"/>
        <v>1578186</v>
      </c>
      <c r="G524" s="7">
        <f t="shared" si="108"/>
        <v>1845280</v>
      </c>
      <c r="H524" s="7">
        <f t="shared" si="108"/>
        <v>4185904</v>
      </c>
      <c r="I524" s="7">
        <f t="shared" si="108"/>
        <v>2932172</v>
      </c>
      <c r="J524" s="7">
        <f t="shared" si="108"/>
        <v>2910563</v>
      </c>
      <c r="K524" s="7">
        <f t="shared" si="108"/>
        <v>3438191</v>
      </c>
      <c r="L524" s="7">
        <f t="shared" si="108"/>
        <v>3565464</v>
      </c>
      <c r="M524" s="7">
        <f t="shared" si="108"/>
        <v>3985139</v>
      </c>
      <c r="N524" s="7">
        <f t="shared" si="108"/>
        <v>4427930</v>
      </c>
      <c r="O524" s="7">
        <f t="shared" si="108"/>
        <v>4105185</v>
      </c>
      <c r="P524" s="7">
        <f t="shared" si="108"/>
        <v>6679859</v>
      </c>
      <c r="Q524" s="6"/>
      <c r="R524" s="9" t="s">
        <v>12</v>
      </c>
    </row>
    <row r="525" spans="1:18" ht="14">
      <c r="B525" s="7">
        <f t="shared" si="108"/>
        <v>0</v>
      </c>
      <c r="C525" s="7">
        <f t="shared" si="108"/>
        <v>1691075</v>
      </c>
      <c r="D525" s="7">
        <f t="shared" si="108"/>
        <v>2148519</v>
      </c>
      <c r="E525" s="7">
        <f t="shared" si="108"/>
        <v>1385612</v>
      </c>
      <c r="F525" s="7">
        <f t="shared" si="108"/>
        <v>1600694</v>
      </c>
      <c r="G525" s="7">
        <f t="shared" si="108"/>
        <v>2072594</v>
      </c>
      <c r="H525" s="7">
        <f t="shared" si="108"/>
        <v>2752164</v>
      </c>
      <c r="I525" s="7">
        <f t="shared" si="108"/>
        <v>2972431</v>
      </c>
      <c r="J525" s="7">
        <f t="shared" si="108"/>
        <v>3015486</v>
      </c>
      <c r="K525" s="7">
        <f t="shared" si="108"/>
        <v>3593686</v>
      </c>
      <c r="L525" s="7">
        <f t="shared" si="108"/>
        <v>3833537</v>
      </c>
      <c r="M525" s="7">
        <f t="shared" si="108"/>
        <v>4978941</v>
      </c>
      <c r="N525" s="7">
        <f t="shared" si="108"/>
        <v>3969995</v>
      </c>
      <c r="O525" s="7">
        <f t="shared" si="108"/>
        <v>4098901</v>
      </c>
      <c r="P525" s="7" t="str">
        <f t="shared" si="108"/>
        <v/>
      </c>
      <c r="Q525" s="6"/>
      <c r="R525" s="9" t="s">
        <v>13</v>
      </c>
    </row>
    <row r="526" spans="1:18" ht="14">
      <c r="B526" s="7">
        <f t="shared" si="108"/>
        <v>0</v>
      </c>
      <c r="C526" s="7">
        <f t="shared" si="108"/>
        <v>1732415</v>
      </c>
      <c r="D526" s="7">
        <f t="shared" si="108"/>
        <v>2106579</v>
      </c>
      <c r="E526" s="7">
        <f t="shared" si="108"/>
        <v>1740916</v>
      </c>
      <c r="F526" s="7">
        <f t="shared" si="108"/>
        <v>1790613</v>
      </c>
      <c r="G526" s="7">
        <f t="shared" si="108"/>
        <v>3662460</v>
      </c>
      <c r="H526" s="7">
        <f t="shared" si="108"/>
        <v>2818995</v>
      </c>
      <c r="I526" s="7">
        <f t="shared" si="108"/>
        <v>2911367</v>
      </c>
      <c r="J526" s="7">
        <f t="shared" si="108"/>
        <v>3219615</v>
      </c>
      <c r="K526" s="7">
        <f t="shared" si="108"/>
        <v>3621147</v>
      </c>
      <c r="L526" s="7">
        <f t="shared" si="108"/>
        <v>3827296</v>
      </c>
      <c r="M526" s="7">
        <f t="shared" si="108"/>
        <v>4390407</v>
      </c>
      <c r="N526" s="7">
        <f t="shared" si="108"/>
        <v>4274607</v>
      </c>
      <c r="O526" s="7">
        <f t="shared" si="108"/>
        <v>4132833</v>
      </c>
      <c r="P526" s="7" t="str">
        <f t="shared" si="108"/>
        <v/>
      </c>
      <c r="Q526" s="6"/>
      <c r="R526" s="9" t="s">
        <v>14</v>
      </c>
    </row>
    <row r="527" spans="1:18" ht="14">
      <c r="B527" s="18">
        <f t="shared" si="108"/>
        <v>0</v>
      </c>
      <c r="C527" s="18">
        <f t="shared" si="108"/>
        <v>2353796.77</v>
      </c>
      <c r="D527" s="18">
        <f t="shared" si="108"/>
        <v>2191932.77</v>
      </c>
      <c r="E527" s="18">
        <f t="shared" si="108"/>
        <v>1831646.34</v>
      </c>
      <c r="F527" s="18">
        <f t="shared" si="108"/>
        <v>2143274.4500000002</v>
      </c>
      <c r="G527" s="18">
        <f t="shared" si="108"/>
        <v>4324291.6900000004</v>
      </c>
      <c r="H527" s="18">
        <f t="shared" si="108"/>
        <v>3002406.5</v>
      </c>
      <c r="I527" s="18">
        <f t="shared" si="108"/>
        <v>3076004.44</v>
      </c>
      <c r="J527" s="18">
        <f t="shared" si="108"/>
        <v>3329803.99</v>
      </c>
      <c r="K527" s="18">
        <f t="shared" si="108"/>
        <v>3948853.25</v>
      </c>
      <c r="L527" s="18">
        <f t="shared" si="108"/>
        <v>4482760.22</v>
      </c>
      <c r="M527" s="18">
        <f t="shared" si="108"/>
        <v>4817202.34</v>
      </c>
      <c r="N527" s="18">
        <f t="shared" si="108"/>
        <v>4050115.07</v>
      </c>
      <c r="O527" s="18">
        <f t="shared" si="108"/>
        <v>6849472.2000000002</v>
      </c>
      <c r="P527" s="18" t="str">
        <f t="shared" si="108"/>
        <v/>
      </c>
      <c r="Q527" s="6"/>
      <c r="R527" s="9" t="s">
        <v>19</v>
      </c>
    </row>
    <row r="528" spans="1:18" ht="14">
      <c r="B528" s="18">
        <f>SUM(B524:B527)</f>
        <v>0</v>
      </c>
      <c r="C528" s="18">
        <f t="shared" ref="C528:M528" si="109">SUM(C524:C527)</f>
        <v>5777286.7699999996</v>
      </c>
      <c r="D528" s="18">
        <f t="shared" si="109"/>
        <v>8521652.7699999996</v>
      </c>
      <c r="E528" s="18">
        <f t="shared" si="109"/>
        <v>6593275.3399999999</v>
      </c>
      <c r="F528" s="18">
        <f t="shared" si="109"/>
        <v>7112767.4500000002</v>
      </c>
      <c r="G528" s="18">
        <f t="shared" si="109"/>
        <v>11904625.690000001</v>
      </c>
      <c r="H528" s="18">
        <f t="shared" si="109"/>
        <v>12759469.5</v>
      </c>
      <c r="I528" s="18">
        <f t="shared" si="109"/>
        <v>11891974.439999999</v>
      </c>
      <c r="J528" s="18">
        <f t="shared" si="109"/>
        <v>12475467.99</v>
      </c>
      <c r="K528" s="18">
        <f t="shared" si="109"/>
        <v>14601877.25</v>
      </c>
      <c r="L528" s="18">
        <f t="shared" si="109"/>
        <v>15709057.219999999</v>
      </c>
      <c r="M528" s="18">
        <f t="shared" si="109"/>
        <v>18171689.34</v>
      </c>
      <c r="N528" s="18">
        <f>IF(N525="",N524*4,IF(N526="",(N525+N524)*2,IF(N527="",((N526+N525+N524)/3)*4,SUM(N524:N527))))</f>
        <v>16722647.07</v>
      </c>
      <c r="O528" s="18">
        <f>IF(O525="",O524*4,IF(O526="",(O525+O524)*2,IF(O527="",((O526+O525+O524)/3)*4,SUM(O524:O527))))</f>
        <v>19186391.199999999</v>
      </c>
      <c r="P528" s="18">
        <f>IF(P525="",P524*4,IF(P526="",(P525+P524)*2,IF(P527="",((P526+P525+P524)/3)*4,SUM(P524:P527))))</f>
        <v>26719436</v>
      </c>
      <c r="Q528" s="6"/>
      <c r="R528" s="9" t="s">
        <v>15</v>
      </c>
    </row>
    <row r="529" spans="1:18" ht="14">
      <c r="B529" s="10">
        <f t="shared" ref="B529:O529" si="110">+B528/(B$465+B$472)</f>
        <v>0</v>
      </c>
      <c r="C529" s="10">
        <f t="shared" si="110"/>
        <v>4.9183530437730029E-2</v>
      </c>
      <c r="D529" s="10">
        <f t="shared" si="110"/>
        <v>6.0547049828337245E-2</v>
      </c>
      <c r="E529" s="10">
        <f t="shared" si="110"/>
        <v>4.0895417261145706E-2</v>
      </c>
      <c r="F529" s="10">
        <f t="shared" si="110"/>
        <v>3.6097252213568243E-2</v>
      </c>
      <c r="G529" s="10">
        <f t="shared" si="110"/>
        <v>4.1899981682209153E-2</v>
      </c>
      <c r="H529" s="10">
        <f t="shared" si="110"/>
        <v>3.4421218596539668E-2</v>
      </c>
      <c r="I529" s="10">
        <f t="shared" si="110"/>
        <v>2.9313062197505423E-2</v>
      </c>
      <c r="J529" s="10">
        <f t="shared" si="110"/>
        <v>2.7623088071677696E-2</v>
      </c>
      <c r="K529" s="10">
        <f t="shared" si="110"/>
        <v>2.9850643884225508E-2</v>
      </c>
      <c r="L529" s="10">
        <f t="shared" si="110"/>
        <v>2.9777939939084872E-2</v>
      </c>
      <c r="M529" s="10">
        <f t="shared" si="110"/>
        <v>3.1835604496752976E-2</v>
      </c>
      <c r="N529" s="10">
        <f t="shared" si="110"/>
        <v>3.0615941290244884E-2</v>
      </c>
      <c r="O529" s="10">
        <f t="shared" si="110"/>
        <v>3.2682133837868291E-2</v>
      </c>
      <c r="P529" s="10">
        <f t="shared" ref="P529" si="111">+P528/(P$465+P$472)</f>
        <v>3.3455866695951519E-2</v>
      </c>
      <c r="Q529" s="6"/>
      <c r="R529" s="11" t="s">
        <v>686</v>
      </c>
    </row>
    <row r="530" spans="1:18" s="87" customFormat="1" ht="14">
      <c r="A530" s="86"/>
      <c r="B530" s="19"/>
      <c r="C530" s="12" t="e">
        <f t="shared" ref="C530:M530" si="112">C528/B528-1</f>
        <v>#DIV/0!</v>
      </c>
      <c r="D530" s="12">
        <f t="shared" si="112"/>
        <v>0.47502679185855956</v>
      </c>
      <c r="E530" s="12">
        <f t="shared" si="112"/>
        <v>-0.22629148148217726</v>
      </c>
      <c r="F530" s="12">
        <f t="shared" si="112"/>
        <v>7.8791205161469868E-2</v>
      </c>
      <c r="G530" s="12">
        <f t="shared" si="112"/>
        <v>0.67369814543845385</v>
      </c>
      <c r="H530" s="12">
        <f t="shared" si="112"/>
        <v>7.1807701666594559E-2</v>
      </c>
      <c r="I530" s="12">
        <f t="shared" si="112"/>
        <v>-6.7988332900517534E-2</v>
      </c>
      <c r="J530" s="12">
        <f t="shared" si="112"/>
        <v>4.9066162473184738E-2</v>
      </c>
      <c r="K530" s="12">
        <f t="shared" si="112"/>
        <v>0.17044725389896964</v>
      </c>
      <c r="L530" s="12">
        <f t="shared" si="112"/>
        <v>7.5824495100450084E-2</v>
      </c>
      <c r="M530" s="12">
        <f t="shared" si="112"/>
        <v>0.15676511234962587</v>
      </c>
      <c r="N530" s="12">
        <f>N528/M528-1</f>
        <v>-7.9741747885284875E-2</v>
      </c>
      <c r="O530" s="12">
        <f>O528/N528-1</f>
        <v>0.14732979292613857</v>
      </c>
      <c r="P530" s="12">
        <f>P528/O528-1</f>
        <v>0.3926243722164906</v>
      </c>
      <c r="Q530" s="17"/>
      <c r="R530" s="14" t="s">
        <v>20</v>
      </c>
    </row>
    <row r="531" spans="1:18" ht="14">
      <c r="B531" s="250" t="s">
        <v>358</v>
      </c>
      <c r="C531" s="250"/>
      <c r="D531" s="250"/>
      <c r="E531" s="250"/>
      <c r="F531" s="250"/>
      <c r="G531" s="250"/>
      <c r="H531" s="250"/>
      <c r="I531" s="250"/>
      <c r="J531" s="250"/>
      <c r="K531" s="250"/>
      <c r="L531" s="250"/>
      <c r="M531" s="250"/>
      <c r="N531" s="250"/>
      <c r="O531" s="250"/>
      <c r="P531" s="117"/>
      <c r="Q531" s="6"/>
      <c r="R531" s="3"/>
    </row>
    <row r="532" spans="1:18" ht="14">
      <c r="B532" s="7">
        <f t="shared" ref="B532:P535" si="113">IFERROR(VLOOKUP($B$531,$130:$216,MATCH($R532&amp;"/"&amp;B$348,$128:$128,0),FALSE),"")</f>
        <v>7152108</v>
      </c>
      <c r="C532" s="7">
        <f t="shared" si="113"/>
        <v>6305166</v>
      </c>
      <c r="D532" s="7">
        <f t="shared" si="113"/>
        <v>7545002</v>
      </c>
      <c r="E532" s="7">
        <f t="shared" si="113"/>
        <v>7932297</v>
      </c>
      <c r="F532" s="7">
        <f t="shared" si="113"/>
        <v>9070208</v>
      </c>
      <c r="G532" s="7">
        <f t="shared" si="113"/>
        <v>11581524</v>
      </c>
      <c r="H532" s="7">
        <f t="shared" si="113"/>
        <v>16448807</v>
      </c>
      <c r="I532" s="7">
        <f t="shared" si="113"/>
        <v>17085459</v>
      </c>
      <c r="J532" s="7">
        <f t="shared" si="113"/>
        <v>19419678</v>
      </c>
      <c r="K532" s="7">
        <f t="shared" si="113"/>
        <v>21278575</v>
      </c>
      <c r="L532" s="7">
        <f t="shared" si="113"/>
        <v>23404237</v>
      </c>
      <c r="M532" s="7">
        <f t="shared" si="113"/>
        <v>25820044</v>
      </c>
      <c r="N532" s="7">
        <f t="shared" si="113"/>
        <v>27306845</v>
      </c>
      <c r="O532" s="7">
        <f t="shared" si="113"/>
        <v>26217141</v>
      </c>
      <c r="P532" s="7">
        <f t="shared" si="113"/>
        <v>38294644</v>
      </c>
      <c r="Q532" s="6"/>
      <c r="R532" s="9" t="s">
        <v>12</v>
      </c>
    </row>
    <row r="533" spans="1:18" ht="14">
      <c r="B533" s="7">
        <f t="shared" si="113"/>
        <v>7957131</v>
      </c>
      <c r="C533" s="7">
        <f t="shared" si="113"/>
        <v>6669942</v>
      </c>
      <c r="D533" s="7">
        <f t="shared" si="113"/>
        <v>7978324</v>
      </c>
      <c r="E533" s="7">
        <f t="shared" si="113"/>
        <v>8292511</v>
      </c>
      <c r="F533" s="7">
        <f t="shared" si="113"/>
        <v>10525305</v>
      </c>
      <c r="G533" s="7">
        <f t="shared" si="113"/>
        <v>12623922</v>
      </c>
      <c r="H533" s="7">
        <f t="shared" si="113"/>
        <v>16885322</v>
      </c>
      <c r="I533" s="7">
        <f t="shared" si="113"/>
        <v>18454078</v>
      </c>
      <c r="J533" s="7">
        <f t="shared" si="113"/>
        <v>21450813</v>
      </c>
      <c r="K533" s="7">
        <f t="shared" si="113"/>
        <v>22744305</v>
      </c>
      <c r="L533" s="7">
        <f t="shared" si="113"/>
        <v>24604230</v>
      </c>
      <c r="M533" s="7">
        <f t="shared" si="113"/>
        <v>28848813</v>
      </c>
      <c r="N533" s="7">
        <f t="shared" si="113"/>
        <v>26012794</v>
      </c>
      <c r="O533" s="7">
        <f t="shared" si="113"/>
        <v>27437832</v>
      </c>
      <c r="P533" s="7" t="str">
        <f t="shared" si="113"/>
        <v/>
      </c>
      <c r="Q533" s="6"/>
      <c r="R533" s="9" t="s">
        <v>13</v>
      </c>
    </row>
    <row r="534" spans="1:18" ht="14">
      <c r="B534" s="7">
        <f t="shared" si="113"/>
        <v>8184598</v>
      </c>
      <c r="C534" s="7">
        <f t="shared" si="113"/>
        <v>6851477</v>
      </c>
      <c r="D534" s="7">
        <f t="shared" si="113"/>
        <v>8104545</v>
      </c>
      <c r="E534" s="7">
        <f t="shared" si="113"/>
        <v>8861044</v>
      </c>
      <c r="F534" s="7">
        <f t="shared" si="113"/>
        <v>11538260</v>
      </c>
      <c r="G534" s="7">
        <f t="shared" si="113"/>
        <v>16435557</v>
      </c>
      <c r="H534" s="7">
        <f t="shared" si="113"/>
        <v>16732864</v>
      </c>
      <c r="I534" s="7">
        <f t="shared" si="113"/>
        <v>18906220</v>
      </c>
      <c r="J534" s="7">
        <f t="shared" si="113"/>
        <v>21283051</v>
      </c>
      <c r="K534" s="7">
        <f t="shared" si="113"/>
        <v>23624495</v>
      </c>
      <c r="L534" s="7">
        <f t="shared" si="113"/>
        <v>24997645</v>
      </c>
      <c r="M534" s="7">
        <f t="shared" si="113"/>
        <v>28029324</v>
      </c>
      <c r="N534" s="7">
        <f t="shared" si="113"/>
        <v>27306687</v>
      </c>
      <c r="O534" s="7">
        <f t="shared" si="113"/>
        <v>26602329</v>
      </c>
      <c r="P534" s="7" t="str">
        <f t="shared" si="113"/>
        <v/>
      </c>
      <c r="Q534" s="6"/>
      <c r="R534" s="9" t="s">
        <v>14</v>
      </c>
    </row>
    <row r="535" spans="1:18" ht="14">
      <c r="B535" s="18">
        <f t="shared" si="113"/>
        <v>7773556</v>
      </c>
      <c r="C535" s="18">
        <f t="shared" si="113"/>
        <v>8178802.79</v>
      </c>
      <c r="D535" s="18">
        <f t="shared" si="113"/>
        <v>9094414.6600000001</v>
      </c>
      <c r="E535" s="18">
        <f t="shared" si="113"/>
        <v>8640926.4299999997</v>
      </c>
      <c r="F535" s="18">
        <f t="shared" si="113"/>
        <v>12239973.279999999</v>
      </c>
      <c r="G535" s="18">
        <f t="shared" si="113"/>
        <v>17668209.390000001</v>
      </c>
      <c r="H535" s="18">
        <f t="shared" si="113"/>
        <v>18761026.390000001</v>
      </c>
      <c r="I535" s="18">
        <f t="shared" si="113"/>
        <v>19455409.170000002</v>
      </c>
      <c r="J535" s="18">
        <f t="shared" si="113"/>
        <v>21512510.09</v>
      </c>
      <c r="K535" s="18">
        <f t="shared" si="113"/>
        <v>24254353.609999999</v>
      </c>
      <c r="L535" s="18">
        <f t="shared" si="113"/>
        <v>27189019.210000001</v>
      </c>
      <c r="M535" s="18">
        <f t="shared" si="113"/>
        <v>28863883.68</v>
      </c>
      <c r="N535" s="18">
        <f t="shared" si="113"/>
        <v>27231871.879999999</v>
      </c>
      <c r="O535" s="18">
        <f t="shared" si="113"/>
        <v>36609559.57</v>
      </c>
      <c r="P535" s="18" t="str">
        <f t="shared" si="113"/>
        <v/>
      </c>
      <c r="Q535" s="6"/>
      <c r="R535" s="9" t="s">
        <v>19</v>
      </c>
    </row>
    <row r="536" spans="1:18" ht="14">
      <c r="B536" s="25">
        <f t="shared" ref="B536:M536" si="114">SUM(B532:B535)</f>
        <v>31067393</v>
      </c>
      <c r="C536" s="25">
        <f t="shared" si="114"/>
        <v>28005387.789999999</v>
      </c>
      <c r="D536" s="25">
        <f t="shared" si="114"/>
        <v>32722285.66</v>
      </c>
      <c r="E536" s="25">
        <f t="shared" si="114"/>
        <v>33726778.43</v>
      </c>
      <c r="F536" s="25">
        <f t="shared" si="114"/>
        <v>43373746.280000001</v>
      </c>
      <c r="G536" s="25">
        <f t="shared" si="114"/>
        <v>58309212.390000001</v>
      </c>
      <c r="H536" s="25">
        <f t="shared" si="114"/>
        <v>68828019.390000001</v>
      </c>
      <c r="I536" s="25">
        <f t="shared" si="114"/>
        <v>73901166.170000002</v>
      </c>
      <c r="J536" s="25">
        <f t="shared" si="114"/>
        <v>83666052.090000004</v>
      </c>
      <c r="K536" s="25">
        <f t="shared" si="114"/>
        <v>91901728.609999999</v>
      </c>
      <c r="L536" s="25">
        <f t="shared" si="114"/>
        <v>100195131.21000001</v>
      </c>
      <c r="M536" s="25">
        <f t="shared" si="114"/>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153178576</v>
      </c>
      <c r="Q536" s="6"/>
      <c r="R536" s="9" t="s">
        <v>15</v>
      </c>
    </row>
    <row r="537" spans="1:18" ht="14">
      <c r="B537" s="21">
        <f t="shared" ref="B537:O537" si="115">+B536/(B$465+B$472)</f>
        <v>0.24094760585475344</v>
      </c>
      <c r="C537" s="10">
        <f t="shared" si="115"/>
        <v>0.23841708013221888</v>
      </c>
      <c r="D537" s="10">
        <f t="shared" si="115"/>
        <v>0.23249455402923033</v>
      </c>
      <c r="E537" s="10">
        <f t="shared" si="115"/>
        <v>0.20919355034383544</v>
      </c>
      <c r="F537" s="10">
        <f t="shared" si="115"/>
        <v>0.22012150262504046</v>
      </c>
      <c r="G537" s="10">
        <f t="shared" si="115"/>
        <v>0.20522736242747358</v>
      </c>
      <c r="H537" s="10">
        <f t="shared" si="115"/>
        <v>0.18567733564393574</v>
      </c>
      <c r="I537" s="10">
        <f t="shared" si="115"/>
        <v>0.18216230545559378</v>
      </c>
      <c r="J537" s="10">
        <f t="shared" si="115"/>
        <v>0.18525274782029591</v>
      </c>
      <c r="K537" s="10">
        <f t="shared" si="115"/>
        <v>0.1878748688345431</v>
      </c>
      <c r="L537" s="10">
        <f t="shared" si="115"/>
        <v>0.18992894083812553</v>
      </c>
      <c r="M537" s="10">
        <f t="shared" si="115"/>
        <v>0.19544939942241246</v>
      </c>
      <c r="N537" s="10">
        <f t="shared" si="115"/>
        <v>0.19746755643068745</v>
      </c>
      <c r="O537" s="10">
        <f t="shared" si="115"/>
        <v>0.19907122560090226</v>
      </c>
      <c r="P537" s="10">
        <f t="shared" ref="P537" si="116">+P536/(P$465+P$472)</f>
        <v>0.19179753716851203</v>
      </c>
      <c r="Q537" s="6"/>
      <c r="R537" s="11" t="s">
        <v>686</v>
      </c>
    </row>
    <row r="538" spans="1:18" s="87" customFormat="1" ht="14">
      <c r="A538" s="86"/>
      <c r="B538" s="19"/>
      <c r="C538" s="12">
        <f t="shared" ref="C538:M538" si="117">C536/B536-1</f>
        <v>-9.8560095145415083E-2</v>
      </c>
      <c r="D538" s="12">
        <f t="shared" si="117"/>
        <v>0.16842822907398847</v>
      </c>
      <c r="E538" s="12">
        <f t="shared" si="117"/>
        <v>3.069751240598384E-2</v>
      </c>
      <c r="F538" s="12">
        <f t="shared" si="117"/>
        <v>0.28603288837747431</v>
      </c>
      <c r="G538" s="12">
        <f t="shared" si="117"/>
        <v>0.34434346559745688</v>
      </c>
      <c r="H538" s="12">
        <f t="shared" si="117"/>
        <v>0.18039700021405136</v>
      </c>
      <c r="I538" s="12">
        <f t="shared" si="117"/>
        <v>7.3707580502266667E-2</v>
      </c>
      <c r="J538" s="12">
        <f t="shared" si="117"/>
        <v>0.13213439551870065</v>
      </c>
      <c r="K538" s="12">
        <f t="shared" si="117"/>
        <v>9.8435103775911914E-2</v>
      </c>
      <c r="L538" s="12">
        <f t="shared" si="117"/>
        <v>9.0242074065814526E-2</v>
      </c>
      <c r="M538" s="12">
        <f t="shared" si="117"/>
        <v>0.1134479623184077</v>
      </c>
      <c r="N538" s="12">
        <f>N536/M536-1</f>
        <v>-3.3200056046148174E-2</v>
      </c>
      <c r="O538" s="12">
        <f>O536/N536-1</f>
        <v>8.3523217215466294E-2</v>
      </c>
      <c r="P538" s="12">
        <f>P536/O536-1</f>
        <v>0.31071010158213497</v>
      </c>
      <c r="Q538" s="17"/>
      <c r="R538" s="14" t="s">
        <v>20</v>
      </c>
    </row>
    <row r="539" spans="1:18" ht="14">
      <c r="B539" s="251" t="s">
        <v>7</v>
      </c>
      <c r="C539" s="251"/>
      <c r="D539" s="251"/>
      <c r="E539" s="251"/>
      <c r="F539" s="251"/>
      <c r="G539" s="251"/>
      <c r="H539" s="251"/>
      <c r="I539" s="251"/>
      <c r="J539" s="251"/>
      <c r="K539" s="251"/>
      <c r="L539" s="251"/>
      <c r="M539" s="251"/>
      <c r="N539" s="251"/>
      <c r="O539" s="251"/>
      <c r="P539" s="118"/>
      <c r="Q539" s="6"/>
      <c r="R539" s="3"/>
    </row>
    <row r="540" spans="1:18" ht="14">
      <c r="B540" s="7">
        <f t="shared" ref="B540:P543" si="118">IFERROR(VLOOKUP($B$539,$130:$216,MATCH($R540&amp;"/"&amp;B$348,$128:$128,0),FALSE),"")</f>
        <v>2160</v>
      </c>
      <c r="C540" s="7">
        <f t="shared" si="118"/>
        <v>118819</v>
      </c>
      <c r="D540" s="7">
        <f t="shared" si="118"/>
        <v>60761</v>
      </c>
      <c r="E540" s="7">
        <f t="shared" si="118"/>
        <v>67241</v>
      </c>
      <c r="F540" s="7">
        <f t="shared" si="118"/>
        <v>96861</v>
      </c>
      <c r="G540" s="7">
        <f t="shared" si="118"/>
        <v>0</v>
      </c>
      <c r="H540" s="7">
        <f t="shared" si="118"/>
        <v>0</v>
      </c>
      <c r="I540" s="7">
        <f t="shared" si="118"/>
        <v>0</v>
      </c>
      <c r="J540" s="7">
        <f t="shared" si="118"/>
        <v>0</v>
      </c>
      <c r="K540" s="7">
        <f t="shared" si="118"/>
        <v>0</v>
      </c>
      <c r="L540" s="7">
        <f t="shared" si="118"/>
        <v>0</v>
      </c>
      <c r="M540" s="7">
        <f t="shared" si="118"/>
        <v>0</v>
      </c>
      <c r="N540" s="7">
        <f t="shared" si="118"/>
        <v>0</v>
      </c>
      <c r="O540" s="7">
        <f t="shared" si="118"/>
        <v>0</v>
      </c>
      <c r="P540" s="7">
        <f t="shared" si="118"/>
        <v>0</v>
      </c>
      <c r="Q540" s="6"/>
      <c r="R540" s="9" t="s">
        <v>12</v>
      </c>
    </row>
    <row r="541" spans="1:18" ht="14">
      <c r="B541" s="7">
        <f t="shared" si="118"/>
        <v>2160</v>
      </c>
      <c r="C541" s="7">
        <f t="shared" si="118"/>
        <v>118032</v>
      </c>
      <c r="D541" s="7">
        <f t="shared" si="118"/>
        <v>63978</v>
      </c>
      <c r="E541" s="7">
        <f t="shared" si="118"/>
        <v>130668</v>
      </c>
      <c r="F541" s="7">
        <f t="shared" si="118"/>
        <v>126754</v>
      </c>
      <c r="G541" s="7">
        <f t="shared" si="118"/>
        <v>0</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ht="14">
      <c r="B542" s="7">
        <f t="shared" si="118"/>
        <v>2162</v>
      </c>
      <c r="C542" s="7">
        <f t="shared" si="118"/>
        <v>118991</v>
      </c>
      <c r="D542" s="7">
        <f t="shared" si="118"/>
        <v>66508</v>
      </c>
      <c r="E542" s="7">
        <f t="shared" si="118"/>
        <v>54529</v>
      </c>
      <c r="F542" s="7">
        <f t="shared" si="118"/>
        <v>76860</v>
      </c>
      <c r="G542" s="7">
        <f t="shared" si="118"/>
        <v>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ht="14">
      <c r="B543" s="18">
        <f t="shared" si="118"/>
        <v>2159</v>
      </c>
      <c r="C543" s="18">
        <f t="shared" si="118"/>
        <v>-114189.02</v>
      </c>
      <c r="D543" s="18">
        <f t="shared" si="118"/>
        <v>69133.48</v>
      </c>
      <c r="E543" s="18">
        <f t="shared" si="118"/>
        <v>53214.68</v>
      </c>
      <c r="F543" s="18">
        <f t="shared" si="118"/>
        <v>62064.15</v>
      </c>
      <c r="G543" s="18">
        <f t="shared" si="118"/>
        <v>0</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ht="14">
      <c r="B544" s="18">
        <f>SUM(B540:B543)</f>
        <v>8641</v>
      </c>
      <c r="C544" s="18">
        <f t="shared" ref="C544:M544" si="119">SUM(C540:C543)</f>
        <v>241652.97999999998</v>
      </c>
      <c r="D544" s="18">
        <f t="shared" si="119"/>
        <v>260380.47999999998</v>
      </c>
      <c r="E544" s="18">
        <f t="shared" si="119"/>
        <v>305652.68</v>
      </c>
      <c r="F544" s="18">
        <f t="shared" si="119"/>
        <v>362539.15</v>
      </c>
      <c r="G544" s="18">
        <f t="shared" si="119"/>
        <v>0</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O545" si="120">+B544/(B$465+B$472)</f>
        <v>6.7016510274644692E-5</v>
      </c>
      <c r="C545" s="22">
        <f t="shared" si="120"/>
        <v>2.0572540658559289E-3</v>
      </c>
      <c r="D545" s="22">
        <f t="shared" si="120"/>
        <v>1.8500249097671659E-3</v>
      </c>
      <c r="E545" s="22">
        <f t="shared" si="120"/>
        <v>1.8958398126882176E-3</v>
      </c>
      <c r="F545" s="22">
        <f t="shared" si="120"/>
        <v>1.8398840151652436E-3</v>
      </c>
      <c r="G545" s="22">
        <f t="shared" si="120"/>
        <v>0</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686</v>
      </c>
    </row>
    <row r="546" spans="1:18" ht="14">
      <c r="B546" s="253" t="s">
        <v>25</v>
      </c>
      <c r="C546" s="253"/>
      <c r="D546" s="253"/>
      <c r="E546" s="253"/>
      <c r="F546" s="253"/>
      <c r="G546" s="253"/>
      <c r="H546" s="253"/>
      <c r="I546" s="253"/>
      <c r="J546" s="253"/>
      <c r="K546" s="253"/>
      <c r="L546" s="253"/>
      <c r="M546" s="253"/>
      <c r="N546" s="253"/>
      <c r="O546" s="253"/>
      <c r="P546" s="120"/>
      <c r="Q546" s="6"/>
      <c r="R546" s="3"/>
    </row>
    <row r="547" spans="1:18" ht="14">
      <c r="B547" s="7">
        <f t="shared" ref="B547:O551" si="122">IFERROR(B507+B468-B532-B540,"")</f>
        <v>1313262</v>
      </c>
      <c r="C547" s="7">
        <f t="shared" si="122"/>
        <v>1671602</v>
      </c>
      <c r="D547" s="7">
        <f t="shared" si="122"/>
        <v>2189848</v>
      </c>
      <c r="E547" s="7">
        <f t="shared" si="122"/>
        <v>2823154</v>
      </c>
      <c r="F547" s="7">
        <f t="shared" si="122"/>
        <v>3373636</v>
      </c>
      <c r="G547" s="7">
        <f t="shared" si="122"/>
        <v>3727116</v>
      </c>
      <c r="H547" s="7">
        <f t="shared" si="122"/>
        <v>4480670</v>
      </c>
      <c r="I547" s="7">
        <f t="shared" si="122"/>
        <v>6505466</v>
      </c>
      <c r="J547" s="7">
        <f t="shared" si="122"/>
        <v>7008979</v>
      </c>
      <c r="K547" s="7">
        <f t="shared" si="122"/>
        <v>7710355</v>
      </c>
      <c r="L547" s="7">
        <f t="shared" si="122"/>
        <v>8373054</v>
      </c>
      <c r="M547" s="7">
        <f t="shared" si="122"/>
        <v>8719149</v>
      </c>
      <c r="N547" s="7">
        <f t="shared" si="122"/>
        <v>8661951</v>
      </c>
      <c r="O547" s="7">
        <f t="shared" si="122"/>
        <v>5852363</v>
      </c>
      <c r="P547" s="7">
        <f t="shared" ref="P547" si="123">IFERROR(P507+P468-P532-P540,"")</f>
        <v>8780478</v>
      </c>
      <c r="Q547" s="6"/>
      <c r="R547" s="9" t="s">
        <v>12</v>
      </c>
    </row>
    <row r="548" spans="1:18" ht="14">
      <c r="B548" s="7">
        <f t="shared" si="122"/>
        <v>684352</v>
      </c>
      <c r="C548" s="7">
        <f t="shared" si="122"/>
        <v>1653103</v>
      </c>
      <c r="D548" s="7">
        <f t="shared" si="122"/>
        <v>2273899</v>
      </c>
      <c r="E548" s="7">
        <f t="shared" si="122"/>
        <v>2832734</v>
      </c>
      <c r="F548" s="7">
        <f t="shared" si="122"/>
        <v>3172982</v>
      </c>
      <c r="G548" s="7">
        <f t="shared" si="122"/>
        <v>3129654</v>
      </c>
      <c r="H548" s="7">
        <f t="shared" si="122"/>
        <v>5155436</v>
      </c>
      <c r="I548" s="7">
        <f t="shared" si="122"/>
        <v>6036768</v>
      </c>
      <c r="J548" s="7">
        <f t="shared" si="122"/>
        <v>7085485</v>
      </c>
      <c r="K548" s="7">
        <f t="shared" si="122"/>
        <v>7520681</v>
      </c>
      <c r="L548" s="7">
        <f t="shared" si="122"/>
        <v>7503396</v>
      </c>
      <c r="M548" s="7">
        <f t="shared" si="122"/>
        <v>7162922</v>
      </c>
      <c r="N548" s="7">
        <f t="shared" si="122"/>
        <v>5317084</v>
      </c>
      <c r="O548" s="7">
        <f t="shared" si="122"/>
        <v>5849281</v>
      </c>
      <c r="P548" s="7" t="str">
        <f t="shared" ref="P548" si="124">IFERROR(P508+P469-P533-P541,"")</f>
        <v/>
      </c>
      <c r="Q548" s="6"/>
      <c r="R548" s="9" t="s">
        <v>13</v>
      </c>
    </row>
    <row r="549" spans="1:18" ht="14">
      <c r="B549" s="7">
        <f t="shared" si="122"/>
        <v>803872</v>
      </c>
      <c r="C549" s="7">
        <f t="shared" si="122"/>
        <v>1775429</v>
      </c>
      <c r="D549" s="7">
        <f t="shared" si="122"/>
        <v>2228969</v>
      </c>
      <c r="E549" s="7">
        <f t="shared" si="122"/>
        <v>2792293</v>
      </c>
      <c r="F549" s="7">
        <f t="shared" si="122"/>
        <v>3446867</v>
      </c>
      <c r="G549" s="7">
        <f t="shared" si="122"/>
        <v>4525603</v>
      </c>
      <c r="H549" s="7">
        <f t="shared" si="122"/>
        <v>5435870</v>
      </c>
      <c r="I549" s="7">
        <f t="shared" si="122"/>
        <v>6020069</v>
      </c>
      <c r="J549" s="7">
        <f t="shared" si="122"/>
        <v>7057395</v>
      </c>
      <c r="K549" s="7">
        <f t="shared" si="122"/>
        <v>7798808</v>
      </c>
      <c r="L549" s="7">
        <f t="shared" si="122"/>
        <v>7951897</v>
      </c>
      <c r="M549" s="7">
        <f t="shared" si="122"/>
        <v>8399377</v>
      </c>
      <c r="N549" s="7">
        <f t="shared" si="122"/>
        <v>6727400</v>
      </c>
      <c r="O549" s="7">
        <f t="shared" si="122"/>
        <v>4671892</v>
      </c>
      <c r="P549" s="7" t="str">
        <f t="shared" ref="P549" si="125">IFERROR(P509+P470-P534-P542,"")</f>
        <v/>
      </c>
      <c r="Q549" s="6"/>
      <c r="R549" s="9" t="s">
        <v>14</v>
      </c>
    </row>
    <row r="550" spans="1:18" ht="14">
      <c r="B550" s="18">
        <f t="shared" si="122"/>
        <v>706914</v>
      </c>
      <c r="C550" s="18">
        <f t="shared" si="122"/>
        <v>1398538.4999999995</v>
      </c>
      <c r="D550" s="18">
        <f t="shared" si="122"/>
        <v>2231889.9799999972</v>
      </c>
      <c r="E550" s="18">
        <f t="shared" si="122"/>
        <v>1879661.060000004</v>
      </c>
      <c r="F550" s="18">
        <f t="shared" si="122"/>
        <v>3223629.3900000011</v>
      </c>
      <c r="G550" s="18">
        <f t="shared" si="122"/>
        <v>3771725.9600000009</v>
      </c>
      <c r="H550" s="18">
        <f t="shared" si="122"/>
        <v>5342744.0100000091</v>
      </c>
      <c r="I550" s="18">
        <f t="shared" si="122"/>
        <v>6706438.7399999984</v>
      </c>
      <c r="J550" s="18">
        <f t="shared" si="122"/>
        <v>7125949.6500000022</v>
      </c>
      <c r="K550" s="18">
        <f t="shared" si="122"/>
        <v>8230698.270000007</v>
      </c>
      <c r="L550" s="18">
        <f t="shared" si="122"/>
        <v>8199375.4400000051</v>
      </c>
      <c r="M550" s="18">
        <f t="shared" si="122"/>
        <v>8805088.1999999955</v>
      </c>
      <c r="N550" s="18">
        <f t="shared" si="122"/>
        <v>6762524.0600000061</v>
      </c>
      <c r="O550" s="18">
        <f t="shared" si="122"/>
        <v>8981699.5900000185</v>
      </c>
      <c r="P550" s="18" t="str">
        <f t="shared" ref="P550" si="126">IFERROR(P510+P471-P535-P543,"")</f>
        <v/>
      </c>
      <c r="Q550" s="6"/>
      <c r="R550" s="9" t="s">
        <v>19</v>
      </c>
    </row>
    <row r="551" spans="1:18" ht="14">
      <c r="B551" s="25">
        <f t="shared" si="122"/>
        <v>3508400</v>
      </c>
      <c r="C551" s="18">
        <f t="shared" si="122"/>
        <v>6498672.5000000037</v>
      </c>
      <c r="D551" s="18">
        <f t="shared" si="122"/>
        <v>8924605.9799999893</v>
      </c>
      <c r="E551" s="18">
        <f t="shared" si="122"/>
        <v>10327842.060000017</v>
      </c>
      <c r="F551" s="18">
        <f t="shared" si="122"/>
        <v>13217114.389999991</v>
      </c>
      <c r="G551" s="18">
        <f t="shared" si="122"/>
        <v>15154098.959999993</v>
      </c>
      <c r="H551" s="18">
        <f t="shared" si="122"/>
        <v>20414720.01000002</v>
      </c>
      <c r="I551" s="18">
        <f t="shared" si="122"/>
        <v>25268741.73999998</v>
      </c>
      <c r="J551" s="18">
        <f t="shared" si="122"/>
        <v>28277808.649999976</v>
      </c>
      <c r="K551" s="18">
        <f t="shared" si="122"/>
        <v>31260542.270000041</v>
      </c>
      <c r="L551" s="18">
        <f t="shared" si="122"/>
        <v>32027722.440000013</v>
      </c>
      <c r="M551" s="18">
        <f t="shared" si="122"/>
        <v>33086536.199999958</v>
      </c>
      <c r="N551" s="18">
        <f t="shared" si="122"/>
        <v>27468959.059999973</v>
      </c>
      <c r="O551" s="18">
        <f t="shared" si="122"/>
        <v>25355235.590000004</v>
      </c>
      <c r="P551" s="18">
        <f t="shared" ref="P551" si="127">IFERROR(P511+P472-P536-P544,"")</f>
        <v>35121912</v>
      </c>
      <c r="Q551" s="6"/>
      <c r="R551" s="9" t="s">
        <v>15</v>
      </c>
    </row>
    <row r="552" spans="1:18" ht="14">
      <c r="B552" s="10">
        <f t="shared" ref="B552:O552" si="128">+B551/(B$465+B$472)</f>
        <v>2.720989754051191E-2</v>
      </c>
      <c r="C552" s="10">
        <f t="shared" si="128"/>
        <v>5.5324872978148754E-2</v>
      </c>
      <c r="D552" s="10">
        <f t="shared" si="128"/>
        <v>6.3410065811603814E-2</v>
      </c>
      <c r="E552" s="10">
        <f t="shared" si="128"/>
        <v>6.4059422467697413E-2</v>
      </c>
      <c r="F552" s="10">
        <f t="shared" si="128"/>
        <v>6.7076776377865674E-2</v>
      </c>
      <c r="G552" s="10">
        <f t="shared" si="128"/>
        <v>5.3336953665645614E-2</v>
      </c>
      <c r="H552" s="10">
        <f t="shared" si="128"/>
        <v>5.5072786533277358E-2</v>
      </c>
      <c r="I552" s="10">
        <f t="shared" si="128"/>
        <v>6.2286057039096766E-2</v>
      </c>
      <c r="J552" s="10">
        <f t="shared" si="128"/>
        <v>6.2612512768188244E-2</v>
      </c>
      <c r="K552" s="10">
        <f t="shared" si="128"/>
        <v>6.3905982700241476E-2</v>
      </c>
      <c r="L552" s="10">
        <f t="shared" si="128"/>
        <v>6.0711447023680858E-2</v>
      </c>
      <c r="M552" s="10">
        <f t="shared" si="128"/>
        <v>5.7965435184503263E-2</v>
      </c>
      <c r="N552" s="10">
        <f t="shared" si="128"/>
        <v>5.0290365775512325E-2</v>
      </c>
      <c r="O552" s="10">
        <f t="shared" si="128"/>
        <v>4.3190154646855189E-2</v>
      </c>
      <c r="P552" s="10">
        <f t="shared" ref="P552" si="129">+P551/(P$465+P$472)</f>
        <v>4.3976751828853723E-2</v>
      </c>
      <c r="Q552" s="6"/>
      <c r="R552" s="11" t="s">
        <v>26</v>
      </c>
    </row>
    <row r="553" spans="1:18" s="87" customFormat="1" ht="14">
      <c r="A553" s="86"/>
      <c r="B553" s="19"/>
      <c r="C553" s="12">
        <f t="shared" ref="C553:M553" si="130">C551/B551-1</f>
        <v>0.85231800820887127</v>
      </c>
      <c r="D553" s="12">
        <f t="shared" si="130"/>
        <v>0.37329677407193307</v>
      </c>
      <c r="E553" s="12">
        <f t="shared" si="130"/>
        <v>0.15723227256695416</v>
      </c>
      <c r="F553" s="12">
        <f t="shared" si="130"/>
        <v>0.27975566562836929</v>
      </c>
      <c r="G553" s="12">
        <f t="shared" si="130"/>
        <v>0.14655124506340922</v>
      </c>
      <c r="H553" s="12">
        <f t="shared" si="130"/>
        <v>0.34714179073831453</v>
      </c>
      <c r="I553" s="12">
        <f t="shared" si="130"/>
        <v>0.23777067369144667</v>
      </c>
      <c r="J553" s="12">
        <f t="shared" si="130"/>
        <v>0.11908257803105005</v>
      </c>
      <c r="K553" s="12">
        <f t="shared" si="130"/>
        <v>0.10547965922387936</v>
      </c>
      <c r="L553" s="12">
        <f t="shared" si="130"/>
        <v>2.4541486304804572E-2</v>
      </c>
      <c r="M553" s="12">
        <f t="shared" si="130"/>
        <v>3.3059289869378006E-2</v>
      </c>
      <c r="N553" s="12">
        <f>N551/M551-1</f>
        <v>-0.16978438317154498</v>
      </c>
      <c r="O553" s="12">
        <f>O551/N551-1</f>
        <v>-7.694952929898069E-2</v>
      </c>
      <c r="P553" s="12">
        <f>P551/O551-1</f>
        <v>0.38519367628561629</v>
      </c>
      <c r="Q553" s="17"/>
      <c r="R553" s="14" t="s">
        <v>20</v>
      </c>
    </row>
    <row r="554" spans="1:18" ht="14">
      <c r="B554" s="253" t="s">
        <v>27</v>
      </c>
      <c r="C554" s="253"/>
      <c r="D554" s="253"/>
      <c r="E554" s="253"/>
      <c r="F554" s="253"/>
      <c r="G554" s="253"/>
      <c r="H554" s="253"/>
      <c r="I554" s="253"/>
      <c r="J554" s="253"/>
      <c r="K554" s="253"/>
      <c r="L554" s="253"/>
      <c r="M554" s="253"/>
      <c r="N554" s="253"/>
      <c r="O554" s="253"/>
      <c r="P554" s="120"/>
      <c r="Q554" s="6"/>
      <c r="R554" s="11"/>
    </row>
    <row r="555" spans="1:18" ht="14">
      <c r="B555" s="7">
        <f t="shared" ref="B555:O555" si="131">IFERROR(B547+B593,"")</f>
        <v>2025992</v>
      </c>
      <c r="C555" s="7">
        <f t="shared" si="131"/>
        <v>2349468</v>
      </c>
      <c r="D555" s="7">
        <f t="shared" si="131"/>
        <v>2928620</v>
      </c>
      <c r="E555" s="7">
        <f t="shared" si="131"/>
        <v>3606852</v>
      </c>
      <c r="F555" s="7">
        <f t="shared" si="131"/>
        <v>4196691</v>
      </c>
      <c r="G555" s="7">
        <f t="shared" si="131"/>
        <v>4616891</v>
      </c>
      <c r="H555" s="7">
        <f t="shared" si="131"/>
        <v>5966643</v>
      </c>
      <c r="I555" s="7">
        <f t="shared" si="131"/>
        <v>8209391</v>
      </c>
      <c r="J555" s="7">
        <f t="shared" si="131"/>
        <v>8948947</v>
      </c>
      <c r="K555" s="7">
        <f t="shared" si="131"/>
        <v>9997126</v>
      </c>
      <c r="L555" s="7">
        <f t="shared" si="131"/>
        <v>10863481</v>
      </c>
      <c r="M555" s="7">
        <f t="shared" si="131"/>
        <v>11390494</v>
      </c>
      <c r="N555" s="7">
        <f t="shared" si="131"/>
        <v>13642128</v>
      </c>
      <c r="O555" s="7">
        <f t="shared" si="131"/>
        <v>11221440</v>
      </c>
      <c r="P555" s="7">
        <f t="shared" ref="P555" si="132">IFERROR(P547+P593,"")</f>
        <v>17740374</v>
      </c>
      <c r="Q555" s="6"/>
      <c r="R555" s="9" t="s">
        <v>12</v>
      </c>
    </row>
    <row r="556" spans="1:18" ht="14">
      <c r="B556" s="7">
        <f t="shared" ref="B556:O558" si="133">IFERROR(B548+B594-B593,"")</f>
        <v>1437410</v>
      </c>
      <c r="C556" s="7">
        <f t="shared" si="133"/>
        <v>2353496</v>
      </c>
      <c r="D556" s="7">
        <f t="shared" si="133"/>
        <v>3034184</v>
      </c>
      <c r="E556" s="7">
        <f t="shared" si="133"/>
        <v>3641427</v>
      </c>
      <c r="F556" s="7">
        <f t="shared" si="133"/>
        <v>3998433</v>
      </c>
      <c r="G556" s="7">
        <f t="shared" si="133"/>
        <v>4062979</v>
      </c>
      <c r="H556" s="7">
        <f t="shared" si="133"/>
        <v>6680072</v>
      </c>
      <c r="I556" s="7">
        <f t="shared" si="133"/>
        <v>7827480</v>
      </c>
      <c r="J556" s="7">
        <f t="shared" si="133"/>
        <v>9127112</v>
      </c>
      <c r="K556" s="7">
        <f t="shared" si="133"/>
        <v>9885444</v>
      </c>
      <c r="L556" s="7">
        <f t="shared" si="133"/>
        <v>10114497</v>
      </c>
      <c r="M556" s="7">
        <f t="shared" si="133"/>
        <v>9893140</v>
      </c>
      <c r="N556" s="7">
        <f t="shared" si="133"/>
        <v>10448293</v>
      </c>
      <c r="O556" s="7">
        <f t="shared" si="133"/>
        <v>11340711</v>
      </c>
      <c r="P556" s="7" t="str">
        <f t="shared" ref="P556" si="134">IFERROR(P548+P594-P593,"")</f>
        <v/>
      </c>
      <c r="Q556" s="6"/>
      <c r="R556" s="9" t="s">
        <v>13</v>
      </c>
    </row>
    <row r="557" spans="1:18" ht="14">
      <c r="B557" s="7">
        <f t="shared" si="133"/>
        <v>1592974</v>
      </c>
      <c r="C557" s="7">
        <f t="shared" si="133"/>
        <v>2501230</v>
      </c>
      <c r="D557" s="7">
        <f t="shared" si="133"/>
        <v>3018175</v>
      </c>
      <c r="E557" s="7">
        <f t="shared" si="133"/>
        <v>3622293</v>
      </c>
      <c r="F557" s="7">
        <f t="shared" si="133"/>
        <v>4296661</v>
      </c>
      <c r="G557" s="7">
        <f t="shared" si="133"/>
        <v>5854106</v>
      </c>
      <c r="H557" s="7">
        <f t="shared" si="133"/>
        <v>7055464</v>
      </c>
      <c r="I557" s="7">
        <f t="shared" si="133"/>
        <v>7905782</v>
      </c>
      <c r="J557" s="7">
        <f t="shared" si="133"/>
        <v>9203446</v>
      </c>
      <c r="K557" s="7">
        <f t="shared" si="133"/>
        <v>10226628</v>
      </c>
      <c r="L557" s="7">
        <f t="shared" si="133"/>
        <v>10612206</v>
      </c>
      <c r="M557" s="7">
        <f t="shared" si="133"/>
        <v>11265011</v>
      </c>
      <c r="N557" s="7">
        <f t="shared" si="133"/>
        <v>11896594</v>
      </c>
      <c r="O557" s="7">
        <f t="shared" si="133"/>
        <v>10190250</v>
      </c>
      <c r="P557" s="7" t="str">
        <f t="shared" ref="P557" si="135">IFERROR(P549+P595-P594,"")</f>
        <v/>
      </c>
      <c r="Q557" s="6"/>
      <c r="R557" s="9" t="s">
        <v>14</v>
      </c>
    </row>
    <row r="558" spans="1:18" ht="14">
      <c r="B558" s="18">
        <f t="shared" si="133"/>
        <v>1469313</v>
      </c>
      <c r="C558" s="18">
        <f t="shared" si="133"/>
        <v>2153167.629999999</v>
      </c>
      <c r="D558" s="18">
        <f t="shared" si="133"/>
        <v>3036619.8399999971</v>
      </c>
      <c r="E558" s="18">
        <f t="shared" si="133"/>
        <v>2759271.9400000041</v>
      </c>
      <c r="F558" s="18">
        <f t="shared" si="133"/>
        <v>4093771.4100000011</v>
      </c>
      <c r="G558" s="18">
        <f t="shared" si="133"/>
        <v>5245441.07</v>
      </c>
      <c r="H558" s="18">
        <f t="shared" si="133"/>
        <v>7022310.4200000092</v>
      </c>
      <c r="I558" s="18">
        <f t="shared" si="133"/>
        <v>8683585.0699999984</v>
      </c>
      <c r="J558" s="18">
        <f t="shared" si="133"/>
        <v>9312311.6900000013</v>
      </c>
      <c r="K558" s="18">
        <f t="shared" si="133"/>
        <v>10709521.970000006</v>
      </c>
      <c r="L558" s="18">
        <f t="shared" si="133"/>
        <v>10881687.510000005</v>
      </c>
      <c r="M558" s="18">
        <f t="shared" si="133"/>
        <v>11757741.159999996</v>
      </c>
      <c r="N558" s="18">
        <f t="shared" si="133"/>
        <v>12131894.720000006</v>
      </c>
      <c r="O558" s="18">
        <f t="shared" si="133"/>
        <v>17088873.750000019</v>
      </c>
      <c r="P558" s="18" t="str">
        <f t="shared" ref="P558" si="136">IFERROR(P550+P596-P595,"")</f>
        <v/>
      </c>
      <c r="Q558" s="6"/>
      <c r="R558" s="9" t="s">
        <v>19</v>
      </c>
    </row>
    <row r="559" spans="1:18" ht="14">
      <c r="B559" s="25">
        <f t="shared" ref="B559:O559" si="137">IFERROR(B551+B596,"")</f>
        <v>6525689</v>
      </c>
      <c r="C559" s="18">
        <f t="shared" si="137"/>
        <v>9357361.6300000027</v>
      </c>
      <c r="D559" s="18">
        <f t="shared" si="137"/>
        <v>12017598.839999989</v>
      </c>
      <c r="E559" s="18">
        <f t="shared" si="137"/>
        <v>13629843.940000016</v>
      </c>
      <c r="F559" s="18">
        <f t="shared" si="137"/>
        <v>16585556.409999991</v>
      </c>
      <c r="G559" s="18">
        <f t="shared" si="137"/>
        <v>19779417.069999993</v>
      </c>
      <c r="H559" s="18">
        <f t="shared" si="137"/>
        <v>26724489.42000002</v>
      </c>
      <c r="I559" s="18">
        <f t="shared" si="137"/>
        <v>32626238.069999978</v>
      </c>
      <c r="J559" s="18">
        <f t="shared" si="137"/>
        <v>36591816.689999975</v>
      </c>
      <c r="K559" s="18">
        <f t="shared" si="137"/>
        <v>40818719.970000044</v>
      </c>
      <c r="L559" s="18">
        <f t="shared" si="137"/>
        <v>42471871.510000013</v>
      </c>
      <c r="M559" s="18">
        <f t="shared" si="137"/>
        <v>44306386.159999959</v>
      </c>
      <c r="N559" s="18">
        <f t="shared" si="137"/>
        <v>48118909.719999969</v>
      </c>
      <c r="O559" s="18">
        <f t="shared" si="137"/>
        <v>49841274.75</v>
      </c>
      <c r="P559" s="18">
        <f t="shared" ref="P559" si="138">IFERROR(P551+P596,"")</f>
        <v>70961496</v>
      </c>
      <c r="Q559" s="6"/>
      <c r="R559" s="9" t="s">
        <v>15</v>
      </c>
    </row>
    <row r="560" spans="1:18" ht="14">
      <c r="B560" s="10">
        <f t="shared" ref="B560:O560" si="139">+B559/(B$465+B$472)</f>
        <v>5.0610913542140472E-2</v>
      </c>
      <c r="C560" s="10">
        <f t="shared" si="139"/>
        <v>7.9661629908316323E-2</v>
      </c>
      <c r="D560" s="10">
        <f t="shared" si="139"/>
        <v>8.5386036655239972E-2</v>
      </c>
      <c r="E560" s="10">
        <f t="shared" si="139"/>
        <v>8.4540403120886329E-2</v>
      </c>
      <c r="F560" s="10">
        <f t="shared" si="139"/>
        <v>8.417159945727358E-2</v>
      </c>
      <c r="G560" s="10">
        <f t="shared" si="139"/>
        <v>6.9616402438754429E-2</v>
      </c>
      <c r="H560" s="10">
        <f t="shared" si="139"/>
        <v>7.2094650346296321E-2</v>
      </c>
      <c r="I560" s="10">
        <f t="shared" si="139"/>
        <v>8.0421880373342663E-2</v>
      </c>
      <c r="J560" s="10">
        <f t="shared" si="139"/>
        <v>8.1021327291350392E-2</v>
      </c>
      <c r="K560" s="10">
        <f t="shared" si="139"/>
        <v>8.3445782536926569E-2</v>
      </c>
      <c r="L560" s="10">
        <f t="shared" si="139"/>
        <v>8.0509276986726164E-2</v>
      </c>
      <c r="M560" s="10">
        <f t="shared" si="139"/>
        <v>7.7621874338633642E-2</v>
      </c>
      <c r="N560" s="10">
        <f t="shared" si="139"/>
        <v>8.8096442433507213E-2</v>
      </c>
      <c r="O560" s="10">
        <f t="shared" si="139"/>
        <v>8.4899718506180846E-2</v>
      </c>
      <c r="P560" s="10">
        <f t="shared" ref="P560" si="140">+P559/(P$465+P$472)</f>
        <v>8.8852113147945819E-2</v>
      </c>
      <c r="Q560" s="6"/>
      <c r="R560" s="11" t="s">
        <v>28</v>
      </c>
    </row>
    <row r="561" spans="1:18" s="87" customFormat="1" ht="14">
      <c r="A561" s="86"/>
      <c r="B561" s="19"/>
      <c r="C561" s="12">
        <f t="shared" ref="C561:M561" si="141">C559/B559-1</f>
        <v>0.43392699682746194</v>
      </c>
      <c r="D561" s="12">
        <f t="shared" si="141"/>
        <v>0.28429351297818606</v>
      </c>
      <c r="E561" s="12">
        <f t="shared" si="141"/>
        <v>0.13415700769056693</v>
      </c>
      <c r="F561" s="12">
        <f t="shared" si="141"/>
        <v>0.21685592901953443</v>
      </c>
      <c r="G561" s="12">
        <f t="shared" si="141"/>
        <v>0.19256879787730941</v>
      </c>
      <c r="H561" s="12">
        <f t="shared" si="141"/>
        <v>0.35112624024364281</v>
      </c>
      <c r="I561" s="12">
        <f t="shared" si="141"/>
        <v>0.22083672235037044</v>
      </c>
      <c r="J561" s="12">
        <f t="shared" si="141"/>
        <v>0.12154569005141824</v>
      </c>
      <c r="K561" s="12">
        <f t="shared" si="141"/>
        <v>0.11551498838687668</v>
      </c>
      <c r="L561" s="12">
        <f t="shared" si="141"/>
        <v>4.0499837849275133E-2</v>
      </c>
      <c r="M561" s="12">
        <f t="shared" si="141"/>
        <v>4.319363816044719E-2</v>
      </c>
      <c r="N561" s="12">
        <f>N559/M559-1</f>
        <v>8.6049075323637592E-2</v>
      </c>
      <c r="O561" s="12">
        <f>O559/N559-1</f>
        <v>3.5793932988555488E-2</v>
      </c>
      <c r="P561" s="12">
        <f>P559/O559-1</f>
        <v>0.4237496202883535</v>
      </c>
      <c r="Q561" s="17"/>
      <c r="R561" s="14" t="s">
        <v>20</v>
      </c>
    </row>
    <row r="562" spans="1:18" ht="14">
      <c r="B562" s="251" t="s">
        <v>364</v>
      </c>
      <c r="C562" s="251"/>
      <c r="D562" s="251"/>
      <c r="E562" s="251"/>
      <c r="F562" s="251"/>
      <c r="G562" s="251"/>
      <c r="H562" s="251"/>
      <c r="I562" s="251"/>
      <c r="J562" s="251"/>
      <c r="K562" s="251"/>
      <c r="L562" s="251"/>
      <c r="M562" s="251"/>
      <c r="N562" s="251"/>
      <c r="O562" s="251"/>
      <c r="P562" s="118"/>
      <c r="Q562" s="6"/>
      <c r="R562" s="3"/>
    </row>
    <row r="563" spans="1:18" ht="14">
      <c r="B563" s="7">
        <f t="shared" ref="B563:P566" si="142">IFERROR(VLOOKUP($B$562,$130:$216,MATCH($R563&amp;"/"&amp;B$348,$128:$128,0),FALSE),"")</f>
        <v>148861</v>
      </c>
      <c r="C563" s="7">
        <f t="shared" si="142"/>
        <v>902</v>
      </c>
      <c r="D563" s="7">
        <f t="shared" si="142"/>
        <v>50</v>
      </c>
      <c r="E563" s="7">
        <f t="shared" si="142"/>
        <v>0</v>
      </c>
      <c r="F563" s="7">
        <f t="shared" si="142"/>
        <v>1</v>
      </c>
      <c r="G563" s="7">
        <f t="shared" si="142"/>
        <v>13</v>
      </c>
      <c r="H563" s="7">
        <f t="shared" si="142"/>
        <v>1345661</v>
      </c>
      <c r="I563" s="7">
        <f t="shared" si="142"/>
        <v>2263162</v>
      </c>
      <c r="J563" s="7">
        <f t="shared" si="142"/>
        <v>2054419</v>
      </c>
      <c r="K563" s="7">
        <f t="shared" si="142"/>
        <v>2040296</v>
      </c>
      <c r="L563" s="7">
        <f t="shared" si="142"/>
        <v>1788503</v>
      </c>
      <c r="M563" s="7">
        <f t="shared" si="142"/>
        <v>1749106</v>
      </c>
      <c r="N563" s="7">
        <f t="shared" si="142"/>
        <v>1880584</v>
      </c>
      <c r="O563" s="7">
        <f t="shared" si="142"/>
        <v>2900760</v>
      </c>
      <c r="P563" s="7">
        <f t="shared" si="142"/>
        <v>3825054</v>
      </c>
      <c r="Q563" s="6"/>
      <c r="R563" s="9" t="s">
        <v>12</v>
      </c>
    </row>
    <row r="564" spans="1:18" ht="14">
      <c r="B564" s="7">
        <f t="shared" si="142"/>
        <v>154714</v>
      </c>
      <c r="C564" s="7">
        <f t="shared" si="142"/>
        <v>1220</v>
      </c>
      <c r="D564" s="7">
        <f t="shared" si="142"/>
        <v>58</v>
      </c>
      <c r="E564" s="7">
        <f t="shared" si="142"/>
        <v>3</v>
      </c>
      <c r="F564" s="7">
        <f t="shared" si="142"/>
        <v>10</v>
      </c>
      <c r="G564" s="7">
        <f t="shared" si="142"/>
        <v>127413</v>
      </c>
      <c r="H564" s="7">
        <f t="shared" si="142"/>
        <v>2397968</v>
      </c>
      <c r="I564" s="7">
        <f t="shared" si="142"/>
        <v>2166959</v>
      </c>
      <c r="J564" s="7">
        <f t="shared" si="142"/>
        <v>2096779</v>
      </c>
      <c r="K564" s="7">
        <f t="shared" si="142"/>
        <v>2013538</v>
      </c>
      <c r="L564" s="7">
        <f t="shared" si="142"/>
        <v>1832776</v>
      </c>
      <c r="M564" s="7">
        <f t="shared" si="142"/>
        <v>1683829</v>
      </c>
      <c r="N564" s="7">
        <f t="shared" si="142"/>
        <v>1976254</v>
      </c>
      <c r="O564" s="7">
        <f t="shared" si="142"/>
        <v>3529316</v>
      </c>
      <c r="P564" s="7" t="str">
        <f t="shared" si="142"/>
        <v/>
      </c>
      <c r="Q564" s="6"/>
      <c r="R564" s="9" t="s">
        <v>13</v>
      </c>
    </row>
    <row r="565" spans="1:18" ht="14">
      <c r="B565" s="7">
        <f t="shared" si="142"/>
        <v>165490</v>
      </c>
      <c r="C565" s="7">
        <f t="shared" si="142"/>
        <v>346</v>
      </c>
      <c r="D565" s="7">
        <f t="shared" si="142"/>
        <v>1</v>
      </c>
      <c r="E565" s="7">
        <f t="shared" si="142"/>
        <v>2</v>
      </c>
      <c r="F565" s="7">
        <f t="shared" si="142"/>
        <v>8</v>
      </c>
      <c r="G565" s="7">
        <f t="shared" si="142"/>
        <v>910001</v>
      </c>
      <c r="H565" s="7">
        <f t="shared" si="142"/>
        <v>2415337</v>
      </c>
      <c r="I565" s="7">
        <f t="shared" si="142"/>
        <v>2073650</v>
      </c>
      <c r="J565" s="7">
        <f t="shared" si="142"/>
        <v>2159679</v>
      </c>
      <c r="K565" s="7">
        <f t="shared" si="142"/>
        <v>2000204</v>
      </c>
      <c r="L565" s="7">
        <f t="shared" si="142"/>
        <v>1834799</v>
      </c>
      <c r="M565" s="7">
        <f t="shared" si="142"/>
        <v>1671569</v>
      </c>
      <c r="N565" s="7">
        <f t="shared" si="142"/>
        <v>1991291</v>
      </c>
      <c r="O565" s="7">
        <f t="shared" si="142"/>
        <v>2599755</v>
      </c>
      <c r="P565" s="7" t="str">
        <f t="shared" si="142"/>
        <v/>
      </c>
      <c r="Q565" s="6"/>
      <c r="R565" s="9" t="s">
        <v>14</v>
      </c>
    </row>
    <row r="566" spans="1:18" ht="14">
      <c r="B566" s="18">
        <f t="shared" si="142"/>
        <v>60897</v>
      </c>
      <c r="C566" s="18">
        <f t="shared" si="142"/>
        <v>5.53</v>
      </c>
      <c r="D566" s="18">
        <f t="shared" si="142"/>
        <v>2.71</v>
      </c>
      <c r="E566" s="18">
        <f t="shared" si="142"/>
        <v>6.87</v>
      </c>
      <c r="F566" s="18">
        <f t="shared" si="142"/>
        <v>6.26</v>
      </c>
      <c r="G566" s="18">
        <f t="shared" si="142"/>
        <v>1176603.3899999999</v>
      </c>
      <c r="H566" s="18">
        <f t="shared" si="142"/>
        <v>2359528.7400000002</v>
      </c>
      <c r="I566" s="18">
        <f t="shared" si="142"/>
        <v>2081732.36</v>
      </c>
      <c r="J566" s="18">
        <f t="shared" si="142"/>
        <v>2131442.83</v>
      </c>
      <c r="K566" s="18">
        <f t="shared" si="142"/>
        <v>1938561.23</v>
      </c>
      <c r="L566" s="18">
        <f t="shared" si="142"/>
        <v>1739592.76</v>
      </c>
      <c r="M566" s="18">
        <f t="shared" si="142"/>
        <v>1616475.7</v>
      </c>
      <c r="N566" s="18">
        <f t="shared" si="142"/>
        <v>2677863.02</v>
      </c>
      <c r="O566" s="18">
        <f t="shared" si="142"/>
        <v>3613172.58</v>
      </c>
      <c r="P566" s="18" t="str">
        <f t="shared" si="142"/>
        <v/>
      </c>
      <c r="Q566" s="6"/>
      <c r="R566" s="9" t="s">
        <v>19</v>
      </c>
    </row>
    <row r="567" spans="1:18" ht="14">
      <c r="B567" s="18">
        <f>SUM(B563:B566)</f>
        <v>529962</v>
      </c>
      <c r="C567" s="18">
        <f t="shared" ref="C567:M567" si="143">SUM(C563:C566)</f>
        <v>2473.5300000000002</v>
      </c>
      <c r="D567" s="18">
        <f t="shared" si="143"/>
        <v>111.71</v>
      </c>
      <c r="E567" s="18">
        <f t="shared" si="143"/>
        <v>11.870000000000001</v>
      </c>
      <c r="F567" s="18">
        <f t="shared" si="143"/>
        <v>25.259999999999998</v>
      </c>
      <c r="G567" s="18">
        <f t="shared" si="143"/>
        <v>2214030.3899999997</v>
      </c>
      <c r="H567" s="18">
        <f t="shared" si="143"/>
        <v>8518494.7400000002</v>
      </c>
      <c r="I567" s="18">
        <f t="shared" si="143"/>
        <v>8585503.3599999994</v>
      </c>
      <c r="J567" s="18">
        <f t="shared" si="143"/>
        <v>8442319.8300000001</v>
      </c>
      <c r="K567" s="18">
        <f t="shared" si="143"/>
        <v>7992599.2300000004</v>
      </c>
      <c r="L567" s="18">
        <f t="shared" si="143"/>
        <v>7195670.7599999998</v>
      </c>
      <c r="M567" s="18">
        <f t="shared" si="143"/>
        <v>6720979.7000000002</v>
      </c>
      <c r="N567" s="18">
        <f>IF(N564="",N563*4,IF(N565="",(N564+N563)*2,IF(N566="",((N565+N564+N563)/3)*4,SUM(N563:N566))))</f>
        <v>8525992.0199999996</v>
      </c>
      <c r="O567" s="18">
        <f>IF(O564="",O563*4,IF(O565="",(O564+O563)*2,IF(O566="",((O565+O564+O563)/3)*4,SUM(O563:O566))))</f>
        <v>12643003.58</v>
      </c>
      <c r="P567" s="18">
        <f>IF(P564="",P563*4,IF(P565="",(P564+P563)*2,IF(P566="",((P565+P564+P563)/3)*4,SUM(P563:P566))))</f>
        <v>15300216</v>
      </c>
      <c r="Q567" s="6"/>
      <c r="R567" s="9" t="s">
        <v>15</v>
      </c>
    </row>
    <row r="568" spans="1:18" ht="14">
      <c r="B568" s="12">
        <f t="shared" ref="B568:O568" si="144">+B567/(B$465+B$472)</f>
        <v>4.110196021082195E-3</v>
      </c>
      <c r="C568" s="12">
        <f t="shared" si="144"/>
        <v>2.1057798043775897E-5</v>
      </c>
      <c r="D568" s="12">
        <f t="shared" si="144"/>
        <v>7.9370881669044506E-7</v>
      </c>
      <c r="E568" s="12">
        <f t="shared" si="144"/>
        <v>7.3624803736741806E-8</v>
      </c>
      <c r="F568" s="12">
        <f t="shared" si="144"/>
        <v>1.2819434872916221E-7</v>
      </c>
      <c r="G568" s="12">
        <f t="shared" si="144"/>
        <v>7.7925871170212635E-3</v>
      </c>
      <c r="H568" s="12">
        <f t="shared" si="144"/>
        <v>2.2980341742187115E-2</v>
      </c>
      <c r="I568" s="12">
        <f t="shared" si="144"/>
        <v>2.1162793046549111E-2</v>
      </c>
      <c r="J568" s="12">
        <f t="shared" si="144"/>
        <v>1.8692921530502126E-2</v>
      </c>
      <c r="K568" s="12">
        <f t="shared" si="144"/>
        <v>1.6339284958998338E-2</v>
      </c>
      <c r="L568" s="12">
        <f t="shared" si="144"/>
        <v>1.3640045275276501E-2</v>
      </c>
      <c r="M568" s="12">
        <f t="shared" si="144"/>
        <v>1.1774714367855547E-2</v>
      </c>
      <c r="N568" s="12">
        <f t="shared" si="144"/>
        <v>1.5609446879597177E-2</v>
      </c>
      <c r="O568" s="12">
        <f t="shared" si="144"/>
        <v>2.1536115406330707E-2</v>
      </c>
      <c r="P568" s="12">
        <f t="shared" ref="P568" si="145">+P567/(P$465+P$472)</f>
        <v>1.915766436519336E-2</v>
      </c>
      <c r="Q568" s="6"/>
      <c r="R568" s="11" t="s">
        <v>686</v>
      </c>
    </row>
    <row r="569" spans="1:18" ht="14">
      <c r="B569" s="253" t="s">
        <v>29</v>
      </c>
      <c r="C569" s="253"/>
      <c r="D569" s="253"/>
      <c r="E569" s="253"/>
      <c r="F569" s="253"/>
      <c r="G569" s="253"/>
      <c r="H569" s="253"/>
      <c r="I569" s="253"/>
      <c r="J569" s="253"/>
      <c r="K569" s="253"/>
      <c r="L569" s="253"/>
      <c r="M569" s="253"/>
      <c r="N569" s="253"/>
      <c r="O569" s="253"/>
      <c r="P569" s="120"/>
      <c r="Q569" s="6"/>
      <c r="R569" s="3"/>
    </row>
    <row r="570" spans="1:18" ht="14">
      <c r="B570" s="7">
        <f t="shared" ref="B570:O573" si="146">IFERROR(B547-B563,"")</f>
        <v>1164401</v>
      </c>
      <c r="C570" s="7">
        <f t="shared" si="146"/>
        <v>1670700</v>
      </c>
      <c r="D570" s="7">
        <f t="shared" si="146"/>
        <v>2189798</v>
      </c>
      <c r="E570" s="7">
        <f t="shared" si="146"/>
        <v>2823154</v>
      </c>
      <c r="F570" s="7">
        <f t="shared" si="146"/>
        <v>3373635</v>
      </c>
      <c r="G570" s="7">
        <f t="shared" si="146"/>
        <v>3727103</v>
      </c>
      <c r="H570" s="7">
        <f t="shared" si="146"/>
        <v>3135009</v>
      </c>
      <c r="I570" s="7">
        <f t="shared" si="146"/>
        <v>4242304</v>
      </c>
      <c r="J570" s="7">
        <f t="shared" si="146"/>
        <v>4954560</v>
      </c>
      <c r="K570" s="7">
        <f t="shared" si="146"/>
        <v>5670059</v>
      </c>
      <c r="L570" s="7">
        <f t="shared" si="146"/>
        <v>6584551</v>
      </c>
      <c r="M570" s="7">
        <f t="shared" si="146"/>
        <v>6970043</v>
      </c>
      <c r="N570" s="7">
        <f t="shared" si="146"/>
        <v>6781367</v>
      </c>
      <c r="O570" s="7">
        <f t="shared" si="146"/>
        <v>2951603</v>
      </c>
      <c r="P570" s="7">
        <f t="shared" ref="P570" si="147">IFERROR(P547-P563,"")</f>
        <v>4955424</v>
      </c>
      <c r="Q570" s="6"/>
      <c r="R570" s="9" t="s">
        <v>12</v>
      </c>
    </row>
    <row r="571" spans="1:18" ht="14">
      <c r="B571" s="7">
        <f t="shared" si="146"/>
        <v>529638</v>
      </c>
      <c r="C571" s="7">
        <f t="shared" si="146"/>
        <v>1651883</v>
      </c>
      <c r="D571" s="7">
        <f t="shared" si="146"/>
        <v>2273841</v>
      </c>
      <c r="E571" s="7">
        <f t="shared" si="146"/>
        <v>2832731</v>
      </c>
      <c r="F571" s="7">
        <f t="shared" si="146"/>
        <v>3172972</v>
      </c>
      <c r="G571" s="7">
        <f t="shared" si="146"/>
        <v>3002241</v>
      </c>
      <c r="H571" s="7">
        <f t="shared" si="146"/>
        <v>2757468</v>
      </c>
      <c r="I571" s="7">
        <f t="shared" si="146"/>
        <v>3869809</v>
      </c>
      <c r="J571" s="7">
        <f t="shared" si="146"/>
        <v>4988706</v>
      </c>
      <c r="K571" s="7">
        <f t="shared" si="146"/>
        <v>5507143</v>
      </c>
      <c r="L571" s="7">
        <f t="shared" si="146"/>
        <v>5670620</v>
      </c>
      <c r="M571" s="7">
        <f t="shared" si="146"/>
        <v>5479093</v>
      </c>
      <c r="N571" s="7">
        <f t="shared" si="146"/>
        <v>3340830</v>
      </c>
      <c r="O571" s="7">
        <f t="shared" si="146"/>
        <v>2319965</v>
      </c>
      <c r="P571" s="7" t="str">
        <f t="shared" ref="P571" si="148">IFERROR(P548-P564,"")</f>
        <v/>
      </c>
      <c r="Q571" s="6"/>
      <c r="R571" s="9" t="s">
        <v>13</v>
      </c>
    </row>
    <row r="572" spans="1:18" ht="14">
      <c r="B572" s="7">
        <f t="shared" si="146"/>
        <v>638382</v>
      </c>
      <c r="C572" s="7">
        <f t="shared" si="146"/>
        <v>1775083</v>
      </c>
      <c r="D572" s="7">
        <f t="shared" si="146"/>
        <v>2228968</v>
      </c>
      <c r="E572" s="7">
        <f t="shared" si="146"/>
        <v>2792291</v>
      </c>
      <c r="F572" s="7">
        <f t="shared" si="146"/>
        <v>3446859</v>
      </c>
      <c r="G572" s="7">
        <f t="shared" si="146"/>
        <v>3615602</v>
      </c>
      <c r="H572" s="7">
        <f t="shared" si="146"/>
        <v>3020533</v>
      </c>
      <c r="I572" s="7">
        <f t="shared" si="146"/>
        <v>3946419</v>
      </c>
      <c r="J572" s="7">
        <f t="shared" si="146"/>
        <v>4897716</v>
      </c>
      <c r="K572" s="7">
        <f t="shared" si="146"/>
        <v>5798604</v>
      </c>
      <c r="L572" s="7">
        <f t="shared" si="146"/>
        <v>6117098</v>
      </c>
      <c r="M572" s="7">
        <f t="shared" si="146"/>
        <v>6727808</v>
      </c>
      <c r="N572" s="7">
        <f t="shared" si="146"/>
        <v>4736109</v>
      </c>
      <c r="O572" s="7">
        <f t="shared" si="146"/>
        <v>2072137</v>
      </c>
      <c r="P572" s="7" t="str">
        <f t="shared" ref="P572" si="149">IFERROR(P549-P565,"")</f>
        <v/>
      </c>
      <c r="Q572" s="6"/>
      <c r="R572" s="9" t="s">
        <v>14</v>
      </c>
    </row>
    <row r="573" spans="1:18" ht="14">
      <c r="B573" s="7">
        <f t="shared" si="146"/>
        <v>646017</v>
      </c>
      <c r="C573" s="18">
        <f t="shared" si="146"/>
        <v>1398532.9699999995</v>
      </c>
      <c r="D573" s="18">
        <f t="shared" si="146"/>
        <v>2231887.2699999972</v>
      </c>
      <c r="E573" s="18">
        <f t="shared" si="146"/>
        <v>1879654.1900000039</v>
      </c>
      <c r="F573" s="18">
        <f t="shared" si="146"/>
        <v>3223623.1300000013</v>
      </c>
      <c r="G573" s="18">
        <f t="shared" si="146"/>
        <v>2595122.5700000012</v>
      </c>
      <c r="H573" s="18">
        <f t="shared" si="146"/>
        <v>2983215.2700000089</v>
      </c>
      <c r="I573" s="18">
        <f t="shared" si="146"/>
        <v>4624706.379999998</v>
      </c>
      <c r="J573" s="18">
        <f t="shared" si="146"/>
        <v>4994506.8200000022</v>
      </c>
      <c r="K573" s="18">
        <f t="shared" si="146"/>
        <v>6292137.0400000066</v>
      </c>
      <c r="L573" s="18">
        <f t="shared" si="146"/>
        <v>6459782.6800000053</v>
      </c>
      <c r="M573" s="18">
        <f t="shared" si="146"/>
        <v>7188612.4999999953</v>
      </c>
      <c r="N573" s="18">
        <f t="shared" si="146"/>
        <v>4084661.0400000061</v>
      </c>
      <c r="O573" s="18">
        <f t="shared" si="146"/>
        <v>5368527.0100000184</v>
      </c>
      <c r="P573" s="18" t="str">
        <f t="shared" ref="P573" si="150">IFERROR(P550-P566,"")</f>
        <v/>
      </c>
      <c r="Q573" s="6"/>
      <c r="R573" s="9" t="s">
        <v>19</v>
      </c>
    </row>
    <row r="574" spans="1:18" ht="14">
      <c r="B574" s="25">
        <f t="shared" ref="B574:M574" si="151">B551-B567</f>
        <v>2978438</v>
      </c>
      <c r="C574" s="18">
        <f t="shared" si="151"/>
        <v>6496198.9700000035</v>
      </c>
      <c r="D574" s="18">
        <f t="shared" si="151"/>
        <v>8924494.2699999884</v>
      </c>
      <c r="E574" s="18">
        <f t="shared" si="151"/>
        <v>10327830.190000018</v>
      </c>
      <c r="F574" s="18">
        <f t="shared" si="151"/>
        <v>13217089.129999992</v>
      </c>
      <c r="G574" s="18">
        <f t="shared" si="151"/>
        <v>12940068.569999993</v>
      </c>
      <c r="H574" s="18">
        <f t="shared" si="151"/>
        <v>11896225.27000002</v>
      </c>
      <c r="I574" s="18">
        <f t="shared" si="151"/>
        <v>16683238.37999998</v>
      </c>
      <c r="J574" s="18">
        <f t="shared" si="151"/>
        <v>19835488.819999978</v>
      </c>
      <c r="K574" s="18">
        <f t="shared" si="151"/>
        <v>23267943.04000004</v>
      </c>
      <c r="L574" s="18">
        <f t="shared" si="151"/>
        <v>24832051.680000015</v>
      </c>
      <c r="M574" s="18">
        <f t="shared" si="151"/>
        <v>26365556.499999959</v>
      </c>
      <c r="N574" s="18">
        <f>IFERROR(N551-N567,"")</f>
        <v>18942967.039999973</v>
      </c>
      <c r="O574" s="18">
        <f>IFERROR(O551-O567,"")</f>
        <v>12712232.010000004</v>
      </c>
      <c r="P574" s="18">
        <f>IFERROR(P551-P567,"")</f>
        <v>19821696</v>
      </c>
      <c r="Q574" s="6"/>
      <c r="R574" s="9" t="s">
        <v>15</v>
      </c>
    </row>
    <row r="575" spans="1:18" ht="14">
      <c r="B575" s="12">
        <f t="shared" ref="B575:O575" si="152">+B574/(B$465+B$472)</f>
        <v>2.3099701519429715E-2</v>
      </c>
      <c r="C575" s="12">
        <f t="shared" si="152"/>
        <v>5.5303815180104979E-2</v>
      </c>
      <c r="D575" s="12">
        <f t="shared" si="152"/>
        <v>6.3409272102787115E-2</v>
      </c>
      <c r="E575" s="12">
        <f t="shared" si="152"/>
        <v>6.4059348842893687E-2</v>
      </c>
      <c r="F575" s="12">
        <f t="shared" si="152"/>
        <v>6.707664818351694E-2</v>
      </c>
      <c r="G575" s="12">
        <f t="shared" si="152"/>
        <v>4.554436654862435E-2</v>
      </c>
      <c r="H575" s="12">
        <f t="shared" si="152"/>
        <v>3.209244479109024E-2</v>
      </c>
      <c r="I575" s="12">
        <f t="shared" si="152"/>
        <v>4.1123263992547655E-2</v>
      </c>
      <c r="J575" s="12">
        <f t="shared" si="152"/>
        <v>4.3919591237686122E-2</v>
      </c>
      <c r="K575" s="12">
        <f t="shared" si="152"/>
        <v>4.7566697741243141E-2</v>
      </c>
      <c r="L575" s="12">
        <f t="shared" si="152"/>
        <v>4.7071401748404358E-2</v>
      </c>
      <c r="M575" s="12">
        <f t="shared" si="152"/>
        <v>4.6190720816647719E-2</v>
      </c>
      <c r="N575" s="12">
        <f t="shared" si="152"/>
        <v>3.4680918895915153E-2</v>
      </c>
      <c r="O575" s="12">
        <f t="shared" si="152"/>
        <v>2.1654039240524479E-2</v>
      </c>
      <c r="P575" s="12">
        <f t="shared" ref="P575" si="153">+P574/(P$465+P$472)</f>
        <v>2.4819087463660364E-2</v>
      </c>
      <c r="Q575" s="6"/>
      <c r="R575" s="11" t="s">
        <v>30</v>
      </c>
    </row>
    <row r="576" spans="1:18" ht="14">
      <c r="B576" s="255" t="s">
        <v>365</v>
      </c>
      <c r="C576" s="255"/>
      <c r="D576" s="255"/>
      <c r="E576" s="255"/>
      <c r="F576" s="255"/>
      <c r="G576" s="255"/>
      <c r="H576" s="255"/>
      <c r="I576" s="255"/>
      <c r="J576" s="255"/>
      <c r="K576" s="255"/>
      <c r="L576" s="255"/>
      <c r="M576" s="255"/>
      <c r="N576" s="255"/>
      <c r="O576" s="255"/>
      <c r="P576" s="122"/>
      <c r="Q576" s="6"/>
      <c r="R576" s="3"/>
    </row>
    <row r="577" spans="1:18" ht="14">
      <c r="B577" s="7">
        <f t="shared" ref="B577:P580" si="154">IFERROR(VLOOKUP($B$576,$130:$216,MATCH($R577&amp;"/"&amp;B$348,$128:$128,0),FALSE),"")</f>
        <v>369633</v>
      </c>
      <c r="C577" s="7">
        <f t="shared" si="154"/>
        <v>482430</v>
      </c>
      <c r="D577" s="7">
        <f t="shared" si="154"/>
        <v>624226</v>
      </c>
      <c r="E577" s="7">
        <f t="shared" si="154"/>
        <v>856238</v>
      </c>
      <c r="F577" s="7">
        <f t="shared" si="154"/>
        <v>781712</v>
      </c>
      <c r="G577" s="7">
        <f t="shared" si="154"/>
        <v>741250</v>
      </c>
      <c r="H577" s="7">
        <f t="shared" si="154"/>
        <v>643191</v>
      </c>
      <c r="I577" s="7">
        <f t="shared" si="154"/>
        <v>842338</v>
      </c>
      <c r="J577" s="7">
        <f t="shared" si="154"/>
        <v>959576</v>
      </c>
      <c r="K577" s="7">
        <f t="shared" si="154"/>
        <v>950989</v>
      </c>
      <c r="L577" s="7">
        <f t="shared" si="154"/>
        <v>1181100</v>
      </c>
      <c r="M577" s="7">
        <f t="shared" si="154"/>
        <v>1231745</v>
      </c>
      <c r="N577" s="7">
        <f t="shared" si="154"/>
        <v>1132252</v>
      </c>
      <c r="O577" s="7">
        <f t="shared" si="154"/>
        <v>370232</v>
      </c>
      <c r="P577" s="7">
        <f t="shared" si="154"/>
        <v>946130</v>
      </c>
      <c r="Q577" s="6"/>
      <c r="R577" s="9" t="s">
        <v>12</v>
      </c>
    </row>
    <row r="578" spans="1:18" ht="14">
      <c r="B578" s="7">
        <f t="shared" si="154"/>
        <v>322281</v>
      </c>
      <c r="C578" s="7">
        <f t="shared" si="154"/>
        <v>452289</v>
      </c>
      <c r="D578" s="7">
        <f t="shared" si="154"/>
        <v>624261</v>
      </c>
      <c r="E578" s="7">
        <f t="shared" si="154"/>
        <v>827936</v>
      </c>
      <c r="F578" s="7">
        <f t="shared" si="154"/>
        <v>720238</v>
      </c>
      <c r="G578" s="7">
        <f t="shared" si="154"/>
        <v>534474</v>
      </c>
      <c r="H578" s="7">
        <f t="shared" si="154"/>
        <v>542107</v>
      </c>
      <c r="I578" s="7">
        <f t="shared" si="154"/>
        <v>715648</v>
      </c>
      <c r="J578" s="7">
        <f t="shared" si="154"/>
        <v>817142</v>
      </c>
      <c r="K578" s="7">
        <f t="shared" si="154"/>
        <v>866259</v>
      </c>
      <c r="L578" s="7">
        <f t="shared" si="154"/>
        <v>927663</v>
      </c>
      <c r="M578" s="7">
        <f t="shared" si="154"/>
        <v>761854</v>
      </c>
      <c r="N578" s="7">
        <f t="shared" si="154"/>
        <v>433981</v>
      </c>
      <c r="O578" s="7">
        <f t="shared" si="154"/>
        <v>234466</v>
      </c>
      <c r="P578" s="7" t="str">
        <f t="shared" si="154"/>
        <v/>
      </c>
      <c r="Q578" s="6"/>
      <c r="R578" s="9" t="s">
        <v>13</v>
      </c>
    </row>
    <row r="579" spans="1:18" ht="14">
      <c r="B579" s="7">
        <f t="shared" si="154"/>
        <v>284741</v>
      </c>
      <c r="C579" s="7">
        <f t="shared" si="154"/>
        <v>461807</v>
      </c>
      <c r="D579" s="7">
        <f t="shared" si="154"/>
        <v>599821</v>
      </c>
      <c r="E579" s="7">
        <f t="shared" si="154"/>
        <v>791566</v>
      </c>
      <c r="F579" s="7">
        <f t="shared" si="154"/>
        <v>749605</v>
      </c>
      <c r="G579" s="7">
        <f t="shared" si="154"/>
        <v>585600</v>
      </c>
      <c r="H579" s="7">
        <f t="shared" si="154"/>
        <v>595915</v>
      </c>
      <c r="I579" s="7">
        <f t="shared" si="154"/>
        <v>718076</v>
      </c>
      <c r="J579" s="7">
        <f t="shared" si="154"/>
        <v>832198</v>
      </c>
      <c r="K579" s="7">
        <f t="shared" si="154"/>
        <v>852968</v>
      </c>
      <c r="L579" s="7">
        <f t="shared" si="154"/>
        <v>998129</v>
      </c>
      <c r="M579" s="7">
        <f t="shared" si="154"/>
        <v>1067705</v>
      </c>
      <c r="N579" s="7">
        <f t="shared" si="154"/>
        <v>682325</v>
      </c>
      <c r="O579" s="7">
        <f t="shared" si="154"/>
        <v>252678</v>
      </c>
      <c r="P579" s="7" t="str">
        <f t="shared" si="154"/>
        <v/>
      </c>
      <c r="Q579" s="6"/>
      <c r="R579" s="9" t="s">
        <v>14</v>
      </c>
    </row>
    <row r="580" spans="1:18" ht="14">
      <c r="B580" s="18">
        <f t="shared" si="154"/>
        <v>228248</v>
      </c>
      <c r="C580" s="18">
        <f t="shared" si="154"/>
        <v>377440.79</v>
      </c>
      <c r="D580" s="18">
        <f t="shared" si="154"/>
        <v>639050.31999999995</v>
      </c>
      <c r="E580" s="18">
        <f t="shared" si="154"/>
        <v>505720.79</v>
      </c>
      <c r="F580" s="18">
        <f t="shared" si="154"/>
        <v>679257.36</v>
      </c>
      <c r="G580" s="18">
        <f t="shared" si="154"/>
        <v>431070.52</v>
      </c>
      <c r="H580" s="18">
        <f t="shared" si="154"/>
        <v>449775.64</v>
      </c>
      <c r="I580" s="18">
        <f t="shared" si="154"/>
        <v>790152.37</v>
      </c>
      <c r="J580" s="18">
        <f t="shared" si="154"/>
        <v>714419.94</v>
      </c>
      <c r="K580" s="18">
        <f t="shared" si="154"/>
        <v>816829.68</v>
      </c>
      <c r="L580" s="18">
        <f t="shared" si="154"/>
        <v>861779.45</v>
      </c>
      <c r="M580" s="18">
        <f t="shared" si="154"/>
        <v>1008438.97</v>
      </c>
      <c r="N580" s="18">
        <f t="shared" si="154"/>
        <v>510933.19</v>
      </c>
      <c r="O580" s="18">
        <f t="shared" si="154"/>
        <v>-332486.5</v>
      </c>
      <c r="P580" s="18" t="str">
        <f t="shared" si="154"/>
        <v/>
      </c>
      <c r="Q580" s="6"/>
      <c r="R580" s="9" t="s">
        <v>19</v>
      </c>
    </row>
    <row r="581" spans="1:18" ht="14">
      <c r="B581" s="18">
        <f>SUM(B577:B580)</f>
        <v>1204903</v>
      </c>
      <c r="C581" s="18">
        <f t="shared" ref="C581:M581" si="155">SUM(C577:C580)</f>
        <v>1773966.79</v>
      </c>
      <c r="D581" s="18">
        <f t="shared" si="155"/>
        <v>2487358.3199999998</v>
      </c>
      <c r="E581" s="18">
        <f t="shared" si="155"/>
        <v>2981460.79</v>
      </c>
      <c r="F581" s="18">
        <f t="shared" si="155"/>
        <v>2930812.36</v>
      </c>
      <c r="G581" s="18">
        <f t="shared" si="155"/>
        <v>2292394.52</v>
      </c>
      <c r="H581" s="18">
        <f t="shared" si="155"/>
        <v>2230988.64</v>
      </c>
      <c r="I581" s="18">
        <f t="shared" si="155"/>
        <v>3066214.37</v>
      </c>
      <c r="J581" s="18">
        <f t="shared" si="155"/>
        <v>3323335.94</v>
      </c>
      <c r="K581" s="18">
        <f t="shared" si="155"/>
        <v>3487045.68</v>
      </c>
      <c r="L581" s="18">
        <f t="shared" si="155"/>
        <v>3968671.45</v>
      </c>
      <c r="M581" s="18">
        <f t="shared" si="155"/>
        <v>4069742.9699999997</v>
      </c>
      <c r="N581" s="18">
        <f>IF(N578="",N577*4,IF(N579="",(N578+N577)*2,IF(N580="",((N579+N578+N577)/3)*4,SUM(N577:N580))))</f>
        <v>2759491.19</v>
      </c>
      <c r="O581" s="18">
        <f>IF(O578="",O577*4,IF(O579="",(O578+O577)*2,IF(O580="",((O579+O578+O577)/3)*4,SUM(O577:O580))))</f>
        <v>524889.5</v>
      </c>
      <c r="P581" s="18">
        <f>IF(P578="",P577*4,IF(P579="",(P578+P577)*2,IF(P580="",((P579+P578+P577)/3)*4,SUM(P577:P580))))</f>
        <v>3784520</v>
      </c>
      <c r="Q581" s="6"/>
      <c r="R581" s="9" t="s">
        <v>15</v>
      </c>
    </row>
    <row r="582" spans="1:18" ht="14">
      <c r="B582" s="12">
        <f t="shared" ref="B582:M582" si="156">+B581/B$574</f>
        <v>0.4045419108942338</v>
      </c>
      <c r="C582" s="12">
        <f t="shared" si="156"/>
        <v>0.27307765636371806</v>
      </c>
      <c r="D582" s="12">
        <f t="shared" si="156"/>
        <v>0.27871140310564657</v>
      </c>
      <c r="E582" s="12">
        <f t="shared" si="156"/>
        <v>0.28868220479523538</v>
      </c>
      <c r="F582" s="12">
        <f t="shared" si="156"/>
        <v>0.22174416251364129</v>
      </c>
      <c r="G582" s="12">
        <f t="shared" si="156"/>
        <v>0.17715474285156754</v>
      </c>
      <c r="H582" s="12">
        <f t="shared" si="156"/>
        <v>0.18753752466558632</v>
      </c>
      <c r="I582" s="12">
        <f t="shared" si="156"/>
        <v>0.18379011916989726</v>
      </c>
      <c r="J582" s="12">
        <f t="shared" si="156"/>
        <v>0.1675449478537229</v>
      </c>
      <c r="K582" s="12">
        <f t="shared" si="156"/>
        <v>0.14986480214453859</v>
      </c>
      <c r="L582" s="12">
        <f t="shared" si="156"/>
        <v>0.15982052152365681</v>
      </c>
      <c r="M582" s="12">
        <f t="shared" si="156"/>
        <v>0.15435831858887583</v>
      </c>
      <c r="N582" s="12">
        <f>+N581/N$574</f>
        <v>0.14567365208275229</v>
      </c>
      <c r="O582" s="12">
        <f>+O581/O$574</f>
        <v>4.1290113300882073E-2</v>
      </c>
      <c r="P582" s="12">
        <f>+P581/P$574</f>
        <v>0.19092816275660771</v>
      </c>
      <c r="Q582" s="6"/>
      <c r="R582" s="11" t="s">
        <v>31</v>
      </c>
    </row>
    <row r="583" spans="1:18" ht="14">
      <c r="B583" s="253" t="s">
        <v>1189</v>
      </c>
      <c r="C583" s="253"/>
      <c r="D583" s="253"/>
      <c r="E583" s="253"/>
      <c r="F583" s="253"/>
      <c r="G583" s="253"/>
      <c r="H583" s="253"/>
      <c r="I583" s="253"/>
      <c r="J583" s="253"/>
      <c r="K583" s="253"/>
      <c r="L583" s="253"/>
      <c r="M583" s="253"/>
      <c r="N583" s="253"/>
      <c r="O583" s="253"/>
      <c r="P583" s="120"/>
      <c r="Q583" s="6"/>
      <c r="R583" s="3"/>
    </row>
    <row r="584" spans="1:18" ht="14">
      <c r="B584" s="7">
        <f t="shared" ref="B584:P587" si="157">IFERROR(VLOOKUP($B$583,$130:$216,MATCH($R584&amp;"/"&amp;B$348,$128:$128,0),FALSE),"")</f>
        <v>1084194</v>
      </c>
      <c r="C584" s="7">
        <f t="shared" si="157"/>
        <v>1246607</v>
      </c>
      <c r="D584" s="7">
        <f t="shared" si="157"/>
        <v>1675894</v>
      </c>
      <c r="E584" s="7">
        <f t="shared" si="157"/>
        <v>2083933</v>
      </c>
      <c r="F584" s="7">
        <f t="shared" si="157"/>
        <v>2758326</v>
      </c>
      <c r="G584" s="7">
        <f t="shared" si="157"/>
        <v>3185739</v>
      </c>
      <c r="H584" s="7">
        <f t="shared" si="157"/>
        <v>2705199</v>
      </c>
      <c r="I584" s="7">
        <f t="shared" si="157"/>
        <v>3408344</v>
      </c>
      <c r="J584" s="7">
        <f t="shared" si="157"/>
        <v>4064685</v>
      </c>
      <c r="K584" s="7">
        <f t="shared" si="157"/>
        <v>4764990</v>
      </c>
      <c r="L584" s="7">
        <f t="shared" si="157"/>
        <v>5416836</v>
      </c>
      <c r="M584" s="7">
        <f t="shared" si="157"/>
        <v>5769185</v>
      </c>
      <c r="N584" s="7">
        <f t="shared" si="157"/>
        <v>5645110</v>
      </c>
      <c r="O584" s="7">
        <f t="shared" si="157"/>
        <v>2599055</v>
      </c>
      <c r="P584" s="7">
        <f t="shared" si="157"/>
        <v>3453025</v>
      </c>
      <c r="Q584" s="6"/>
      <c r="R584" s="9" t="s">
        <v>12</v>
      </c>
    </row>
    <row r="585" spans="1:18" ht="14">
      <c r="B585" s="7">
        <f t="shared" si="157"/>
        <v>864441</v>
      </c>
      <c r="C585" s="7">
        <f t="shared" si="157"/>
        <v>1234393</v>
      </c>
      <c r="D585" s="7">
        <f t="shared" si="157"/>
        <v>1769347</v>
      </c>
      <c r="E585" s="7">
        <f t="shared" si="157"/>
        <v>2169777</v>
      </c>
      <c r="F585" s="7">
        <f t="shared" si="157"/>
        <v>2600389</v>
      </c>
      <c r="G585" s="7">
        <f t="shared" si="157"/>
        <v>2649212</v>
      </c>
      <c r="H585" s="7">
        <f t="shared" si="157"/>
        <v>2251570</v>
      </c>
      <c r="I585" s="7">
        <f t="shared" si="157"/>
        <v>3139595</v>
      </c>
      <c r="J585" s="7">
        <f t="shared" si="157"/>
        <v>4195948</v>
      </c>
      <c r="K585" s="7">
        <f t="shared" si="157"/>
        <v>4647184</v>
      </c>
      <c r="L585" s="7">
        <f t="shared" si="157"/>
        <v>4779175</v>
      </c>
      <c r="M585" s="7">
        <f t="shared" si="157"/>
        <v>4794614</v>
      </c>
      <c r="N585" s="7">
        <f t="shared" si="157"/>
        <v>2887028</v>
      </c>
      <c r="O585" s="7">
        <f t="shared" si="157"/>
        <v>2189699</v>
      </c>
      <c r="P585" s="7" t="str">
        <f t="shared" si="157"/>
        <v/>
      </c>
      <c r="Q585" s="6"/>
      <c r="R585" s="9" t="s">
        <v>13</v>
      </c>
    </row>
    <row r="586" spans="1:18" ht="14">
      <c r="B586" s="7">
        <f t="shared" si="157"/>
        <v>843667</v>
      </c>
      <c r="C586" s="7">
        <f t="shared" si="157"/>
        <v>1415969</v>
      </c>
      <c r="D586" s="7">
        <f t="shared" si="157"/>
        <v>1670264</v>
      </c>
      <c r="E586" s="7">
        <f t="shared" si="157"/>
        <v>2173034</v>
      </c>
      <c r="F586" s="7">
        <f t="shared" si="157"/>
        <v>2902488</v>
      </c>
      <c r="G586" s="7">
        <f t="shared" si="157"/>
        <v>2659581</v>
      </c>
      <c r="H586" s="7">
        <f t="shared" si="157"/>
        <v>2687650</v>
      </c>
      <c r="I586" s="7">
        <f t="shared" si="157"/>
        <v>3257896</v>
      </c>
      <c r="J586" s="7">
        <f t="shared" si="157"/>
        <v>4115162</v>
      </c>
      <c r="K586" s="7">
        <f t="shared" si="157"/>
        <v>4970338</v>
      </c>
      <c r="L586" s="7">
        <f t="shared" si="157"/>
        <v>5181786</v>
      </c>
      <c r="M586" s="7">
        <f t="shared" si="157"/>
        <v>5611835</v>
      </c>
      <c r="N586" s="7">
        <f t="shared" si="157"/>
        <v>3997703</v>
      </c>
      <c r="O586" s="7">
        <f t="shared" si="157"/>
        <v>1493009</v>
      </c>
      <c r="P586" s="7" t="str">
        <f t="shared" si="157"/>
        <v/>
      </c>
      <c r="Q586" s="6"/>
      <c r="R586" s="9" t="s">
        <v>14</v>
      </c>
    </row>
    <row r="587" spans="1:18" ht="14">
      <c r="B587" s="7">
        <f t="shared" si="157"/>
        <v>509169</v>
      </c>
      <c r="C587" s="18">
        <f t="shared" si="157"/>
        <v>1095102.55</v>
      </c>
      <c r="D587" s="18">
        <f t="shared" si="157"/>
        <v>1547957.78</v>
      </c>
      <c r="E587" s="18">
        <f t="shared" si="157"/>
        <v>1580824.68</v>
      </c>
      <c r="F587" s="18">
        <f t="shared" si="157"/>
        <v>2762028.09</v>
      </c>
      <c r="G587" s="18">
        <f t="shared" si="157"/>
        <v>2042456.83</v>
      </c>
      <c r="H587" s="18">
        <f t="shared" si="157"/>
        <v>2515555.12</v>
      </c>
      <c r="I587" s="18">
        <f t="shared" si="157"/>
        <v>3876624.32</v>
      </c>
      <c r="J587" s="18">
        <f t="shared" si="157"/>
        <v>4300715.41</v>
      </c>
      <c r="K587" s="18">
        <f t="shared" si="157"/>
        <v>5525196.1600000001</v>
      </c>
      <c r="L587" s="18">
        <f t="shared" si="157"/>
        <v>5551853.2999999998</v>
      </c>
      <c r="M587" s="18">
        <f t="shared" si="157"/>
        <v>6167450.75</v>
      </c>
      <c r="N587" s="18">
        <f t="shared" si="157"/>
        <v>3572575.9</v>
      </c>
      <c r="O587" s="18">
        <f t="shared" si="157"/>
        <v>6703716.96</v>
      </c>
      <c r="P587" s="18" t="str">
        <f t="shared" si="157"/>
        <v/>
      </c>
      <c r="Q587" s="6"/>
      <c r="R587" s="9" t="s">
        <v>19</v>
      </c>
    </row>
    <row r="588" spans="1:18" ht="14">
      <c r="B588" s="26">
        <f>SUM(B584:B587)</f>
        <v>3301471</v>
      </c>
      <c r="C588" s="18">
        <f t="shared" ref="C588:M588" si="158">SUM(C584:C587)</f>
        <v>4992071.55</v>
      </c>
      <c r="D588" s="18">
        <f t="shared" si="158"/>
        <v>6663462.7800000003</v>
      </c>
      <c r="E588" s="18">
        <f t="shared" si="158"/>
        <v>8007568.6799999997</v>
      </c>
      <c r="F588" s="18">
        <f t="shared" si="158"/>
        <v>11023231.09</v>
      </c>
      <c r="G588" s="18">
        <f t="shared" si="158"/>
        <v>10536988.83</v>
      </c>
      <c r="H588" s="18">
        <f t="shared" si="158"/>
        <v>10159974.120000001</v>
      </c>
      <c r="I588" s="18">
        <f t="shared" si="158"/>
        <v>13682459.32</v>
      </c>
      <c r="J588" s="18">
        <f t="shared" si="158"/>
        <v>16676510.41</v>
      </c>
      <c r="K588" s="18">
        <f t="shared" si="158"/>
        <v>19907708.16</v>
      </c>
      <c r="L588" s="18">
        <f t="shared" si="158"/>
        <v>20929650.300000001</v>
      </c>
      <c r="M588" s="18">
        <f t="shared" si="158"/>
        <v>22343084.75</v>
      </c>
      <c r="N588" s="18">
        <f>IF(N585="",N584*4,IF(N586="",(N585+N584)*2,IF(N587="",((N586+N585+N584)/3)*4,SUM(N584:N587))))</f>
        <v>16102416.9</v>
      </c>
      <c r="O588" s="18">
        <f>IF(O585="",O584*4,IF(O586="",(O585+O584)*2,IF(O587="",((O586+O585+O584)/3)*4,SUM(O584:O587))))</f>
        <v>12985479.960000001</v>
      </c>
      <c r="P588" s="18">
        <f>IF(P585="",P584*4,IF(P586="",(P585+P584)*2,IF(P587="",((P586+P585+P584)/3)*4,SUM(P584:P587))))</f>
        <v>13812100</v>
      </c>
      <c r="Q588" s="6"/>
      <c r="R588" s="9" t="s">
        <v>15</v>
      </c>
    </row>
    <row r="589" spans="1:18" ht="14">
      <c r="B589" s="10">
        <f t="shared" ref="B589:O589" si="159">+B588/(B$465+B$472)</f>
        <v>2.5605030111438661E-2</v>
      </c>
      <c r="C589" s="10">
        <f t="shared" si="159"/>
        <v>4.2498791007175699E-2</v>
      </c>
      <c r="D589" s="10">
        <f t="shared" si="159"/>
        <v>4.7344455806773107E-2</v>
      </c>
      <c r="E589" s="10">
        <f t="shared" si="159"/>
        <v>4.9667706189846721E-2</v>
      </c>
      <c r="F589" s="10">
        <f t="shared" si="159"/>
        <v>5.5942831768551179E-2</v>
      </c>
      <c r="G589" s="10">
        <f t="shared" si="159"/>
        <v>3.708639401686576E-2</v>
      </c>
      <c r="H589" s="10">
        <f t="shared" si="159"/>
        <v>2.7408560373117848E-2</v>
      </c>
      <c r="I589" s="10">
        <f t="shared" si="159"/>
        <v>3.3726508838846592E-2</v>
      </c>
      <c r="J589" s="10">
        <f t="shared" si="159"/>
        <v>3.6925004829712997E-2</v>
      </c>
      <c r="K589" s="10">
        <f t="shared" si="159"/>
        <v>4.0697363541749416E-2</v>
      </c>
      <c r="L589" s="10">
        <f t="shared" si="159"/>
        <v>3.9674046688554218E-2</v>
      </c>
      <c r="M589" s="10">
        <f t="shared" si="159"/>
        <v>3.9143614885198831E-2</v>
      </c>
      <c r="N589" s="10">
        <f t="shared" si="159"/>
        <v>2.9480419480110875E-2</v>
      </c>
      <c r="O589" s="10">
        <f t="shared" si="159"/>
        <v>2.2119490297981447E-2</v>
      </c>
      <c r="P589" s="10">
        <f t="shared" ref="P589" si="160">+P588/(P$465+P$472)</f>
        <v>1.7294368653258698E-2</v>
      </c>
      <c r="Q589" s="6"/>
      <c r="R589" s="11" t="s">
        <v>32</v>
      </c>
    </row>
    <row r="590" spans="1:18" s="87" customFormat="1" ht="14">
      <c r="A590" s="86"/>
      <c r="B590" s="19"/>
      <c r="C590" s="12">
        <f t="shared" ref="C590:M590" si="161">C588/B588-1</f>
        <v>0.51207493568775853</v>
      </c>
      <c r="D590" s="12">
        <f t="shared" si="161"/>
        <v>0.33480914952030294</v>
      </c>
      <c r="E590" s="12">
        <f t="shared" si="161"/>
        <v>0.20171282475445884</v>
      </c>
      <c r="F590" s="12">
        <f t="shared" si="161"/>
        <v>0.3766015042158839</v>
      </c>
      <c r="G590" s="12">
        <f t="shared" si="161"/>
        <v>-4.4110683703356912E-2</v>
      </c>
      <c r="H590" s="12">
        <f t="shared" si="161"/>
        <v>-3.5780118597696142E-2</v>
      </c>
      <c r="I590" s="12">
        <f t="shared" si="161"/>
        <v>0.3467021823476848</v>
      </c>
      <c r="J590" s="12">
        <f t="shared" si="161"/>
        <v>0.21882404471128369</v>
      </c>
      <c r="K590" s="12">
        <f t="shared" si="161"/>
        <v>0.19375742709712362</v>
      </c>
      <c r="L590" s="12">
        <f t="shared" si="161"/>
        <v>5.1333992430799169E-2</v>
      </c>
      <c r="M590" s="12">
        <f t="shared" si="161"/>
        <v>6.7532635745949365E-2</v>
      </c>
      <c r="N590" s="12">
        <f>N588/M588-1</f>
        <v>-0.27931093310649502</v>
      </c>
      <c r="O590" s="12">
        <f>O588/N588-1</f>
        <v>-0.19356950943184181</v>
      </c>
      <c r="P590" s="12">
        <f>P588/O588-1</f>
        <v>6.3657257378725296E-2</v>
      </c>
      <c r="Q590" s="17"/>
      <c r="R590" s="14" t="s">
        <v>20</v>
      </c>
    </row>
    <row r="591" spans="1:18" ht="14">
      <c r="B591" s="248" t="s">
        <v>9</v>
      </c>
      <c r="C591" s="248"/>
      <c r="D591" s="248"/>
      <c r="E591" s="248"/>
      <c r="F591" s="248"/>
      <c r="G591" s="248"/>
      <c r="H591" s="248"/>
      <c r="I591" s="248"/>
      <c r="J591" s="248"/>
      <c r="K591" s="248"/>
      <c r="L591" s="248"/>
      <c r="M591" s="248"/>
      <c r="N591" s="248"/>
      <c r="O591" s="248"/>
      <c r="P591" s="115"/>
    </row>
    <row r="592" spans="1:18" ht="14">
      <c r="B592" s="258" t="s">
        <v>366</v>
      </c>
      <c r="C592" s="258"/>
      <c r="D592" s="258"/>
      <c r="E592" s="258"/>
      <c r="F592" s="258"/>
      <c r="G592" s="258"/>
      <c r="H592" s="258"/>
      <c r="I592" s="258"/>
      <c r="J592" s="258"/>
      <c r="K592" s="258"/>
      <c r="L592" s="258"/>
      <c r="M592" s="258"/>
      <c r="N592" s="258"/>
      <c r="O592" s="258"/>
      <c r="P592" s="123"/>
    </row>
    <row r="593" spans="2:18" ht="14">
      <c r="B593" s="7">
        <f t="shared" ref="B593:P595" si="162">IFERROR(VLOOKUP($B$592,$221:$343,MATCH($R593&amp;"/"&amp;B$348,$219:$219,0),FALSE),"")</f>
        <v>712730</v>
      </c>
      <c r="C593" s="7">
        <f t="shared" si="162"/>
        <v>677866</v>
      </c>
      <c r="D593" s="7">
        <f t="shared" si="162"/>
        <v>738772</v>
      </c>
      <c r="E593" s="7">
        <f t="shared" si="162"/>
        <v>783698</v>
      </c>
      <c r="F593" s="7">
        <f t="shared" si="162"/>
        <v>823055</v>
      </c>
      <c r="G593" s="7">
        <f t="shared" si="162"/>
        <v>889775</v>
      </c>
      <c r="H593" s="7">
        <f t="shared" si="162"/>
        <v>1485973</v>
      </c>
      <c r="I593" s="7">
        <f t="shared" si="162"/>
        <v>1703925</v>
      </c>
      <c r="J593" s="7">
        <f t="shared" si="162"/>
        <v>1939968</v>
      </c>
      <c r="K593" s="7">
        <f t="shared" si="162"/>
        <v>2286771</v>
      </c>
      <c r="L593" s="7">
        <f t="shared" si="162"/>
        <v>2490427</v>
      </c>
      <c r="M593" s="7">
        <f t="shared" si="162"/>
        <v>2671345</v>
      </c>
      <c r="N593" s="8">
        <f t="shared" si="162"/>
        <v>4980177</v>
      </c>
      <c r="O593" s="8">
        <f t="shared" si="162"/>
        <v>5369077</v>
      </c>
      <c r="P593" s="8">
        <f t="shared" si="162"/>
        <v>8959896</v>
      </c>
      <c r="Q593" s="6"/>
      <c r="R593" s="9" t="s">
        <v>12</v>
      </c>
    </row>
    <row r="594" spans="2:18" ht="14">
      <c r="B594" s="7">
        <f t="shared" si="162"/>
        <v>1465788</v>
      </c>
      <c r="C594" s="7">
        <f t="shared" si="162"/>
        <v>1378259</v>
      </c>
      <c r="D594" s="7">
        <f t="shared" si="162"/>
        <v>1499057</v>
      </c>
      <c r="E594" s="7">
        <f t="shared" si="162"/>
        <v>1592391</v>
      </c>
      <c r="F594" s="7">
        <f t="shared" si="162"/>
        <v>1648506</v>
      </c>
      <c r="G594" s="7">
        <f t="shared" si="162"/>
        <v>1823100</v>
      </c>
      <c r="H594" s="7">
        <f t="shared" si="162"/>
        <v>3010609</v>
      </c>
      <c r="I594" s="7">
        <f t="shared" si="162"/>
        <v>3494637</v>
      </c>
      <c r="J594" s="7">
        <f t="shared" si="162"/>
        <v>3981595</v>
      </c>
      <c r="K594" s="7">
        <f t="shared" si="162"/>
        <v>4651534</v>
      </c>
      <c r="L594" s="7">
        <f t="shared" si="162"/>
        <v>5101528</v>
      </c>
      <c r="M594" s="7">
        <f t="shared" si="162"/>
        <v>5401563</v>
      </c>
      <c r="N594" s="8">
        <f t="shared" si="162"/>
        <v>10111386</v>
      </c>
      <c r="O594" s="8">
        <f t="shared" si="162"/>
        <v>10860507</v>
      </c>
      <c r="P594" s="8" t="str">
        <f t="shared" si="162"/>
        <v/>
      </c>
      <c r="Q594" s="6"/>
      <c r="R594" s="9" t="s">
        <v>13</v>
      </c>
    </row>
    <row r="595" spans="2:18" ht="14">
      <c r="B595" s="7">
        <f t="shared" si="162"/>
        <v>2254890</v>
      </c>
      <c r="C595" s="7">
        <f t="shared" si="162"/>
        <v>2104060</v>
      </c>
      <c r="D595" s="7">
        <f t="shared" si="162"/>
        <v>2288263</v>
      </c>
      <c r="E595" s="7">
        <f t="shared" si="162"/>
        <v>2422391</v>
      </c>
      <c r="F595" s="7">
        <f t="shared" si="162"/>
        <v>2498300</v>
      </c>
      <c r="G595" s="7">
        <f t="shared" si="162"/>
        <v>3151603</v>
      </c>
      <c r="H595" s="7">
        <f t="shared" si="162"/>
        <v>4630203</v>
      </c>
      <c r="I595" s="7">
        <f t="shared" si="162"/>
        <v>5380350</v>
      </c>
      <c r="J595" s="7">
        <f t="shared" si="162"/>
        <v>6127646</v>
      </c>
      <c r="K595" s="7">
        <f t="shared" si="162"/>
        <v>7079354</v>
      </c>
      <c r="L595" s="7">
        <f t="shared" si="162"/>
        <v>7761837</v>
      </c>
      <c r="M595" s="7">
        <f t="shared" si="162"/>
        <v>8267197</v>
      </c>
      <c r="N595" s="8">
        <f t="shared" si="162"/>
        <v>15280580</v>
      </c>
      <c r="O595" s="8">
        <f t="shared" si="162"/>
        <v>16378865</v>
      </c>
      <c r="P595" s="8" t="str">
        <f t="shared" si="162"/>
        <v/>
      </c>
      <c r="Q595" s="6"/>
      <c r="R595" s="9" t="s">
        <v>14</v>
      </c>
    </row>
    <row r="596" spans="2:18" ht="14">
      <c r="B596" s="7">
        <f t="shared" ref="B596:M596" si="163">IFERROR(VLOOKUP($B$592,$221:$343,MATCH($R596&amp;"/"&amp;B$348,$219:$219,0),FALSE),"")</f>
        <v>3017289</v>
      </c>
      <c r="C596" s="7">
        <f t="shared" si="163"/>
        <v>2858689.13</v>
      </c>
      <c r="D596" s="7">
        <f t="shared" si="163"/>
        <v>3092992.86</v>
      </c>
      <c r="E596" s="7">
        <f t="shared" si="163"/>
        <v>3302001.88</v>
      </c>
      <c r="F596" s="7">
        <f t="shared" si="163"/>
        <v>3368442.02</v>
      </c>
      <c r="G596" s="7">
        <f t="shared" si="163"/>
        <v>4625318.1100000003</v>
      </c>
      <c r="H596" s="7">
        <f t="shared" si="163"/>
        <v>6309769.4100000001</v>
      </c>
      <c r="I596" s="7">
        <f t="shared" si="163"/>
        <v>7357496.3300000001</v>
      </c>
      <c r="J596" s="7">
        <f t="shared" si="163"/>
        <v>8314008.04</v>
      </c>
      <c r="K596" s="7">
        <f t="shared" si="163"/>
        <v>9558177.6999999993</v>
      </c>
      <c r="L596" s="7">
        <f t="shared" si="163"/>
        <v>10444149.07</v>
      </c>
      <c r="M596" s="7">
        <f t="shared" si="163"/>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35839584</v>
      </c>
      <c r="Q596" s="6"/>
      <c r="R596" s="9" t="s">
        <v>15</v>
      </c>
    </row>
    <row r="597" spans="2:18" ht="14">
      <c r="B597" s="12">
        <f t="shared" ref="B597:O597" si="164">B596/(B$465+B472)</f>
        <v>2.3401016001628562E-2</v>
      </c>
      <c r="C597" s="12">
        <f t="shared" si="164"/>
        <v>2.4336756930167579E-2</v>
      </c>
      <c r="D597" s="12">
        <f t="shared" si="164"/>
        <v>2.1975970843636162E-2</v>
      </c>
      <c r="E597" s="12">
        <f t="shared" si="164"/>
        <v>2.0480980653188915E-2</v>
      </c>
      <c r="F597" s="12">
        <f t="shared" si="164"/>
        <v>1.7094823079407902E-2</v>
      </c>
      <c r="G597" s="12">
        <f t="shared" si="164"/>
        <v>1.6279448773108822E-2</v>
      </c>
      <c r="H597" s="12">
        <f t="shared" si="164"/>
        <v>1.7021863813018959E-2</v>
      </c>
      <c r="I597" s="12">
        <f t="shared" si="164"/>
        <v>1.8135823334245904E-2</v>
      </c>
      <c r="J597" s="12">
        <f t="shared" si="164"/>
        <v>1.8408814523162145E-2</v>
      </c>
      <c r="K597" s="12">
        <f t="shared" si="164"/>
        <v>1.9539799836685082E-2</v>
      </c>
      <c r="L597" s="12">
        <f t="shared" si="164"/>
        <v>1.9797829963045303E-2</v>
      </c>
      <c r="M597" s="12">
        <f t="shared" si="164"/>
        <v>1.9656439154130387E-2</v>
      </c>
      <c r="N597" s="12">
        <f t="shared" si="164"/>
        <v>3.7806076657994889E-2</v>
      </c>
      <c r="O597" s="12">
        <f t="shared" si="164"/>
        <v>4.1709563859325671E-2</v>
      </c>
      <c r="P597" s="12">
        <f t="shared" ref="P597" si="165">P596/(P$465+P472)</f>
        <v>4.4875361319092102E-2</v>
      </c>
      <c r="Q597" s="6"/>
      <c r="R597" s="11" t="s">
        <v>686</v>
      </c>
    </row>
    <row r="598" spans="2:18" ht="14">
      <c r="B598" s="248" t="s">
        <v>368</v>
      </c>
      <c r="C598" s="248"/>
      <c r="D598" s="248"/>
      <c r="E598" s="248"/>
      <c r="F598" s="248"/>
      <c r="G598" s="248"/>
      <c r="H598" s="248"/>
      <c r="I598" s="248"/>
      <c r="J598" s="248"/>
      <c r="K598" s="248"/>
      <c r="L598" s="248"/>
      <c r="M598" s="248"/>
      <c r="N598" s="248"/>
      <c r="O598" s="248"/>
      <c r="P598" s="115"/>
    </row>
    <row r="599" spans="2:18" ht="14">
      <c r="B599" s="7">
        <f t="shared" ref="B599:P602" si="166">IFERROR(VLOOKUP($B$598,$221:$343,MATCH($R599&amp;"/"&amp;B$348,$219:$219,0),FALSE),"")</f>
        <v>1073773</v>
      </c>
      <c r="C599" s="7">
        <f t="shared" si="166"/>
        <v>1005441</v>
      </c>
      <c r="D599" s="7">
        <f t="shared" si="166"/>
        <v>3227391</v>
      </c>
      <c r="E599" s="7">
        <f t="shared" si="166"/>
        <v>3703861</v>
      </c>
      <c r="F599" s="7">
        <f t="shared" si="166"/>
        <v>5868232</v>
      </c>
      <c r="G599" s="7">
        <f t="shared" si="166"/>
        <v>2180334</v>
      </c>
      <c r="H599" s="7">
        <f t="shared" si="166"/>
        <v>-803855</v>
      </c>
      <c r="I599" s="7">
        <f t="shared" si="166"/>
        <v>4198684</v>
      </c>
      <c r="J599" s="7">
        <f t="shared" si="166"/>
        <v>4820491</v>
      </c>
      <c r="K599" s="7">
        <f t="shared" si="166"/>
        <v>4950853</v>
      </c>
      <c r="L599" s="7">
        <f t="shared" si="166"/>
        <v>6353457</v>
      </c>
      <c r="M599" s="7">
        <f t="shared" si="166"/>
        <v>8705827</v>
      </c>
      <c r="N599" s="8">
        <f t="shared" si="166"/>
        <v>7331636</v>
      </c>
      <c r="O599" s="8">
        <f t="shared" si="166"/>
        <v>6086426</v>
      </c>
      <c r="P599" s="8">
        <f t="shared" si="166"/>
        <v>10518378</v>
      </c>
      <c r="Q599" s="6"/>
      <c r="R599" s="9" t="s">
        <v>12</v>
      </c>
    </row>
    <row r="600" spans="2:18" ht="14">
      <c r="B600" s="7">
        <f t="shared" si="166"/>
        <v>1604786</v>
      </c>
      <c r="C600" s="7">
        <f t="shared" si="166"/>
        <v>2765467</v>
      </c>
      <c r="D600" s="7">
        <f t="shared" si="166"/>
        <v>5631756</v>
      </c>
      <c r="E600" s="7">
        <f t="shared" si="166"/>
        <v>5845350</v>
      </c>
      <c r="F600" s="7">
        <f t="shared" si="166"/>
        <v>10424265</v>
      </c>
      <c r="G600" s="7">
        <f t="shared" si="166"/>
        <v>3432569</v>
      </c>
      <c r="H600" s="7">
        <f t="shared" si="166"/>
        <v>4162378</v>
      </c>
      <c r="I600" s="7">
        <f t="shared" si="166"/>
        <v>8915105</v>
      </c>
      <c r="J600" s="7">
        <f t="shared" si="166"/>
        <v>13043882</v>
      </c>
      <c r="K600" s="7">
        <f t="shared" si="166"/>
        <v>13314855</v>
      </c>
      <c r="L600" s="7">
        <f t="shared" si="166"/>
        <v>12600414</v>
      </c>
      <c r="M600" s="7">
        <f t="shared" si="166"/>
        <v>16764995</v>
      </c>
      <c r="N600" s="8">
        <f t="shared" si="166"/>
        <v>9351412</v>
      </c>
      <c r="O600" s="8">
        <f t="shared" si="166"/>
        <v>14152430</v>
      </c>
      <c r="P600" s="8" t="str">
        <f t="shared" si="166"/>
        <v/>
      </c>
      <c r="Q600" s="6"/>
      <c r="R600" s="9" t="s">
        <v>13</v>
      </c>
    </row>
    <row r="601" spans="2:18" ht="14">
      <c r="B601" s="7">
        <f t="shared" si="166"/>
        <v>3642917</v>
      </c>
      <c r="C601" s="7">
        <f t="shared" si="166"/>
        <v>5089701</v>
      </c>
      <c r="D601" s="7">
        <f t="shared" si="166"/>
        <v>8056122</v>
      </c>
      <c r="E601" s="7">
        <f t="shared" si="166"/>
        <v>9580761</v>
      </c>
      <c r="F601" s="7">
        <f t="shared" si="166"/>
        <v>16664977</v>
      </c>
      <c r="G601" s="7">
        <f t="shared" si="166"/>
        <v>10239503</v>
      </c>
      <c r="H601" s="7">
        <f t="shared" si="166"/>
        <v>11777700</v>
      </c>
      <c r="I601" s="7">
        <f t="shared" si="166"/>
        <v>17740280</v>
      </c>
      <c r="J601" s="7">
        <f t="shared" si="166"/>
        <v>24240614</v>
      </c>
      <c r="K601" s="7">
        <f t="shared" si="166"/>
        <v>30581994</v>
      </c>
      <c r="L601" s="7">
        <f t="shared" si="166"/>
        <v>23586649</v>
      </c>
      <c r="M601" s="7">
        <f t="shared" si="166"/>
        <v>24275142</v>
      </c>
      <c r="N601" s="8">
        <f t="shared" si="166"/>
        <v>21969675</v>
      </c>
      <c r="O601" s="8">
        <f t="shared" si="166"/>
        <v>19135642</v>
      </c>
      <c r="P601" s="8" t="str">
        <f t="shared" si="166"/>
        <v/>
      </c>
      <c r="Q601" s="6"/>
      <c r="R601" s="9" t="s">
        <v>14</v>
      </c>
    </row>
    <row r="602" spans="2:18" ht="14">
      <c r="B602" s="7">
        <f t="shared" si="166"/>
        <v>9435312</v>
      </c>
      <c r="C602" s="7">
        <f t="shared" si="166"/>
        <v>9005390.7200000007</v>
      </c>
      <c r="D602" s="7">
        <f t="shared" si="166"/>
        <v>12339909.73</v>
      </c>
      <c r="E602" s="7">
        <f t="shared" si="166"/>
        <v>12590123.02</v>
      </c>
      <c r="F602" s="7">
        <f t="shared" si="166"/>
        <v>23031587.399999999</v>
      </c>
      <c r="G602" s="7">
        <f t="shared" si="166"/>
        <v>21624113.460000001</v>
      </c>
      <c r="H602" s="7">
        <f t="shared" si="166"/>
        <v>26370577.27</v>
      </c>
      <c r="I602" s="7">
        <f t="shared" si="166"/>
        <v>31418878.690000001</v>
      </c>
      <c r="J602" s="7">
        <f t="shared" si="166"/>
        <v>37939450.549999997</v>
      </c>
      <c r="K602" s="7">
        <f t="shared" si="166"/>
        <v>46157946.149999999</v>
      </c>
      <c r="L602" s="7">
        <f t="shared" si="166"/>
        <v>41226837.310000002</v>
      </c>
      <c r="M602" s="7">
        <f t="shared" si="166"/>
        <v>40476858.899999999</v>
      </c>
      <c r="N602" s="8">
        <f t="shared" si="166"/>
        <v>39148344.310000002</v>
      </c>
      <c r="O602" s="8">
        <f t="shared" si="166"/>
        <v>46318820.729999997</v>
      </c>
      <c r="P602" s="8" t="str">
        <f t="shared" si="166"/>
        <v/>
      </c>
      <c r="Q602" s="6"/>
      <c r="R602" s="9" t="s">
        <v>15</v>
      </c>
    </row>
    <row r="603" spans="2:18" ht="14">
      <c r="B603" s="155">
        <f t="shared" ref="B603:M603" si="167">B602/B$588</f>
        <v>2.8579115188350888</v>
      </c>
      <c r="C603" s="155">
        <f t="shared" si="167"/>
        <v>1.8039386314485018</v>
      </c>
      <c r="D603" s="155">
        <f t="shared" si="167"/>
        <v>1.8518764398350853</v>
      </c>
      <c r="E603" s="155">
        <f t="shared" si="167"/>
        <v>1.5722778689923145</v>
      </c>
      <c r="F603" s="155">
        <f t="shared" si="167"/>
        <v>2.0893681001474858</v>
      </c>
      <c r="G603" s="155">
        <f t="shared" si="167"/>
        <v>2.0522099632898634</v>
      </c>
      <c r="H603" s="155">
        <f t="shared" si="167"/>
        <v>2.5955358703216853</v>
      </c>
      <c r="I603" s="155">
        <f t="shared" si="167"/>
        <v>2.2962888436345814</v>
      </c>
      <c r="J603" s="155">
        <f t="shared" si="167"/>
        <v>2.275023348244952</v>
      </c>
      <c r="K603" s="155">
        <f t="shared" si="167"/>
        <v>2.3185966852148185</v>
      </c>
      <c r="L603" s="155">
        <f t="shared" si="167"/>
        <v>1.9697814688284592</v>
      </c>
      <c r="M603" s="155">
        <f t="shared" si="167"/>
        <v>1.8116056647012448</v>
      </c>
      <c r="N603" s="155">
        <f>IFERROR(N602/N$588,IFERROR(N601/N$588,IFERROR(N600/N$588,N599/N$588)))</f>
        <v>2.4312092124505855</v>
      </c>
      <c r="O603" s="155">
        <f>IFERROR(O602/O$588,IFERROR(O601/O$588,IFERROR(O600/O$588,O599/O$588)))</f>
        <v>3.566970252364857</v>
      </c>
      <c r="P603" s="155">
        <f>IFERROR(P602/P$588,IFERROR(P601/P$588,IFERROR(P600/P$588,P599/P$588)))</f>
        <v>0.76153358287298822</v>
      </c>
      <c r="Q603" s="6"/>
      <c r="R603" s="11" t="s">
        <v>33</v>
      </c>
    </row>
    <row r="604" spans="2:18" ht="14">
      <c r="B604" s="253" t="s">
        <v>34</v>
      </c>
      <c r="C604" s="253"/>
      <c r="D604" s="253"/>
      <c r="E604" s="253"/>
      <c r="F604" s="253"/>
      <c r="G604" s="253"/>
      <c r="H604" s="253"/>
      <c r="I604" s="253"/>
      <c r="J604" s="253"/>
      <c r="K604" s="253"/>
      <c r="L604" s="253"/>
      <c r="M604" s="253"/>
      <c r="N604" s="253"/>
      <c r="O604" s="253"/>
      <c r="P604" s="120"/>
    </row>
    <row r="605" spans="2:18" ht="14">
      <c r="B605" s="7">
        <f>IFERROR(B599+B611,"")</f>
        <v>318695</v>
      </c>
      <c r="C605" s="7">
        <f t="shared" ref="C605:O608" si="168">IFERROR(C599+C611,"")</f>
        <v>98330</v>
      </c>
      <c r="D605" s="7">
        <f t="shared" si="168"/>
        <v>2181442</v>
      </c>
      <c r="E605" s="7">
        <f t="shared" si="168"/>
        <v>2573107</v>
      </c>
      <c r="F605" s="7">
        <f t="shared" si="168"/>
        <v>4556333</v>
      </c>
      <c r="G605" s="7">
        <f t="shared" si="168"/>
        <v>-101445</v>
      </c>
      <c r="H605" s="7">
        <f t="shared" si="168"/>
        <v>-4690926</v>
      </c>
      <c r="I605" s="7">
        <f t="shared" si="168"/>
        <v>-326648</v>
      </c>
      <c r="J605" s="7">
        <f t="shared" si="168"/>
        <v>650382</v>
      </c>
      <c r="K605" s="7">
        <f t="shared" si="168"/>
        <v>1633309</v>
      </c>
      <c r="L605" s="7">
        <f t="shared" si="168"/>
        <v>3231344</v>
      </c>
      <c r="M605" s="7">
        <f t="shared" si="168"/>
        <v>3589317</v>
      </c>
      <c r="N605" s="8">
        <f t="shared" si="168"/>
        <v>3048922</v>
      </c>
      <c r="O605" s="8">
        <f t="shared" si="168"/>
        <v>2565937</v>
      </c>
      <c r="P605" s="8">
        <f t="shared" ref="P605" si="169">IFERROR(P599+P611,"")</f>
        <v>1813229</v>
      </c>
      <c r="Q605" s="6"/>
      <c r="R605" s="9" t="s">
        <v>12</v>
      </c>
    </row>
    <row r="606" spans="2:18" ht="14">
      <c r="B606" s="7">
        <f t="shared" ref="B606:N608" si="170">IFERROR(B600+B612,"")</f>
        <v>-336850</v>
      </c>
      <c r="C606" s="7">
        <f t="shared" si="170"/>
        <v>812607</v>
      </c>
      <c r="D606" s="7">
        <f t="shared" si="170"/>
        <v>3746781</v>
      </c>
      <c r="E606" s="7">
        <f t="shared" si="170"/>
        <v>3689948</v>
      </c>
      <c r="F606" s="7">
        <f t="shared" si="170"/>
        <v>7689874</v>
      </c>
      <c r="G606" s="7">
        <f t="shared" si="170"/>
        <v>-1321147</v>
      </c>
      <c r="H606" s="7">
        <f t="shared" si="170"/>
        <v>-3174808</v>
      </c>
      <c r="I606" s="7">
        <f t="shared" si="170"/>
        <v>865771</v>
      </c>
      <c r="J606" s="7">
        <f t="shared" si="170"/>
        <v>4545279</v>
      </c>
      <c r="K606" s="7">
        <f t="shared" si="170"/>
        <v>4828729</v>
      </c>
      <c r="L606" s="7">
        <f t="shared" si="170"/>
        <v>6020199</v>
      </c>
      <c r="M606" s="7">
        <f t="shared" si="170"/>
        <v>7893031</v>
      </c>
      <c r="N606" s="8">
        <f t="shared" si="170"/>
        <v>613020</v>
      </c>
      <c r="O606" s="8">
        <f t="shared" si="168"/>
        <v>7017506</v>
      </c>
      <c r="P606" s="8" t="str">
        <f t="shared" ref="P606" si="171">IFERROR(P600+P612,"")</f>
        <v/>
      </c>
      <c r="Q606" s="6"/>
      <c r="R606" s="9" t="s">
        <v>13</v>
      </c>
    </row>
    <row r="607" spans="2:18" ht="14">
      <c r="B607" s="7">
        <f t="shared" si="170"/>
        <v>685279</v>
      </c>
      <c r="C607" s="7">
        <f t="shared" si="170"/>
        <v>2289436</v>
      </c>
      <c r="D607" s="7">
        <f t="shared" si="170"/>
        <v>4872886</v>
      </c>
      <c r="E607" s="7">
        <f t="shared" si="170"/>
        <v>6277227</v>
      </c>
      <c r="F607" s="7">
        <f t="shared" si="170"/>
        <v>12175779</v>
      </c>
      <c r="G607" s="7">
        <f t="shared" si="170"/>
        <v>1668108</v>
      </c>
      <c r="H607" s="7">
        <f t="shared" si="170"/>
        <v>963462</v>
      </c>
      <c r="I607" s="7">
        <f t="shared" si="170"/>
        <v>5338782</v>
      </c>
      <c r="J607" s="7">
        <f t="shared" si="170"/>
        <v>10936098</v>
      </c>
      <c r="K607" s="7">
        <f t="shared" si="170"/>
        <v>17690302</v>
      </c>
      <c r="L607" s="7">
        <f t="shared" si="170"/>
        <v>12722987</v>
      </c>
      <c r="M607" s="7">
        <f t="shared" si="170"/>
        <v>11344082</v>
      </c>
      <c r="N607" s="8">
        <f t="shared" si="170"/>
        <v>9434549</v>
      </c>
      <c r="O607" s="8">
        <f t="shared" si="168"/>
        <v>8180336</v>
      </c>
      <c r="P607" s="8" t="str">
        <f t="shared" ref="P607" si="172">IFERROR(P601+P613,"")</f>
        <v/>
      </c>
      <c r="Q607" s="6"/>
      <c r="R607" s="9" t="s">
        <v>14</v>
      </c>
    </row>
    <row r="608" spans="2:18" ht="14">
      <c r="B608" s="7">
        <f t="shared" si="170"/>
        <v>5478512</v>
      </c>
      <c r="C608" s="7">
        <f t="shared" si="170"/>
        <v>5103090.5500000007</v>
      </c>
      <c r="D608" s="7">
        <f t="shared" si="170"/>
        <v>8080138.04</v>
      </c>
      <c r="E608" s="7">
        <f t="shared" si="170"/>
        <v>8434368.4299999997</v>
      </c>
      <c r="F608" s="7">
        <f t="shared" si="170"/>
        <v>16261286.649999999</v>
      </c>
      <c r="G608" s="7">
        <f t="shared" si="170"/>
        <v>9899381.540000001</v>
      </c>
      <c r="H608" s="7">
        <f t="shared" si="170"/>
        <v>9967679.5499999989</v>
      </c>
      <c r="I608" s="7">
        <f t="shared" si="170"/>
        <v>13758073.920000002</v>
      </c>
      <c r="J608" s="7">
        <f t="shared" si="170"/>
        <v>18631333.239999998</v>
      </c>
      <c r="K608" s="7">
        <f t="shared" si="170"/>
        <v>29119162.349999998</v>
      </c>
      <c r="L608" s="7">
        <f t="shared" si="170"/>
        <v>25455500.18</v>
      </c>
      <c r="M608" s="7">
        <f t="shared" si="170"/>
        <v>22575133.539999999</v>
      </c>
      <c r="N608" s="7">
        <f t="shared" si="170"/>
        <v>22741474.160000004</v>
      </c>
      <c r="O608" s="7">
        <f t="shared" si="168"/>
        <v>28561901.149999999</v>
      </c>
      <c r="P608" s="7" t="str">
        <f t="shared" ref="P608" si="173">IFERROR(P602+P614,"")</f>
        <v/>
      </c>
      <c r="Q608" s="6"/>
      <c r="R608" s="9" t="s">
        <v>15</v>
      </c>
    </row>
    <row r="609" spans="2:18" ht="14">
      <c r="B609" s="295" t="s">
        <v>10</v>
      </c>
      <c r="C609" s="295"/>
      <c r="D609" s="295"/>
      <c r="E609" s="295"/>
      <c r="F609" s="295"/>
      <c r="G609" s="295"/>
      <c r="H609" s="295"/>
      <c r="I609" s="295"/>
      <c r="J609" s="295"/>
      <c r="K609" s="295"/>
      <c r="L609" s="295"/>
      <c r="M609" s="295"/>
      <c r="N609" s="295"/>
      <c r="O609" s="295"/>
      <c r="P609" s="124"/>
      <c r="Q609" s="6"/>
      <c r="R609" s="9"/>
    </row>
    <row r="610" spans="2:18" ht="14">
      <c r="B610" s="251" t="s">
        <v>369</v>
      </c>
      <c r="C610" s="251"/>
      <c r="D610" s="251"/>
      <c r="E610" s="251"/>
      <c r="F610" s="251"/>
      <c r="G610" s="251"/>
      <c r="H610" s="251"/>
      <c r="I610" s="251"/>
      <c r="J610" s="251"/>
      <c r="K610" s="251"/>
      <c r="L610" s="251"/>
      <c r="M610" s="251"/>
      <c r="N610" s="251"/>
      <c r="O610" s="251"/>
      <c r="P610" s="118"/>
    </row>
    <row r="611" spans="2:18" ht="14">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ht="14">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t="str">
        <f t="shared" si="174"/>
        <v/>
      </c>
      <c r="Q612" s="6"/>
      <c r="R612" s="9" t="s">
        <v>13</v>
      </c>
    </row>
    <row r="613" spans="2:18" ht="14">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ht="14">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ht="14">
      <c r="B615" s="255" t="s">
        <v>370</v>
      </c>
      <c r="C615" s="255"/>
      <c r="D615" s="255"/>
      <c r="E615" s="255"/>
      <c r="F615" s="255"/>
      <c r="G615" s="255"/>
      <c r="H615" s="255"/>
      <c r="I615" s="255"/>
      <c r="J615" s="255"/>
      <c r="K615" s="255"/>
      <c r="L615" s="255"/>
      <c r="M615" s="255"/>
      <c r="N615" s="255"/>
      <c r="O615" s="255"/>
      <c r="P615" s="122"/>
    </row>
    <row r="616" spans="2:18" ht="14">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ht="14">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t="str">
        <f t="shared" si="175"/>
        <v/>
      </c>
      <c r="Q617" s="6"/>
      <c r="R617" s="9" t="s">
        <v>13</v>
      </c>
    </row>
    <row r="618" spans="2:18" ht="14">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ht="14">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ht="14">
      <c r="B620" s="253" t="s">
        <v>371</v>
      </c>
      <c r="C620" s="253"/>
      <c r="D620" s="253"/>
      <c r="E620" s="253"/>
      <c r="F620" s="253"/>
      <c r="G620" s="253"/>
      <c r="H620" s="253"/>
      <c r="I620" s="253"/>
      <c r="J620" s="253"/>
      <c r="K620" s="253"/>
      <c r="L620" s="253"/>
      <c r="M620" s="253"/>
      <c r="N620" s="253"/>
      <c r="O620" s="253"/>
      <c r="P620" s="120"/>
    </row>
    <row r="621" spans="2:18" ht="14">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ht="14">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t="str">
        <f t="shared" si="176"/>
        <v/>
      </c>
      <c r="Q622" s="6"/>
      <c r="R622" s="9" t="s">
        <v>13</v>
      </c>
    </row>
    <row r="623" spans="2:18" ht="14">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ht="14">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ht="14">
      <c r="B625" s="292" t="s">
        <v>372</v>
      </c>
      <c r="C625" s="292"/>
      <c r="D625" s="292"/>
      <c r="E625" s="292"/>
      <c r="F625" s="292"/>
      <c r="G625" s="292"/>
      <c r="H625" s="292"/>
      <c r="I625" s="292"/>
      <c r="J625" s="292"/>
      <c r="K625" s="292"/>
      <c r="L625" s="292"/>
      <c r="M625" s="292"/>
      <c r="N625" s="292"/>
      <c r="O625" s="292"/>
      <c r="P625" s="137"/>
    </row>
    <row r="626" spans="2:18" ht="14">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ht="14">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t="str">
        <f t="shared" si="177"/>
        <v/>
      </c>
      <c r="Q627" s="6"/>
      <c r="R627" s="9" t="s">
        <v>13</v>
      </c>
    </row>
    <row r="628" spans="2:18" ht="14">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ht="14">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ht="14">
      <c r="B630" s="293" t="s">
        <v>35</v>
      </c>
      <c r="C630" s="293"/>
      <c r="D630" s="293"/>
      <c r="E630" s="293"/>
      <c r="F630" s="293"/>
      <c r="G630" s="293"/>
      <c r="H630" s="293"/>
      <c r="I630" s="293"/>
      <c r="J630" s="293"/>
      <c r="K630" s="293"/>
      <c r="L630" s="293"/>
      <c r="M630" s="293"/>
      <c r="N630" s="293"/>
      <c r="O630" s="293"/>
      <c r="P630" s="125"/>
      <c r="Q630" s="28"/>
      <c r="R630" s="89"/>
    </row>
    <row r="631" spans="2:18" ht="14">
      <c r="B631" s="294" t="s">
        <v>36</v>
      </c>
      <c r="C631" s="294"/>
      <c r="D631" s="294"/>
      <c r="E631" s="294"/>
      <c r="F631" s="294"/>
      <c r="G631" s="294"/>
      <c r="H631" s="294"/>
      <c r="I631" s="294"/>
      <c r="J631" s="294"/>
      <c r="K631" s="294"/>
      <c r="L631" s="294"/>
      <c r="M631" s="294"/>
      <c r="N631" s="294"/>
      <c r="O631" s="294"/>
      <c r="P631" s="126"/>
      <c r="Q631" s="28"/>
      <c r="R631" s="89"/>
    </row>
    <row r="632" spans="2:18" ht="14">
      <c r="B632" s="156">
        <f t="shared" ref="B632:O632" si="178">B588/B402</f>
        <v>8.2210739538600835E-2</v>
      </c>
      <c r="C632" s="156">
        <f t="shared" si="178"/>
        <v>0.11232914620591267</v>
      </c>
      <c r="D632" s="156">
        <f t="shared" si="178"/>
        <v>0.13910000199488073</v>
      </c>
      <c r="E632" s="156">
        <f t="shared" si="178"/>
        <v>0.14469539487539002</v>
      </c>
      <c r="F632" s="156">
        <f t="shared" si="178"/>
        <v>0.15353017761394749</v>
      </c>
      <c r="G632" s="156">
        <f t="shared" si="178"/>
        <v>3.6502420657837951E-2</v>
      </c>
      <c r="H632" s="156">
        <f t="shared" si="178"/>
        <v>3.1126413738602178E-2</v>
      </c>
      <c r="I632" s="156">
        <f t="shared" si="178"/>
        <v>4.1577540867126284E-2</v>
      </c>
      <c r="J632" s="156">
        <f t="shared" si="178"/>
        <v>4.7340399687324855E-2</v>
      </c>
      <c r="K632" s="156">
        <f t="shared" si="178"/>
        <v>5.5253365004181217E-2</v>
      </c>
      <c r="L632" s="156">
        <f t="shared" si="178"/>
        <v>5.6000320394182866E-2</v>
      </c>
      <c r="M632" s="156">
        <f t="shared" si="178"/>
        <v>5.9483616901170669E-2</v>
      </c>
      <c r="N632" s="156">
        <f t="shared" si="178"/>
        <v>3.0767715075411029E-2</v>
      </c>
      <c r="O632" s="156">
        <f t="shared" si="178"/>
        <v>1.3934524703587506E-2</v>
      </c>
      <c r="P632" s="156">
        <f t="shared" ref="P632" si="179">P588/P402</f>
        <v>1.4998797802718527E-2</v>
      </c>
      <c r="Q632" s="6"/>
      <c r="R632" s="89" t="s">
        <v>37</v>
      </c>
    </row>
    <row r="633" spans="2:18" ht="14">
      <c r="B633" s="29">
        <f t="shared" ref="B633:O633" si="180">((B551*(1-B582))/(B457+B432))</f>
        <v>0.1248070731411893</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5.9679902159543649E-2</v>
      </c>
      <c r="Q633" s="6"/>
      <c r="R633" s="89" t="s">
        <v>38</v>
      </c>
    </row>
    <row r="634" spans="2:18" ht="14">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0.12876665732931813</v>
      </c>
      <c r="Q634" s="6"/>
      <c r="R634" s="89" t="s">
        <v>39</v>
      </c>
    </row>
    <row r="635" spans="2:18" ht="14">
      <c r="B635" s="294" t="s">
        <v>59</v>
      </c>
      <c r="C635" s="294"/>
      <c r="D635" s="294"/>
      <c r="E635" s="294"/>
      <c r="F635" s="294"/>
      <c r="G635" s="294"/>
      <c r="H635" s="294"/>
      <c r="I635" s="294"/>
      <c r="J635" s="294"/>
      <c r="K635" s="294"/>
      <c r="L635" s="294"/>
      <c r="M635" s="294"/>
      <c r="N635" s="294"/>
      <c r="O635" s="294"/>
      <c r="P635" s="126"/>
      <c r="Q635" s="28"/>
      <c r="R635" s="89"/>
    </row>
    <row r="636" spans="2:18" ht="14">
      <c r="B636" s="157">
        <f t="shared" ref="B636:N636" si="184">B378/B414</f>
        <v>0.96453473686832913</v>
      </c>
      <c r="C636" s="157">
        <f t="shared" si="184"/>
        <v>0.98111876176284429</v>
      </c>
      <c r="D636" s="157">
        <f t="shared" si="184"/>
        <v>1.1221644464451286</v>
      </c>
      <c r="E636" s="157">
        <f t="shared" si="184"/>
        <v>1.1943945387485846</v>
      </c>
      <c r="F636" s="157">
        <f t="shared" si="184"/>
        <v>1.1908489175529613</v>
      </c>
      <c r="G636" s="157">
        <f t="shared" si="184"/>
        <v>0.26874024188466855</v>
      </c>
      <c r="H636" s="157">
        <f t="shared" si="184"/>
        <v>0.70297547803755867</v>
      </c>
      <c r="I636" s="157">
        <f t="shared" si="184"/>
        <v>0.56335735358429984</v>
      </c>
      <c r="J636" s="157">
        <f t="shared" si="184"/>
        <v>0.61413013675608974</v>
      </c>
      <c r="K636" s="157">
        <f t="shared" si="184"/>
        <v>0.5938370785818966</v>
      </c>
      <c r="L636" s="157">
        <f t="shared" si="184"/>
        <v>0.60600150550156617</v>
      </c>
      <c r="M636" s="157">
        <f t="shared" si="184"/>
        <v>0.63695543841643587</v>
      </c>
      <c r="N636" s="157">
        <f t="shared" si="184"/>
        <v>0.65976819754257565</v>
      </c>
      <c r="O636" s="157">
        <f>O378/O414</f>
        <v>0.77143937240078408</v>
      </c>
      <c r="P636" s="157">
        <f>P378/P414</f>
        <v>0.75049602518038572</v>
      </c>
      <c r="Q636" s="6"/>
      <c r="R636" s="89" t="s">
        <v>688</v>
      </c>
    </row>
    <row r="637" spans="2:18" ht="14">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0.50444989046830147</v>
      </c>
      <c r="Q637" s="6"/>
      <c r="R637" s="89" t="s">
        <v>689</v>
      </c>
    </row>
    <row r="638" spans="2:18" ht="14">
      <c r="B638" s="294" t="s">
        <v>373</v>
      </c>
      <c r="C638" s="294"/>
      <c r="D638" s="294"/>
      <c r="E638" s="294"/>
      <c r="F638" s="294"/>
      <c r="G638" s="294"/>
      <c r="H638" s="294"/>
      <c r="I638" s="294"/>
      <c r="J638" s="294"/>
      <c r="K638" s="294"/>
      <c r="L638" s="294"/>
      <c r="M638" s="294"/>
      <c r="N638" s="294"/>
      <c r="O638" s="294"/>
      <c r="P638" s="126"/>
      <c r="Q638" s="28"/>
      <c r="R638" s="89"/>
    </row>
    <row r="639" spans="2:18" ht="14">
      <c r="B639" s="157">
        <f t="shared" ref="B639:N639" si="186">B432/B457</f>
        <v>0</v>
      </c>
      <c r="C639" s="157">
        <f t="shared" si="186"/>
        <v>5.4492224451045766E-4</v>
      </c>
      <c r="D639" s="157">
        <f t="shared" si="186"/>
        <v>0</v>
      </c>
      <c r="E639" s="157">
        <f t="shared" si="186"/>
        <v>1.0113582294448578E-4</v>
      </c>
      <c r="F639" s="157">
        <f t="shared" si="186"/>
        <v>0</v>
      </c>
      <c r="G639" s="157">
        <f t="shared" si="186"/>
        <v>6.4328439366397818</v>
      </c>
      <c r="H639" s="157">
        <f t="shared" si="186"/>
        <v>6.9275638800795933</v>
      </c>
      <c r="I639" s="157">
        <f t="shared" si="186"/>
        <v>5.0571405026842395</v>
      </c>
      <c r="J639" s="157">
        <f t="shared" si="186"/>
        <v>3.4107431670543948</v>
      </c>
      <c r="K639" s="157">
        <f t="shared" si="186"/>
        <v>2.2066327554963241</v>
      </c>
      <c r="L639" s="157">
        <f t="shared" si="186"/>
        <v>1.8102487287675515</v>
      </c>
      <c r="M639" s="157">
        <f t="shared" si="186"/>
        <v>1.5475205235547767</v>
      </c>
      <c r="N639" s="157">
        <f t="shared" si="186"/>
        <v>2.5050361800903564</v>
      </c>
      <c r="O639" s="157">
        <f>O432/O457</f>
        <v>3.5889928840376957</v>
      </c>
      <c r="P639" s="157">
        <f>P432/P457</f>
        <v>3.4389559986019242</v>
      </c>
      <c r="Q639" s="6"/>
      <c r="R639" s="89" t="s">
        <v>40</v>
      </c>
    </row>
    <row r="640" spans="2:18" ht="14">
      <c r="B640" s="13">
        <f t="shared" ref="B640:N640" si="187">B432/B588</f>
        <v>0</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26.706882588455052</v>
      </c>
      <c r="Q640" s="6"/>
      <c r="R640" s="89" t="s">
        <v>41</v>
      </c>
    </row>
    <row r="641" spans="2:18" ht="14">
      <c r="B641" s="304" t="s">
        <v>687</v>
      </c>
      <c r="C641" s="304"/>
      <c r="D641" s="304"/>
      <c r="E641" s="304"/>
      <c r="F641" s="304"/>
      <c r="G641" s="304"/>
      <c r="H641" s="304"/>
      <c r="I641" s="304"/>
      <c r="J641" s="304"/>
      <c r="K641" s="304"/>
      <c r="L641" s="304"/>
      <c r="M641" s="304"/>
      <c r="N641" s="304"/>
      <c r="O641" s="304"/>
      <c r="P641" s="127"/>
      <c r="Q641" s="40"/>
      <c r="R641" s="41"/>
    </row>
    <row r="642" spans="2:18" ht="14">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7.6096346036939391</v>
      </c>
      <c r="Q642" s="40"/>
      <c r="R642" s="41" t="s">
        <v>60</v>
      </c>
    </row>
    <row r="643" spans="2:18" ht="14">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30.362141699624051</v>
      </c>
      <c r="Q643" s="40"/>
      <c r="R643" s="41" t="s">
        <v>61</v>
      </c>
    </row>
    <row r="644" spans="2:18" ht="14">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79.636309763125084</v>
      </c>
      <c r="Q644" s="40"/>
      <c r="R644" s="41" t="s">
        <v>62</v>
      </c>
    </row>
    <row r="645" spans="2:18" ht="14">
      <c r="B645" s="159"/>
      <c r="C645" s="160">
        <f t="shared" ref="C645:M645" si="191">C643+C642-C644</f>
        <v>-54.046455902245164</v>
      </c>
      <c r="D645" s="160">
        <f t="shared" si="191"/>
        <v>-49.502173023976084</v>
      </c>
      <c r="E645" s="160">
        <f t="shared" si="191"/>
        <v>-45.584346890396461</v>
      </c>
      <c r="F645" s="160">
        <f t="shared" si="191"/>
        <v>-50.585353465835666</v>
      </c>
      <c r="G645" s="160">
        <f t="shared" si="191"/>
        <v>-51.689461841955428</v>
      </c>
      <c r="H645" s="160">
        <f t="shared" si="191"/>
        <v>-48.252365538043207</v>
      </c>
      <c r="I645" s="160">
        <f t="shared" si="191"/>
        <v>-46.126632998046176</v>
      </c>
      <c r="J645" s="160">
        <f t="shared" si="191"/>
        <v>-42.787302597371436</v>
      </c>
      <c r="K645" s="160">
        <f t="shared" si="191"/>
        <v>-47.720953287805202</v>
      </c>
      <c r="L645" s="160">
        <f t="shared" si="191"/>
        <v>-52.041145071507238</v>
      </c>
      <c r="M645" s="160">
        <f t="shared" si="191"/>
        <v>-48.24533976122791</v>
      </c>
      <c r="N645" s="161">
        <f>N643+N642-N644</f>
        <v>-46.074281289583958</v>
      </c>
      <c r="O645" s="161">
        <f>O643+O642-O644</f>
        <v>-50.693983838414297</v>
      </c>
      <c r="P645" s="161">
        <f>P643+P642-P644</f>
        <v>-41.664533459807096</v>
      </c>
      <c r="Q645" s="40"/>
      <c r="R645" s="41" t="s">
        <v>63</v>
      </c>
    </row>
    <row r="646" spans="2:18" ht="14">
      <c r="B646" s="294" t="s">
        <v>42</v>
      </c>
      <c r="C646" s="294"/>
      <c r="D646" s="294"/>
      <c r="E646" s="294"/>
      <c r="F646" s="294"/>
      <c r="G646" s="294"/>
      <c r="H646" s="294"/>
      <c r="I646" s="294"/>
      <c r="J646" s="294"/>
      <c r="K646" s="294"/>
      <c r="L646" s="294"/>
      <c r="M646" s="294"/>
      <c r="N646" s="294"/>
      <c r="O646" s="294"/>
      <c r="P646" s="126"/>
      <c r="Q646" s="28"/>
      <c r="R646" s="89"/>
    </row>
    <row r="647" spans="2:18" ht="14">
      <c r="B647" s="164">
        <v>8983101.3479999993</v>
      </c>
      <c r="C647" s="164">
        <v>8983101.3479999993</v>
      </c>
      <c r="D647" s="164">
        <v>8983101.3479999993</v>
      </c>
      <c r="E647" s="164">
        <v>8983101.3479999993</v>
      </c>
      <c r="F647" s="164">
        <v>8983101.3479999993</v>
      </c>
      <c r="G647" s="164">
        <v>8983101.3479999993</v>
      </c>
      <c r="H647" s="164">
        <v>8983101.3479999993</v>
      </c>
      <c r="I647" s="164">
        <v>8983101.3479999993</v>
      </c>
      <c r="J647" s="164">
        <v>8983101.3479999993</v>
      </c>
      <c r="K647" s="164">
        <v>8983101.3479999993</v>
      </c>
      <c r="L647" s="164">
        <v>8983101.3479999993</v>
      </c>
      <c r="M647" s="164">
        <v>8983101.3479999993</v>
      </c>
      <c r="N647" s="165">
        <v>8983101.3479999993</v>
      </c>
      <c r="O647" s="165">
        <v>8983101.3479999993</v>
      </c>
      <c r="P647" s="165">
        <v>8983101.3479999993</v>
      </c>
      <c r="Q647" s="30"/>
      <c r="R647" s="90" t="s">
        <v>43</v>
      </c>
    </row>
    <row r="648" spans="2:18" ht="14">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11.940705647708342</v>
      </c>
      <c r="Q648" s="6"/>
      <c r="R648" s="90" t="s">
        <v>44</v>
      </c>
    </row>
    <row r="649" spans="2:18" ht="14">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1.5375647524087135</v>
      </c>
      <c r="Q649" s="6"/>
      <c r="R649" s="89" t="s">
        <v>45</v>
      </c>
    </row>
    <row r="650" spans="2:18" ht="14">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6.3657257378725074E-2</v>
      </c>
      <c r="Q650" s="31"/>
      <c r="R650" s="94" t="s">
        <v>46</v>
      </c>
    </row>
    <row r="651" spans="2:18" ht="14">
      <c r="B651" s="139">
        <v>0.3</v>
      </c>
      <c r="C651" s="139">
        <v>0.4</v>
      </c>
      <c r="D651" s="139">
        <v>0.7</v>
      </c>
      <c r="E651" s="139">
        <v>1.25</v>
      </c>
      <c r="F651" s="139">
        <v>0.9</v>
      </c>
      <c r="G651" s="139">
        <v>0.9</v>
      </c>
      <c r="H651" s="139">
        <v>0.8</v>
      </c>
      <c r="I651" s="139">
        <v>0.9</v>
      </c>
      <c r="J651" s="139">
        <v>1</v>
      </c>
      <c r="K651" s="139">
        <v>1.1000000000000001</v>
      </c>
      <c r="L651" s="139">
        <v>1.2</v>
      </c>
      <c r="M651" s="139">
        <v>1.25</v>
      </c>
      <c r="N651" s="139">
        <v>0.9</v>
      </c>
      <c r="O651" s="139">
        <v>0.6</v>
      </c>
      <c r="P651" s="139"/>
      <c r="Q651" s="6"/>
      <c r="R651" s="90" t="s">
        <v>47</v>
      </c>
    </row>
    <row r="652" spans="2:18" ht="14">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0</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v>
      </c>
      <c r="Q653" s="28"/>
      <c r="R653" s="98" t="s">
        <v>49</v>
      </c>
    </row>
    <row r="654" spans="2:18" ht="14">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583901587.62</v>
      </c>
      <c r="Q654" s="6"/>
      <c r="R654" s="89" t="s">
        <v>50</v>
      </c>
    </row>
    <row r="655" spans="2:18" ht="14">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5.4435643853656828</v>
      </c>
      <c r="Q655" s="35">
        <f>(SUM(INDEX($B655:$P655,,$R$348-$B$348-$Q$348+1):INDEX($B655:$P655,$R$348-$B$348+1))-MAX(INDEX($B655:$P655,,$R$348-$B$348-$Q$348+1):INDEX($B655:$P655,$R$348-$B$348+1))-MIN(INDEX($B655:$P655,,$R$348-$B$348-$Q$348+1):INDEX($B655:$P655,$R$348-$B$348+1)))/(COUNT(INDEX($B655:$P655,,$R$348-$B$348-$Q$348+1):INDEX($B655:$P655,$R$348-$B$348+1))-2)</f>
        <v>8.3381019962377998</v>
      </c>
      <c r="R655" s="36" t="s">
        <v>51</v>
      </c>
    </row>
    <row r="656" spans="2:18" ht="14">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42.274642351271709</v>
      </c>
      <c r="Q656" s="35">
        <f>(SUM(INDEX($B656:$P656,,$R$348-$B$348-$Q$348+1):INDEX($B656:$P656,$R$348-$B$348+1))-MAX(INDEX($B656:$P656,,$R$348-$B$348-$Q$348+1):INDEX($B656:$P656,$R$348-$B$348+1))-MIN(INDEX($B656:$P656,,$R$348-$B$348-$Q$348+1):INDEX($B656:$P656,$R$348-$B$348+1)))/(COUNT(INDEX($B656:$P656,,$R$348-$B$348-$Q$348+1):INDEX($B656:$P656,$R$348-$B$348+1))-2)</f>
        <v>34.2762893271669</v>
      </c>
      <c r="R656" s="36" t="s">
        <v>52</v>
      </c>
    </row>
    <row r="657" spans="1:18" ht="14">
      <c r="B657" s="32">
        <f t="shared" ref="B657:O657" si="203">+(B654+B432-B354-B360)/B559</f>
        <v>5.2878579227458333</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12.180277310106314</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ht="14">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0.75086870556152729</v>
      </c>
      <c r="Q658" s="35">
        <f>(SUM(INDEX($B658:$P658,,$R$348-$B$348-$Q$348+1):INDEX($B658:$P658,$R$348-$B$348+1))-MAX(INDEX($B658:$P658,,$R$348-$B$348-$Q$348+1):INDEX($B658:$P658,$R$348-$B$348+1))-MIN(INDEX($B658:$P658,,$R$348-$B$348-$Q$348+1):INDEX($B658:$P658,$R$348-$B$348+1)))/(COUNT(INDEX($B658:$P658,,$R$348-$B$348-$Q$348+1):INDEX($B658:$P658,$R$348-$B$348+1))-2)</f>
        <v>1.1465139645265003</v>
      </c>
      <c r="R658" s="36" t="s">
        <v>54</v>
      </c>
    </row>
    <row r="659" spans="1:18" s="15" customFormat="1" ht="14">
      <c r="A659" s="99"/>
      <c r="B659" s="139">
        <v>6.2</v>
      </c>
      <c r="C659" s="139">
        <v>12.5</v>
      </c>
      <c r="D659" s="139">
        <v>22.625</v>
      </c>
      <c r="E659" s="139">
        <v>26.75</v>
      </c>
      <c r="F659" s="139">
        <v>47.25</v>
      </c>
      <c r="G659" s="139">
        <v>52</v>
      </c>
      <c r="H659" s="139">
        <v>48.25</v>
      </c>
      <c r="I659" s="139">
        <v>51.75</v>
      </c>
      <c r="J659" s="139">
        <v>64</v>
      </c>
      <c r="K659" s="139">
        <v>78.25</v>
      </c>
      <c r="L659" s="139">
        <v>90</v>
      </c>
      <c r="M659" s="139">
        <v>88.25</v>
      </c>
      <c r="N659" s="146">
        <v>76</v>
      </c>
      <c r="O659" s="146">
        <v>70.25</v>
      </c>
      <c r="P659" s="146">
        <v>70.25</v>
      </c>
      <c r="Q659" s="31"/>
      <c r="R659" s="37" t="s">
        <v>55</v>
      </c>
    </row>
    <row r="660" spans="1:18" s="71" customFormat="1" ht="14">
      <c r="A660" s="100"/>
      <c r="B660" s="139">
        <v>3.5</v>
      </c>
      <c r="C660" s="139">
        <v>5.45</v>
      </c>
      <c r="D660" s="139">
        <v>11.2</v>
      </c>
      <c r="E660" s="139">
        <v>16</v>
      </c>
      <c r="F660" s="139">
        <v>25.875</v>
      </c>
      <c r="G660" s="139">
        <v>32</v>
      </c>
      <c r="H660" s="139">
        <v>38</v>
      </c>
      <c r="I660" s="139">
        <v>37.5</v>
      </c>
      <c r="J660" s="139">
        <v>39</v>
      </c>
      <c r="K660" s="139">
        <v>57.5</v>
      </c>
      <c r="L660" s="139">
        <v>61.5</v>
      </c>
      <c r="M660" s="139">
        <v>68.75</v>
      </c>
      <c r="N660" s="146">
        <v>53.5</v>
      </c>
      <c r="O660" s="146">
        <v>56.25</v>
      </c>
      <c r="P660" s="146">
        <v>56.25</v>
      </c>
      <c r="Q660" s="38"/>
      <c r="R660" s="39" t="s">
        <v>56</v>
      </c>
    </row>
    <row r="661" spans="1:18" s="3" customFormat="1" ht="14">
      <c r="A661" s="101"/>
      <c r="B661" s="162">
        <v>5.2491849366169854</v>
      </c>
      <c r="C661" s="162">
        <v>8.1554616495149972</v>
      </c>
      <c r="D661" s="162">
        <v>16.192163216643618</v>
      </c>
      <c r="E661" s="162">
        <v>21.956111427822005</v>
      </c>
      <c r="F661" s="162">
        <v>35.979110818001651</v>
      </c>
      <c r="G661" s="162">
        <v>40.968307016663573</v>
      </c>
      <c r="H661" s="162">
        <v>43.307963477590924</v>
      </c>
      <c r="I661" s="162">
        <v>44.929326180233147</v>
      </c>
      <c r="J661" s="162">
        <v>51.854621941617118</v>
      </c>
      <c r="K661" s="162">
        <v>63.886186878030081</v>
      </c>
      <c r="L661" s="162">
        <v>74.881668222146772</v>
      </c>
      <c r="M661" s="162">
        <v>79.377094553269586</v>
      </c>
      <c r="N661" s="163">
        <v>65.137412514660483</v>
      </c>
      <c r="O661" s="163">
        <v>65.137412514660483</v>
      </c>
      <c r="P661" s="150">
        <f>VLOOKUP($Q661,Price!$A$1:$F$1200,6,FALSE)</f>
        <v>65</v>
      </c>
      <c r="Q661" s="149" t="s">
        <v>270</v>
      </c>
      <c r="R661" s="36" t="s">
        <v>57</v>
      </c>
    </row>
    <row r="662" spans="1:18" ht="14">
      <c r="B662" s="303" t="s">
        <v>64</v>
      </c>
      <c r="C662" s="303"/>
      <c r="D662" s="303"/>
      <c r="E662" s="303"/>
      <c r="F662" s="303"/>
      <c r="G662" s="303"/>
      <c r="H662" s="303"/>
      <c r="I662" s="303"/>
      <c r="J662" s="303"/>
      <c r="K662" s="303"/>
      <c r="L662" s="303"/>
      <c r="M662" s="303"/>
      <c r="N662" s="303"/>
      <c r="O662" s="303"/>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6.6409776500048112</v>
      </c>
      <c r="Q663" s="28"/>
      <c r="R663" s="89" t="s">
        <v>65</v>
      </c>
    </row>
    <row r="664" spans="1:18">
      <c r="B664" s="105"/>
      <c r="D664" s="105"/>
      <c r="F664" s="105"/>
      <c r="H664" s="105"/>
      <c r="I664" s="106"/>
      <c r="J664" s="107"/>
      <c r="K664" s="106"/>
      <c r="L664" s="107"/>
      <c r="M664" s="106"/>
      <c r="N664" s="108"/>
      <c r="O664" s="136" t="str">
        <f>IF(VLOOKUP($Q661,Concensus!$A$2:$AW$481,14,FALSE)="-",VLOOKUP($Q661,Concensus!$A$2:$AW$481,15,FALSE),VLOOKUP($Q661,Concensus!$A$2:$AW$481,14,FALSE))</f>
        <v>74.75</v>
      </c>
      <c r="P664" s="136" t="str">
        <f>IF(VLOOKUP($Q661,Concensus!$A$2:$AW$481,14,FALSE)="-",VLOOKUP($Q661,Concensus!$A$2:$AW$481,15,FALSE),VLOOKUP($Q661,Concensus!$A$2:$AW$481,14,FALSE))</f>
        <v>74.75</v>
      </c>
      <c r="Q664" s="30"/>
      <c r="R664" s="90" t="s">
        <v>66</v>
      </c>
    </row>
    <row r="665" spans="1:18" ht="14">
      <c r="B665" s="48">
        <f t="shared" ref="B665:P665" si="209">($Q655-B655)/$Q655</f>
        <v>0.66214537624458403</v>
      </c>
      <c r="C665" s="49">
        <f t="shared" si="209"/>
        <v>0.53115366437987188</v>
      </c>
      <c r="D665" s="48">
        <f t="shared" si="209"/>
        <v>1.7512873697659873E-2</v>
      </c>
      <c r="E665" s="49">
        <f t="shared" si="209"/>
        <v>-0.10069218982323819</v>
      </c>
      <c r="F665" s="48">
        <f t="shared" si="209"/>
        <v>-0.44939565837713541</v>
      </c>
      <c r="G665" s="49">
        <f t="shared" si="209"/>
        <v>-0.53356445094949911</v>
      </c>
      <c r="H665" s="48">
        <f t="shared" si="209"/>
        <v>-0.51574837376839422</v>
      </c>
      <c r="I665" s="49">
        <f t="shared" si="209"/>
        <v>-0.29599966691390184</v>
      </c>
      <c r="J665" s="48">
        <f t="shared" si="209"/>
        <v>-1.2133138981506877E-2</v>
      </c>
      <c r="K665" s="49">
        <f t="shared" si="209"/>
        <v>8.6346993995639221E-2</v>
      </c>
      <c r="L665" s="48">
        <f t="shared" si="209"/>
        <v>4.8998883674837221E-2</v>
      </c>
      <c r="M665" s="49">
        <f t="shared" si="209"/>
        <v>8.7706389494915424E-2</v>
      </c>
      <c r="N665" s="50">
        <f t="shared" si="209"/>
        <v>0.27473056264164075</v>
      </c>
      <c r="O665" s="50">
        <f t="shared" si="209"/>
        <v>0.32609834985677028</v>
      </c>
      <c r="P665" s="50">
        <f t="shared" si="209"/>
        <v>0.3471458627128991</v>
      </c>
      <c r="Q665" s="31"/>
      <c r="R665" s="51" t="s">
        <v>67</v>
      </c>
    </row>
    <row r="666" spans="1:18" ht="14">
      <c r="B666" s="48">
        <f t="shared" ref="B666:P666" si="210">($Q656-B656)/$Q656</f>
        <v>0.58330634599268438</v>
      </c>
      <c r="C666" s="49">
        <f t="shared" si="210"/>
        <v>0.57184576130371334</v>
      </c>
      <c r="D666" s="48">
        <f t="shared" si="210"/>
        <v>0.36314964385921344</v>
      </c>
      <c r="E666" s="49">
        <f t="shared" si="210"/>
        <v>0.28139993308662281</v>
      </c>
      <c r="F666" s="48">
        <f t="shared" si="210"/>
        <v>0.14459060972710877</v>
      </c>
      <c r="G666" s="49">
        <f t="shared" si="210"/>
        <v>-1.8976098535121218E-2</v>
      </c>
      <c r="H666" s="48">
        <f t="shared" si="210"/>
        <v>-0.11714014722206886</v>
      </c>
      <c r="I666" s="49">
        <f t="shared" si="210"/>
        <v>0.13940614804730003</v>
      </c>
      <c r="J666" s="48">
        <f t="shared" si="210"/>
        <v>0.18508034479136787</v>
      </c>
      <c r="K666" s="49">
        <f t="shared" si="210"/>
        <v>0.15895699832858912</v>
      </c>
      <c r="L666" s="48">
        <f t="shared" si="210"/>
        <v>6.2338599295139123E-2</v>
      </c>
      <c r="M666" s="49">
        <f t="shared" si="210"/>
        <v>6.8925216163324601E-2</v>
      </c>
      <c r="N666" s="50">
        <f t="shared" si="210"/>
        <v>-6.016127303329584E-2</v>
      </c>
      <c r="O666" s="50">
        <f t="shared" si="210"/>
        <v>-0.31463441106545403</v>
      </c>
      <c r="P666" s="50">
        <f t="shared" si="210"/>
        <v>-0.23334944304386612</v>
      </c>
      <c r="Q666" s="31"/>
      <c r="R666" s="51" t="s">
        <v>68</v>
      </c>
    </row>
    <row r="667" spans="1:18" ht="14">
      <c r="B667" s="48">
        <f t="shared" ref="B667:P667" si="211">($Q657-B657)/$Q657</f>
        <v>0.70622354080697058</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0.32330278301158816</v>
      </c>
      <c r="Q667" s="31"/>
      <c r="R667" s="51" t="s">
        <v>69</v>
      </c>
    </row>
    <row r="668" spans="1:18" ht="14">
      <c r="B668" s="48">
        <f t="shared" ref="B668:P668" si="212">($Q658-B658)/$Q658</f>
        <v>0.66854272848870522</v>
      </c>
      <c r="C668" s="49">
        <f t="shared" si="212"/>
        <v>0.43138493575322245</v>
      </c>
      <c r="D668" s="48">
        <f t="shared" si="212"/>
        <v>5.9916004506572286E-2</v>
      </c>
      <c r="E668" s="49">
        <f t="shared" si="212"/>
        <v>-0.10729550332741793</v>
      </c>
      <c r="F668" s="48">
        <f t="shared" si="212"/>
        <v>-0.49389737538023476</v>
      </c>
      <c r="G668" s="49">
        <f t="shared" si="212"/>
        <v>-0.17888217550440455</v>
      </c>
      <c r="H668" s="48">
        <f t="shared" si="212"/>
        <v>5.154831399560876E-2</v>
      </c>
      <c r="I668" s="49">
        <f t="shared" si="212"/>
        <v>0.10155142817354004</v>
      </c>
      <c r="J668" s="48">
        <f t="shared" si="212"/>
        <v>6.5384620891064241E-2</v>
      </c>
      <c r="K668" s="49">
        <f t="shared" si="212"/>
        <v>-6.2598467831040838E-2</v>
      </c>
      <c r="L668" s="48">
        <f t="shared" si="212"/>
        <v>-0.1536835170799207</v>
      </c>
      <c r="M668" s="49">
        <f t="shared" si="212"/>
        <v>-0.12875847094911561</v>
      </c>
      <c r="N668" s="50">
        <f t="shared" si="212"/>
        <v>2.9518564449243022E-2</v>
      </c>
      <c r="O668" s="50">
        <f t="shared" si="212"/>
        <v>9.7037528350621266E-2</v>
      </c>
      <c r="P668" s="50">
        <f t="shared" si="212"/>
        <v>0.34508542521623004</v>
      </c>
      <c r="Q668" s="31"/>
      <c r="R668" s="51" t="s">
        <v>70</v>
      </c>
    </row>
    <row r="669" spans="1:18">
      <c r="B669" s="105"/>
      <c r="D669" s="105"/>
      <c r="F669" s="105"/>
      <c r="H669" s="105"/>
      <c r="I669" s="96"/>
      <c r="J669" s="95"/>
      <c r="K669" s="96"/>
      <c r="L669" s="95"/>
      <c r="M669" s="96"/>
      <c r="N669" s="97">
        <f>N664/N661-1</f>
        <v>-1</v>
      </c>
      <c r="O669" s="97">
        <f>O664/O661-1</f>
        <v>0.14757398420110723</v>
      </c>
      <c r="P669" s="97">
        <f>P664/P661-1</f>
        <v>0.14999999999999991</v>
      </c>
      <c r="Q669" s="28"/>
      <c r="R669" s="98" t="s">
        <v>71</v>
      </c>
    </row>
    <row r="670" spans="1:18" ht="14">
      <c r="B670" s="95">
        <f t="shared" ref="B670:M670" si="213">AVERAGE(B665:B669)</f>
        <v>0.655054497883236</v>
      </c>
      <c r="C670" s="96">
        <f t="shared" si="213"/>
        <v>0.54543824723196699</v>
      </c>
      <c r="D670" s="95">
        <f t="shared" si="213"/>
        <v>0.21532540302194281</v>
      </c>
      <c r="E670" s="96">
        <f t="shared" si="213"/>
        <v>9.1917333904175058E-2</v>
      </c>
      <c r="F670" s="95">
        <f t="shared" si="213"/>
        <v>-0.19097893862608492</v>
      </c>
      <c r="G670" s="96">
        <f t="shared" si="213"/>
        <v>-0.3032571061001153</v>
      </c>
      <c r="H670" s="95">
        <f t="shared" si="213"/>
        <v>-0.19097621353953942</v>
      </c>
      <c r="I670" s="96">
        <f t="shared" si="213"/>
        <v>-6.2281674964534198E-3</v>
      </c>
      <c r="J670" s="48">
        <f t="shared" si="213"/>
        <v>7.4531098947392724E-2</v>
      </c>
      <c r="K670" s="49">
        <f t="shared" si="213"/>
        <v>5.4134012108151705E-2</v>
      </c>
      <c r="L670" s="48">
        <f t="shared" si="213"/>
        <v>-1.9176554335287047E-2</v>
      </c>
      <c r="M670" s="49">
        <f t="shared" si="213"/>
        <v>-2.4672068376721881E-3</v>
      </c>
      <c r="N670" s="50">
        <f>AVERAGE(N665:N669)</f>
        <v>-0.13288787003696875</v>
      </c>
      <c r="O670" s="50">
        <f>AVERAGE(O665:O669)</f>
        <v>5.9103386860896688E-2</v>
      </c>
      <c r="P670" s="50">
        <f>AVERAGE(P665:P669)</f>
        <v>0.18643692557937022</v>
      </c>
      <c r="Q670" s="31"/>
      <c r="R670" s="51" t="s">
        <v>72</v>
      </c>
    </row>
    <row r="671" spans="1:18" ht="14">
      <c r="B671" s="302" t="s">
        <v>73</v>
      </c>
      <c r="C671" s="302"/>
      <c r="D671" s="302"/>
      <c r="E671" s="302"/>
      <c r="F671" s="302"/>
      <c r="G671" s="302"/>
      <c r="H671" s="302"/>
      <c r="I671" s="302"/>
      <c r="J671" s="302"/>
      <c r="K671" s="302"/>
      <c r="L671" s="302"/>
      <c r="M671" s="302"/>
      <c r="N671" s="302"/>
      <c r="O671" s="302"/>
      <c r="P671" s="129"/>
      <c r="Q671" s="28"/>
      <c r="R671" s="89"/>
    </row>
    <row r="672" spans="1:18" s="3" customFormat="1" ht="14">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ht="14">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77.2</v>
      </c>
      <c r="Q673" s="31"/>
      <c r="R673" s="36" t="s">
        <v>75</v>
      </c>
    </row>
    <row r="674" spans="1:18" s="3" customFormat="1" ht="14">
      <c r="B674" s="72"/>
      <c r="I674" s="61"/>
      <c r="J674" s="61"/>
      <c r="K674" s="61"/>
      <c r="L674" s="61"/>
      <c r="M674" s="61"/>
      <c r="N674" s="62"/>
      <c r="O674" s="62">
        <f>+O673/B673-1</f>
        <v>13.618919592518013</v>
      </c>
      <c r="P674" s="62">
        <f>+P673/C673-1</f>
        <v>8.1301933826910755</v>
      </c>
      <c r="Q674" s="31"/>
      <c r="R674" s="63" t="s">
        <v>76</v>
      </c>
    </row>
    <row r="675" spans="1:18" s="70" customFormat="1" ht="14">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0.21169878752797555</v>
      </c>
      <c r="Q675" s="68"/>
      <c r="R675" s="69" t="s">
        <v>77</v>
      </c>
    </row>
    <row r="676" spans="1:18" s="3" customFormat="1" ht="14">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ht="14">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76.900000000000006</v>
      </c>
      <c r="Q677" s="31"/>
      <c r="R677" s="36" t="s">
        <v>75</v>
      </c>
    </row>
    <row r="678" spans="1:18" s="3" customFormat="1" ht="14">
      <c r="B678" s="72"/>
      <c r="I678" s="61"/>
      <c r="J678" s="61"/>
      <c r="K678" s="61"/>
      <c r="L678" s="61"/>
      <c r="M678" s="61"/>
      <c r="N678" s="62"/>
      <c r="O678" s="62">
        <f>+O677/C677-1</f>
        <v>8.372542695876227</v>
      </c>
      <c r="P678" s="62">
        <f>+P677/D677-1</f>
        <v>3.6347181495214285</v>
      </c>
      <c r="Q678" s="31"/>
      <c r="R678" s="63" t="s">
        <v>76</v>
      </c>
    </row>
    <row r="679" spans="1:18" s="70" customFormat="1" ht="14">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0.18839230218917863</v>
      </c>
      <c r="Q679" s="68"/>
      <c r="R679" s="69" t="s">
        <v>77</v>
      </c>
    </row>
    <row r="680" spans="1:18" s="3" customFormat="1" ht="14">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ht="14">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76.5</v>
      </c>
      <c r="Q681" s="31"/>
      <c r="R681" s="36" t="s">
        <v>75</v>
      </c>
    </row>
    <row r="682" spans="1:18" s="3" customFormat="1" ht="14">
      <c r="B682" s="72"/>
      <c r="I682" s="61"/>
      <c r="J682" s="61"/>
      <c r="K682" s="61"/>
      <c r="L682" s="61"/>
      <c r="M682" s="61"/>
      <c r="N682" s="62"/>
      <c r="O682" s="62">
        <f>+O681/D681-1</f>
        <v>3.6959391093898484</v>
      </c>
      <c r="P682" s="62">
        <f>+P681/E681-1</f>
        <v>2.3765723762312092</v>
      </c>
      <c r="Q682" s="31"/>
      <c r="R682" s="63" t="s">
        <v>76</v>
      </c>
    </row>
    <row r="683" spans="1:18" s="70" customFormat="1" ht="14">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0.13814181684130269</v>
      </c>
      <c r="Q683" s="68"/>
      <c r="R683" s="69" t="s">
        <v>77</v>
      </c>
    </row>
    <row r="684" spans="1:18" s="3" customFormat="1" ht="14">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ht="14">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75.8</v>
      </c>
      <c r="Q685" s="31"/>
      <c r="R685" s="36" t="s">
        <v>75</v>
      </c>
    </row>
    <row r="686" spans="1:18" s="3" customFormat="1" ht="14">
      <c r="B686" s="72"/>
      <c r="I686" s="61"/>
      <c r="J686" s="61"/>
      <c r="K686" s="61"/>
      <c r="L686" s="61"/>
      <c r="M686" s="61"/>
      <c r="N686" s="62"/>
      <c r="O686" s="62">
        <f>+O685/E685-1</f>
        <v>2.4312730085344523</v>
      </c>
      <c r="P686" s="62">
        <f>+P685/F685-1</f>
        <v>1.0360411069325859</v>
      </c>
      <c r="Q686" s="31"/>
      <c r="R686" s="63" t="s">
        <v>76</v>
      </c>
    </row>
    <row r="687" spans="1:18" s="70" customFormat="1" ht="14">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0.11923023700682976</v>
      </c>
      <c r="Q687" s="68"/>
      <c r="R687" s="69" t="s">
        <v>77</v>
      </c>
    </row>
    <row r="688" spans="1:18" s="3" customFormat="1" ht="14">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ht="14">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74.55</v>
      </c>
      <c r="Q689" s="31"/>
      <c r="R689" s="36" t="s">
        <v>75</v>
      </c>
    </row>
    <row r="690" spans="1:18" s="3" customFormat="1" ht="14">
      <c r="B690" s="72"/>
      <c r="I690" s="61"/>
      <c r="J690" s="61"/>
      <c r="K690" s="61"/>
      <c r="L690" s="61"/>
      <c r="M690" s="61"/>
      <c r="N690" s="62"/>
      <c r="O690" s="62">
        <f>+O689/F689-1</f>
        <v>1.0591785297148553</v>
      </c>
      <c r="P690" s="62">
        <f>+P689/G689-1</f>
        <v>0.78058310240079987</v>
      </c>
      <c r="Q690" s="31"/>
      <c r="R690" s="63" t="s">
        <v>76</v>
      </c>
    </row>
    <row r="691" spans="1:18" s="70" customFormat="1" ht="14">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7.5572580304339762E-2</v>
      </c>
      <c r="Q691" s="68"/>
      <c r="R691" s="69" t="s">
        <v>77</v>
      </c>
    </row>
    <row r="692" spans="1:18" s="3" customFormat="1" ht="14">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ht="14">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73.650000000000006</v>
      </c>
      <c r="Q693" s="31"/>
      <c r="R693" s="36" t="s">
        <v>75</v>
      </c>
    </row>
    <row r="694" spans="1:18" s="3" customFormat="1" ht="14">
      <c r="B694" s="72"/>
      <c r="I694" s="61"/>
      <c r="J694" s="61"/>
      <c r="K694" s="61"/>
      <c r="L694" s="61"/>
      <c r="M694" s="61"/>
      <c r="N694" s="62"/>
      <c r="O694" s="62">
        <f>+O693/G693-1</f>
        <v>0.78643975902865626</v>
      </c>
      <c r="P694" s="62">
        <f>+P693/H693-1</f>
        <v>0.66598943281640399</v>
      </c>
      <c r="Q694" s="31"/>
      <c r="R694" s="63" t="s">
        <v>76</v>
      </c>
    </row>
    <row r="695" spans="1:18" s="70" customFormat="1" ht="14">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6.7339908311971189E-2</v>
      </c>
      <c r="Q695" s="68"/>
      <c r="R695" s="69" t="s">
        <v>77</v>
      </c>
    </row>
    <row r="696" spans="1:18" s="3" customFormat="1" ht="14">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ht="14">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72.75</v>
      </c>
      <c r="Q697" s="31"/>
      <c r="R697" s="36" t="s">
        <v>75</v>
      </c>
    </row>
    <row r="698" spans="1:18" s="3" customFormat="1" ht="14">
      <c r="B698" s="72"/>
      <c r="I698" s="61"/>
      <c r="J698" s="61"/>
      <c r="K698" s="61"/>
      <c r="L698" s="61"/>
      <c r="M698" s="61"/>
      <c r="N698" s="62"/>
      <c r="O698" s="62">
        <f>+O697/H697-1</f>
        <v>0.66914827459075887</v>
      </c>
      <c r="P698" s="62">
        <f>+P697/I697-1</f>
        <v>0.59088283333260105</v>
      </c>
      <c r="Q698" s="31"/>
      <c r="R698" s="63" t="s">
        <v>76</v>
      </c>
    </row>
    <row r="699" spans="1:18" s="70" customFormat="1" ht="14">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6.6984608017780098E-2</v>
      </c>
      <c r="Q699" s="68"/>
      <c r="R699" s="69" t="s">
        <v>77</v>
      </c>
    </row>
    <row r="700" spans="1:18" s="3" customFormat="1" ht="14">
      <c r="B700" s="55"/>
      <c r="C700" s="56"/>
      <c r="D700" s="56"/>
      <c r="E700" s="56"/>
      <c r="F700" s="56"/>
      <c r="G700" s="56"/>
      <c r="H700" s="56"/>
      <c r="I700" s="56"/>
      <c r="J700" s="56">
        <f t="shared" ref="J700:N700" si="249">+I$651+I700</f>
        <v>0.9</v>
      </c>
      <c r="K700" s="56">
        <f t="shared" si="249"/>
        <v>1.9</v>
      </c>
      <c r="L700" s="56">
        <f t="shared" si="249"/>
        <v>3</v>
      </c>
      <c r="M700" s="56">
        <f t="shared" si="249"/>
        <v>4.2</v>
      </c>
      <c r="N700" s="57">
        <f t="shared" si="249"/>
        <v>5.45</v>
      </c>
      <c r="O700" s="57">
        <f>+N$651+N700</f>
        <v>6.3500000000000005</v>
      </c>
      <c r="P700" s="57">
        <f>+O$651+O700</f>
        <v>6.95</v>
      </c>
      <c r="Q700" s="31"/>
      <c r="R700" s="36" t="s">
        <v>74</v>
      </c>
    </row>
    <row r="701" spans="1:18" s="3" customFormat="1" ht="14">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71.95</v>
      </c>
      <c r="Q701" s="31"/>
      <c r="R701" s="36" t="s">
        <v>75</v>
      </c>
    </row>
    <row r="702" spans="1:18" s="3" customFormat="1" ht="14">
      <c r="B702" s="72"/>
      <c r="I702" s="61"/>
      <c r="J702" s="61"/>
      <c r="K702" s="61"/>
      <c r="L702" s="61"/>
      <c r="M702" s="61"/>
      <c r="N702" s="62"/>
      <c r="O702" s="62">
        <f>+O701/I701-1</f>
        <v>0.59110804884742918</v>
      </c>
      <c r="P702" s="62">
        <f>+P701/J701-1</f>
        <v>0.36386154145178362</v>
      </c>
      <c r="Q702" s="31"/>
      <c r="R702" s="63" t="s">
        <v>76</v>
      </c>
    </row>
    <row r="703" spans="1:18" s="70" customFormat="1" ht="14">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6.9582807055600895E-2</v>
      </c>
      <c r="Q703" s="68"/>
      <c r="R703" s="69" t="s">
        <v>77</v>
      </c>
    </row>
    <row r="704" spans="1:18" s="3" customFormat="1" ht="14">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ht="14">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71.05</v>
      </c>
      <c r="Q705" s="31"/>
      <c r="R705" s="36" t="s">
        <v>75</v>
      </c>
    </row>
    <row r="706" spans="1:18" s="3" customFormat="1" ht="14">
      <c r="B706" s="72"/>
      <c r="I706" s="61"/>
      <c r="J706" s="61"/>
      <c r="K706" s="61"/>
      <c r="L706" s="61"/>
      <c r="M706" s="61"/>
      <c r="N706" s="62"/>
      <c r="O706" s="62">
        <f>+O705/J705-1</f>
        <v>0.36125594733164834</v>
      </c>
      <c r="P706" s="62">
        <f>+P705/K705-1</f>
        <v>9.4994226329809583E-2</v>
      </c>
      <c r="Q706" s="31"/>
      <c r="R706" s="63" t="s">
        <v>76</v>
      </c>
    </row>
    <row r="707" spans="1:18" s="70" customFormat="1" ht="14">
      <c r="A707" s="64"/>
      <c r="B707" s="65"/>
      <c r="C707" s="66"/>
      <c r="D707" s="66"/>
      <c r="E707" s="66"/>
      <c r="F707" s="66"/>
      <c r="G707" s="66"/>
      <c r="H707" s="66"/>
      <c r="I707" s="66"/>
      <c r="J707" s="66"/>
      <c r="K707" s="66">
        <f t="shared" ref="K707:P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si="257"/>
        <v>5.3891985027045897E-2</v>
      </c>
      <c r="Q707" s="68"/>
      <c r="R707" s="69" t="s">
        <v>77</v>
      </c>
    </row>
    <row r="708" spans="1:18" s="3" customFormat="1" ht="14">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ht="14">
      <c r="B709" s="76"/>
      <c r="C709" s="77"/>
      <c r="D709" s="77"/>
      <c r="E709" s="77"/>
      <c r="F709" s="77"/>
      <c r="G709" s="77"/>
      <c r="H709" s="77"/>
      <c r="I709" s="77"/>
      <c r="J709" s="77"/>
      <c r="K709" s="77">
        <f t="shared" ref="K709:P709" si="258">+K$661+K708</f>
        <v>63.886186878030081</v>
      </c>
      <c r="L709" s="77">
        <f t="shared" si="258"/>
        <v>75.981668222146766</v>
      </c>
      <c r="M709" s="77">
        <f t="shared" si="258"/>
        <v>81.677094553269583</v>
      </c>
      <c r="N709" s="78">
        <f t="shared" si="258"/>
        <v>68.68741251466048</v>
      </c>
      <c r="O709" s="78">
        <f t="shared" si="258"/>
        <v>69.587412514660485</v>
      </c>
      <c r="P709" s="78">
        <f t="shared" si="258"/>
        <v>70.05</v>
      </c>
      <c r="Q709" s="31"/>
      <c r="R709" s="36" t="s">
        <v>75</v>
      </c>
    </row>
    <row r="710" spans="1:18" s="3" customFormat="1" ht="14">
      <c r="B710" s="72"/>
      <c r="I710" s="61"/>
      <c r="J710" s="61"/>
      <c r="K710" s="61"/>
      <c r="L710" s="61"/>
      <c r="M710" s="61"/>
      <c r="N710" s="62"/>
      <c r="O710" s="62">
        <f>+O709/K709-1</f>
        <v>8.9240349365584226E-2</v>
      </c>
      <c r="P710" s="62">
        <f>+P709/L709-1</f>
        <v>-7.8067096458114271E-2</v>
      </c>
      <c r="Q710" s="31"/>
      <c r="R710" s="63" t="s">
        <v>76</v>
      </c>
    </row>
    <row r="711" spans="1:18" s="70" customFormat="1" ht="14">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1.8591937857372169E-2</v>
      </c>
      <c r="Q711" s="68"/>
      <c r="R711" s="69" t="s">
        <v>77</v>
      </c>
    </row>
    <row r="712" spans="1:18" s="3" customFormat="1" ht="14">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ht="14">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68.95</v>
      </c>
      <c r="Q713" s="31"/>
      <c r="R713" s="36" t="s">
        <v>75</v>
      </c>
    </row>
    <row r="714" spans="1:18" s="3" customFormat="1" ht="14">
      <c r="B714" s="72"/>
      <c r="I714" s="61"/>
      <c r="J714" s="61"/>
      <c r="K714" s="61"/>
      <c r="L714" s="61"/>
      <c r="M714" s="61"/>
      <c r="N714" s="62"/>
      <c r="O714" s="62">
        <f>+O713/L713-1</f>
        <v>-8.5391469758884897E-2</v>
      </c>
      <c r="P714" s="62">
        <f>+P713/M713-1</f>
        <v>-0.14429776374702741</v>
      </c>
      <c r="Q714" s="31"/>
      <c r="R714" s="63" t="s">
        <v>76</v>
      </c>
    </row>
    <row r="715" spans="1:18" s="70" customFormat="1" ht="14">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-2.0420495631428094E-2</v>
      </c>
      <c r="Q715" s="68"/>
      <c r="R715" s="69" t="s">
        <v>77</v>
      </c>
    </row>
    <row r="716" spans="1:18" s="3" customFormat="1" ht="14">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ht="14">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67.75</v>
      </c>
      <c r="Q717" s="31"/>
      <c r="R717" s="36" t="s">
        <v>75</v>
      </c>
    </row>
    <row r="718" spans="1:18" s="3" customFormat="1" ht="14">
      <c r="B718" s="72"/>
      <c r="I718" s="61"/>
      <c r="J718" s="61"/>
      <c r="K718" s="61"/>
      <c r="L718" s="61"/>
      <c r="M718" s="61"/>
      <c r="N718" s="62"/>
      <c r="O718" s="62">
        <f>+O717/M717-1</f>
        <v>-0.15230693573063159</v>
      </c>
      <c r="P718" s="62">
        <f>+P717/N717-1</f>
        <v>2.0524786758914892E-2</v>
      </c>
      <c r="Q718" s="31"/>
      <c r="R718" s="63" t="s">
        <v>76</v>
      </c>
    </row>
    <row r="719" spans="1:18" s="70" customFormat="1" ht="14">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-5.1425671475806789E-2</v>
      </c>
      <c r="Q719" s="68"/>
      <c r="R719" s="69" t="s">
        <v>77</v>
      </c>
    </row>
    <row r="720" spans="1:18" s="3" customFormat="1" ht="14">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ht="14">
      <c r="B721" s="76"/>
      <c r="C721" s="77"/>
      <c r="D721" s="77"/>
      <c r="E721" s="77"/>
      <c r="F721" s="77"/>
      <c r="G721" s="77"/>
      <c r="H721" s="77"/>
      <c r="I721" s="77"/>
      <c r="J721" s="77"/>
      <c r="K721" s="77"/>
      <c r="L721" s="77"/>
      <c r="M721" s="77"/>
      <c r="N721" s="78">
        <f>+N$661+N720</f>
        <v>65.137412514660483</v>
      </c>
      <c r="O721" s="78">
        <f>+O$661+O720</f>
        <v>66.037412514660488</v>
      </c>
      <c r="P721" s="78">
        <f>+P$661+P720</f>
        <v>66.5</v>
      </c>
      <c r="Q721" s="31"/>
      <c r="R721" s="36" t="s">
        <v>75</v>
      </c>
    </row>
    <row r="722" spans="1:18" s="3" customFormat="1" ht="14">
      <c r="B722" s="72"/>
      <c r="I722" s="61"/>
      <c r="J722" s="61"/>
      <c r="K722" s="61"/>
      <c r="L722" s="61"/>
      <c r="M722" s="61"/>
      <c r="N722" s="62"/>
      <c r="O722" s="62">
        <f>+O721/N721-1</f>
        <v>1.3816944291384692E-2</v>
      </c>
      <c r="P722" s="62">
        <f>+P721/O721-1</f>
        <v>7.0049305041564036E-3</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1.3816944291384676E-2</v>
      </c>
      <c r="P723" s="67">
        <f>RATE(P$348-$N$348,,-$N721,P721)</f>
        <v>1.0405196705797936E-2</v>
      </c>
      <c r="Q723" s="68"/>
      <c r="R723" s="69" t="s">
        <v>77</v>
      </c>
    </row>
    <row r="725" spans="1:18" ht="14">
      <c r="H725" s="297" t="s">
        <v>1818</v>
      </c>
      <c r="I725" s="297"/>
      <c r="J725" s="297"/>
      <c r="K725" s="297"/>
      <c r="L725" s="297"/>
      <c r="M725" s="297"/>
      <c r="N725" s="297"/>
      <c r="O725" s="297"/>
      <c r="P725" s="226"/>
      <c r="Q725" s="166"/>
      <c r="R725" s="167"/>
    </row>
    <row r="726" spans="1:18" ht="14">
      <c r="H726" s="300" t="s">
        <v>1819</v>
      </c>
      <c r="I726" s="300"/>
      <c r="J726" s="300"/>
      <c r="K726" s="300"/>
      <c r="L726" s="300"/>
      <c r="M726" s="300"/>
      <c r="N726" s="300"/>
      <c r="O726" s="300"/>
      <c r="P726" s="227"/>
      <c r="Q726" s="167"/>
      <c r="R726" s="167"/>
    </row>
    <row r="727" spans="1:18" ht="14">
      <c r="H727" s="168"/>
      <c r="I727" s="168"/>
      <c r="J727" s="168">
        <f>+K727-4327</f>
        <v>61218</v>
      </c>
      <c r="K727" s="168">
        <v>65545</v>
      </c>
      <c r="L727" s="168">
        <f>+M727-7100</f>
        <v>73785</v>
      </c>
      <c r="M727" s="168">
        <v>80885</v>
      </c>
      <c r="N727" s="168">
        <v>82885</v>
      </c>
      <c r="O727" s="168">
        <v>70450</v>
      </c>
      <c r="P727" s="168"/>
      <c r="Q727" s="169">
        <f>(O727-N727)/N727</f>
        <v>-0.15002714604572601</v>
      </c>
      <c r="R727" s="170" t="s">
        <v>12</v>
      </c>
    </row>
    <row r="728" spans="1:18" ht="14">
      <c r="H728" s="168"/>
      <c r="I728" s="168"/>
      <c r="J728" s="168">
        <f>+K728-3725</f>
        <v>65652</v>
      </c>
      <c r="K728" s="168">
        <v>69377</v>
      </c>
      <c r="L728" s="168">
        <f>+M728-7828</f>
        <v>77073</v>
      </c>
      <c r="M728" s="168">
        <v>84901</v>
      </c>
      <c r="N728" s="168">
        <v>70359</v>
      </c>
      <c r="O728" s="168">
        <v>74971</v>
      </c>
      <c r="P728" s="168"/>
      <c r="Q728" s="169">
        <f>(O728-N728)/N728</f>
        <v>6.5549538793899853E-2</v>
      </c>
      <c r="R728" s="170" t="s">
        <v>13</v>
      </c>
    </row>
    <row r="729" spans="1:18" ht="14">
      <c r="H729" s="168"/>
      <c r="I729" s="168"/>
      <c r="J729" s="168">
        <f>+K729-5880</f>
        <v>64965</v>
      </c>
      <c r="K729" s="168">
        <v>70845</v>
      </c>
      <c r="L729" s="168">
        <f>+M729-6378</f>
        <v>76851</v>
      </c>
      <c r="M729" s="168">
        <v>83229</v>
      </c>
      <c r="N729" s="168">
        <v>74307</v>
      </c>
      <c r="O729" s="168">
        <v>68197</v>
      </c>
      <c r="P729" s="168"/>
      <c r="Q729" s="169">
        <f>(O729-N729)/N729</f>
        <v>-8.222643896268185E-2</v>
      </c>
      <c r="R729" s="170" t="s">
        <v>14</v>
      </c>
    </row>
    <row r="730" spans="1:18" ht="14">
      <c r="H730" s="171"/>
      <c r="I730" s="171"/>
      <c r="J730" s="171">
        <f>278751-22350-J729-J728-J727</f>
        <v>64566</v>
      </c>
      <c r="K730" s="171">
        <f>278751-K729-K728-K727</f>
        <v>72984</v>
      </c>
      <c r="L730" s="171">
        <f>M727+M728+M729+M730-25218-L729-L728-L727</f>
        <v>81134</v>
      </c>
      <c r="M730" s="171">
        <f>334061-M729-M728-M727</f>
        <v>85046</v>
      </c>
      <c r="N730" s="171">
        <f>+N731-N729-N728-N727</f>
        <v>73154</v>
      </c>
      <c r="O730" s="171">
        <f>+O731-O729-O728-O727</f>
        <v>76610</v>
      </c>
      <c r="P730" s="171"/>
      <c r="Q730" s="169">
        <f>(O730-N730)/N730</f>
        <v>4.7242802854252669E-2</v>
      </c>
      <c r="R730" s="170" t="s">
        <v>19</v>
      </c>
    </row>
    <row r="731" spans="1:18" ht="14">
      <c r="H731" s="171">
        <v>228996</v>
      </c>
      <c r="I731" s="171">
        <v>249758</v>
      </c>
      <c r="J731" s="171">
        <v>278246</v>
      </c>
      <c r="K731" s="171">
        <v>302584</v>
      </c>
      <c r="L731" s="171">
        <v>335187</v>
      </c>
      <c r="M731" s="171">
        <v>361034</v>
      </c>
      <c r="N731" s="171">
        <v>300705</v>
      </c>
      <c r="O731" s="172">
        <v>290228</v>
      </c>
      <c r="P731" s="172"/>
      <c r="Q731" s="169">
        <f>(O731-N731)/N731</f>
        <v>-3.4841455911940274E-2</v>
      </c>
      <c r="R731" s="170" t="s">
        <v>1820</v>
      </c>
    </row>
    <row r="732" spans="1:18" ht="14">
      <c r="H732" s="173"/>
      <c r="I732" s="174">
        <f t="shared" ref="I732:N732" si="259">+I731/H731-1</f>
        <v>9.0665339132561362E-2</v>
      </c>
      <c r="J732" s="174">
        <f t="shared" si="259"/>
        <v>0.11406241241521786</v>
      </c>
      <c r="K732" s="174">
        <f t="shared" si="259"/>
        <v>8.7469361644012755E-2</v>
      </c>
      <c r="L732" s="174">
        <f t="shared" si="259"/>
        <v>0.1077485921264838</v>
      </c>
      <c r="M732" s="174">
        <f t="shared" si="259"/>
        <v>7.7112179171626494E-2</v>
      </c>
      <c r="N732" s="174">
        <f t="shared" si="259"/>
        <v>-0.1671006054831401</v>
      </c>
      <c r="O732" s="174">
        <f>+O731/N731-1</f>
        <v>-3.4841455911940322E-2</v>
      </c>
      <c r="P732" s="174"/>
      <c r="Q732" s="169"/>
      <c r="R732" s="170" t="s">
        <v>1821</v>
      </c>
    </row>
    <row r="733" spans="1:18" ht="14">
      <c r="H733" s="168">
        <v>142537</v>
      </c>
      <c r="I733" s="168">
        <v>155914</v>
      </c>
      <c r="J733" s="168">
        <v>172792</v>
      </c>
      <c r="K733" s="168">
        <v>186757</v>
      </c>
      <c r="L733" s="168">
        <v>192932</v>
      </c>
      <c r="M733" s="168">
        <v>210629</v>
      </c>
      <c r="N733" s="168"/>
      <c r="O733" s="168"/>
      <c r="P733" s="168"/>
      <c r="Q733" s="169"/>
      <c r="R733" s="170" t="s">
        <v>213</v>
      </c>
    </row>
    <row r="734" spans="1:18" ht="14">
      <c r="H734" s="168">
        <v>24593</v>
      </c>
      <c r="I734" s="168">
        <v>28288</v>
      </c>
      <c r="J734" s="168">
        <v>32701</v>
      </c>
      <c r="K734" s="168">
        <v>35863</v>
      </c>
      <c r="L734" s="168">
        <v>40885</v>
      </c>
      <c r="M734" s="168">
        <v>45403</v>
      </c>
      <c r="N734" s="168"/>
      <c r="O734" s="168"/>
      <c r="P734" s="168"/>
      <c r="Q734" s="169"/>
      <c r="R734" s="170" t="s">
        <v>1822</v>
      </c>
    </row>
    <row r="735" spans="1:18" ht="14">
      <c r="H735" s="173">
        <f t="shared" ref="H735:N735" si="260">+H731+H733+H734</f>
        <v>396126</v>
      </c>
      <c r="I735" s="173">
        <f t="shared" si="260"/>
        <v>433960</v>
      </c>
      <c r="J735" s="173">
        <f t="shared" si="260"/>
        <v>483739</v>
      </c>
      <c r="K735" s="173">
        <f t="shared" si="260"/>
        <v>525204</v>
      </c>
      <c r="L735" s="173">
        <f t="shared" si="260"/>
        <v>569004</v>
      </c>
      <c r="M735" s="173">
        <f t="shared" si="260"/>
        <v>617066</v>
      </c>
      <c r="N735" s="173">
        <f t="shared" si="260"/>
        <v>300705</v>
      </c>
      <c r="O735" s="173"/>
      <c r="P735" s="173"/>
      <c r="Q735" s="169"/>
      <c r="R735" s="170" t="s">
        <v>1823</v>
      </c>
    </row>
    <row r="736" spans="1:18" ht="14">
      <c r="H736" s="166"/>
      <c r="I736" s="175"/>
      <c r="J736" s="175"/>
      <c r="K736" s="175"/>
      <c r="L736" s="175"/>
      <c r="M736" s="175"/>
      <c r="N736" s="175"/>
      <c r="O736" s="167"/>
      <c r="P736" s="167"/>
      <c r="Q736" s="176"/>
      <c r="R736" s="170"/>
    </row>
    <row r="737" spans="8:18" ht="14">
      <c r="H737" s="301" t="s">
        <v>1824</v>
      </c>
      <c r="I737" s="301"/>
      <c r="J737" s="301"/>
      <c r="K737" s="301"/>
      <c r="L737" s="301"/>
      <c r="M737" s="301"/>
      <c r="N737" s="301"/>
      <c r="O737" s="301"/>
      <c r="P737" s="228"/>
      <c r="Q737" s="176"/>
      <c r="R737" s="170"/>
    </row>
    <row r="738" spans="8:18" ht="14">
      <c r="H738" s="299" t="s">
        <v>1825</v>
      </c>
      <c r="I738" s="299"/>
      <c r="J738" s="299"/>
      <c r="K738" s="299"/>
      <c r="L738" s="299"/>
      <c r="M738" s="299"/>
      <c r="N738" s="299"/>
      <c r="O738" s="299"/>
      <c r="P738" s="229"/>
      <c r="Q738" s="177"/>
      <c r="R738" s="166"/>
    </row>
    <row r="739" spans="8:18" ht="14">
      <c r="H739" s="178"/>
      <c r="I739" s="178"/>
      <c r="J739" s="178"/>
      <c r="K739" s="178"/>
      <c r="L739" s="179">
        <v>0.27200000000000002</v>
      </c>
      <c r="M739" s="179">
        <v>0.27300000000000002</v>
      </c>
      <c r="N739" s="179">
        <v>0.28599999999999998</v>
      </c>
      <c r="O739" s="179">
        <v>0.29899999999999999</v>
      </c>
      <c r="P739" s="179"/>
      <c r="Q739" s="176"/>
      <c r="R739" s="170" t="s">
        <v>12</v>
      </c>
    </row>
    <row r="740" spans="8:18" ht="14">
      <c r="H740" s="178"/>
      <c r="I740" s="178"/>
      <c r="J740" s="178"/>
      <c r="K740" s="178"/>
      <c r="L740" s="179">
        <v>0.27600000000000002</v>
      </c>
      <c r="M740" s="179">
        <v>0.29099999999999998</v>
      </c>
      <c r="N740" s="179">
        <v>0.27400000000000002</v>
      </c>
      <c r="O740" s="179">
        <v>0.29099999999999998</v>
      </c>
      <c r="P740" s="179"/>
      <c r="Q740" s="176"/>
      <c r="R740" s="170" t="s">
        <v>13</v>
      </c>
    </row>
    <row r="741" spans="8:18" ht="14">
      <c r="H741" s="178"/>
      <c r="I741" s="178"/>
      <c r="J741" s="178"/>
      <c r="K741" s="178"/>
      <c r="L741" s="179">
        <v>0.27800000000000002</v>
      </c>
      <c r="M741" s="179">
        <v>0.27700000000000002</v>
      </c>
      <c r="N741" s="179">
        <v>0.28599999999999998</v>
      </c>
      <c r="O741" s="179">
        <v>0.29399999999999998</v>
      </c>
      <c r="P741" s="179"/>
      <c r="Q741" s="176"/>
      <c r="R741" s="170" t="s">
        <v>14</v>
      </c>
    </row>
    <row r="742" spans="8:18" ht="14">
      <c r="H742" s="180"/>
      <c r="I742" s="180"/>
      <c r="J742" s="180"/>
      <c r="K742" s="180"/>
      <c r="L742" s="179">
        <f>(L743*4)-L741-L740-L739</f>
        <v>-0.82600000000000007</v>
      </c>
      <c r="M742" s="179">
        <f>(M743*4)-M741-M740-M739</f>
        <v>-0.84100000000000008</v>
      </c>
      <c r="N742" s="179">
        <f>(N743*4)-N741-N740-N739</f>
        <v>0.28199999999999986</v>
      </c>
      <c r="O742" s="179">
        <f>(O743*4)-O741-O740-O739</f>
        <v>0.23200000000000015</v>
      </c>
      <c r="P742" s="179"/>
      <c r="Q742" s="176"/>
      <c r="R742" s="170" t="s">
        <v>19</v>
      </c>
    </row>
    <row r="743" spans="8:18" ht="14">
      <c r="H743" s="168"/>
      <c r="I743" s="168"/>
      <c r="J743" s="168"/>
      <c r="K743" s="168"/>
      <c r="L743" s="179"/>
      <c r="M743" s="179"/>
      <c r="N743" s="179">
        <v>0.28199999999999997</v>
      </c>
      <c r="O743" s="179">
        <v>0.27900000000000003</v>
      </c>
      <c r="P743" s="179"/>
      <c r="Q743" s="181"/>
      <c r="R743" s="182" t="s">
        <v>1820</v>
      </c>
    </row>
    <row r="744" spans="8:18" ht="14">
      <c r="H744" s="299" t="s">
        <v>1826</v>
      </c>
      <c r="I744" s="299"/>
      <c r="J744" s="299"/>
      <c r="K744" s="299"/>
      <c r="L744" s="299"/>
      <c r="M744" s="299"/>
      <c r="N744" s="299"/>
      <c r="O744" s="299"/>
      <c r="P744" s="229"/>
      <c r="Q744" s="177"/>
      <c r="R744" s="166"/>
    </row>
    <row r="745" spans="8:18" ht="14">
      <c r="H745" s="178"/>
      <c r="I745" s="178"/>
      <c r="J745" s="178"/>
      <c r="K745" s="178"/>
      <c r="L745" s="179">
        <v>0.19600000000000001</v>
      </c>
      <c r="M745" s="179">
        <v>0.19900000000000001</v>
      </c>
      <c r="N745" s="179">
        <v>0.193</v>
      </c>
      <c r="O745" s="179">
        <v>0.16800000000000001</v>
      </c>
      <c r="P745" s="179">
        <v>0.16800000000000001</v>
      </c>
      <c r="Q745" s="176"/>
      <c r="R745" s="170" t="s">
        <v>12</v>
      </c>
    </row>
    <row r="746" spans="8:18" ht="14">
      <c r="H746" s="178"/>
      <c r="I746" s="178"/>
      <c r="J746" s="178"/>
      <c r="K746" s="178"/>
      <c r="L746" s="179">
        <v>0.19700000000000001</v>
      </c>
      <c r="M746" s="179">
        <v>0.189</v>
      </c>
      <c r="N746" s="179">
        <v>0.16900000000000001</v>
      </c>
      <c r="O746" s="179">
        <v>0.17</v>
      </c>
      <c r="P746" s="179">
        <v>0.17</v>
      </c>
      <c r="Q746" s="176"/>
      <c r="R746" s="170" t="s">
        <v>13</v>
      </c>
    </row>
    <row r="747" spans="8:18" ht="14">
      <c r="H747" s="178"/>
      <c r="I747" s="178"/>
      <c r="J747" s="178"/>
      <c r="K747" s="178"/>
      <c r="L747" s="179">
        <v>0.189</v>
      </c>
      <c r="M747" s="179">
        <v>0.185</v>
      </c>
      <c r="N747" s="179">
        <v>0.17499999999999999</v>
      </c>
      <c r="O747" s="179">
        <v>0.159</v>
      </c>
      <c r="P747" s="179">
        <v>0.159</v>
      </c>
      <c r="Q747" s="176"/>
      <c r="R747" s="170" t="s">
        <v>14</v>
      </c>
    </row>
    <row r="748" spans="8:18" ht="14">
      <c r="H748" s="180"/>
      <c r="I748" s="180"/>
      <c r="J748" s="180"/>
      <c r="K748" s="180"/>
      <c r="L748" s="179">
        <f>(L749*4)-L747-L746-L745</f>
        <v>-0.58200000000000007</v>
      </c>
      <c r="M748" s="179">
        <f>(M749*4)-M747-M746-M745</f>
        <v>-0.57299999999999995</v>
      </c>
      <c r="N748" s="179">
        <f>(N749*4)-N747-N746-N745</f>
        <v>0.17499999999999988</v>
      </c>
      <c r="O748" s="179">
        <f>(O749*4)-O747-O746-O745</f>
        <v>9.0999999999999887E-2</v>
      </c>
      <c r="P748" s="179">
        <f>(P749*4)-P747-P746-P745</f>
        <v>9.0999999999999887E-2</v>
      </c>
      <c r="Q748" s="176"/>
      <c r="R748" s="170" t="s">
        <v>19</v>
      </c>
    </row>
    <row r="749" spans="8:18" ht="14">
      <c r="H749" s="168"/>
      <c r="I749" s="168"/>
      <c r="J749" s="168"/>
      <c r="K749" s="168"/>
      <c r="L749" s="179"/>
      <c r="M749" s="179"/>
      <c r="N749" s="179">
        <v>0.17799999999999999</v>
      </c>
      <c r="O749" s="179">
        <v>0.14699999999999999</v>
      </c>
      <c r="P749" s="179">
        <v>0.14699999999999999</v>
      </c>
      <c r="Q749" s="181"/>
      <c r="R749" s="182" t="s">
        <v>1820</v>
      </c>
    </row>
    <row r="750" spans="8:18" ht="14">
      <c r="H750" s="299" t="s">
        <v>1827</v>
      </c>
      <c r="I750" s="299"/>
      <c r="J750" s="299"/>
      <c r="K750" s="299"/>
      <c r="L750" s="299"/>
      <c r="M750" s="299"/>
      <c r="N750" s="299"/>
      <c r="O750" s="299"/>
      <c r="P750" s="229"/>
      <c r="Q750" s="177"/>
      <c r="R750" s="166"/>
    </row>
    <row r="751" spans="8:18" ht="14">
      <c r="H751" s="178"/>
      <c r="I751" s="178"/>
      <c r="J751" s="178"/>
      <c r="K751" s="178"/>
      <c r="L751" s="179">
        <v>0.17899999999999999</v>
      </c>
      <c r="M751" s="179">
        <v>0.17599999999999999</v>
      </c>
      <c r="N751" s="179">
        <v>0.17399999999999999</v>
      </c>
      <c r="O751" s="179">
        <v>0.184</v>
      </c>
      <c r="P751" s="179">
        <v>0.184</v>
      </c>
      <c r="Q751" s="176"/>
      <c r="R751" s="170" t="s">
        <v>12</v>
      </c>
    </row>
    <row r="752" spans="8:18" ht="14">
      <c r="H752" s="178"/>
      <c r="I752" s="178"/>
      <c r="J752" s="178"/>
      <c r="K752" s="178"/>
      <c r="L752" s="179">
        <v>0.17799999999999999</v>
      </c>
      <c r="M752" s="179">
        <v>0.161</v>
      </c>
      <c r="N752" s="179">
        <v>0.18</v>
      </c>
      <c r="O752" s="179">
        <v>0.17899999999999999</v>
      </c>
      <c r="P752" s="179">
        <v>0.17899999999999999</v>
      </c>
      <c r="Q752" s="176"/>
      <c r="R752" s="170" t="s">
        <v>13</v>
      </c>
    </row>
    <row r="753" spans="8:18" ht="14">
      <c r="H753" s="178"/>
      <c r="I753" s="178"/>
      <c r="J753" s="178"/>
      <c r="K753" s="178"/>
      <c r="L753" s="179">
        <v>0.17799999999999999</v>
      </c>
      <c r="M753" s="179">
        <v>0.17100000000000001</v>
      </c>
      <c r="N753" s="179">
        <v>0.17599999999999999</v>
      </c>
      <c r="O753" s="179">
        <v>0.185</v>
      </c>
      <c r="P753" s="179">
        <v>0.185</v>
      </c>
      <c r="Q753" s="176"/>
      <c r="R753" s="170" t="s">
        <v>14</v>
      </c>
    </row>
    <row r="754" spans="8:18" ht="14">
      <c r="H754" s="180"/>
      <c r="I754" s="180"/>
      <c r="J754" s="180"/>
      <c r="K754" s="180"/>
      <c r="L754" s="179">
        <f>(L755*4)-L753-L752-L751</f>
        <v>-0.53499999999999992</v>
      </c>
      <c r="M754" s="179">
        <f>(M755*4)-M753-M752-M751</f>
        <v>-0.50800000000000001</v>
      </c>
      <c r="N754" s="179">
        <f>(N755*4)-N753-N752-N751</f>
        <v>0.18600000000000005</v>
      </c>
      <c r="O754" s="179">
        <f>(O755*4)-O753-O752-O751</f>
        <v>0.1399999999999999</v>
      </c>
      <c r="P754" s="179">
        <f>(P755*4)-P753-P752-P751</f>
        <v>0.1399999999999999</v>
      </c>
      <c r="Q754" s="176"/>
      <c r="R754" s="170" t="s">
        <v>19</v>
      </c>
    </row>
    <row r="755" spans="8:18" ht="14">
      <c r="H755" s="168"/>
      <c r="I755" s="168"/>
      <c r="J755" s="168"/>
      <c r="K755" s="168"/>
      <c r="L755" s="179"/>
      <c r="M755" s="179"/>
      <c r="N755" s="179">
        <v>0.17899999999999999</v>
      </c>
      <c r="O755" s="179">
        <v>0.17199999999999999</v>
      </c>
      <c r="P755" s="179">
        <v>0.17199999999999999</v>
      </c>
      <c r="Q755" s="181"/>
      <c r="R755" s="182" t="s">
        <v>1820</v>
      </c>
    </row>
    <row r="756" spans="8:18" ht="14">
      <c r="H756" s="299" t="s">
        <v>1828</v>
      </c>
      <c r="I756" s="299"/>
      <c r="J756" s="299"/>
      <c r="K756" s="299"/>
      <c r="L756" s="299"/>
      <c r="M756" s="299"/>
      <c r="N756" s="299"/>
      <c r="O756" s="299"/>
      <c r="P756" s="229"/>
      <c r="Q756" s="177"/>
      <c r="R756" s="166"/>
    </row>
    <row r="757" spans="8:18" ht="14">
      <c r="H757" s="178"/>
      <c r="I757" s="178"/>
      <c r="J757" s="178"/>
      <c r="K757" s="178"/>
      <c r="L757" s="179">
        <v>0.12</v>
      </c>
      <c r="M757" s="179">
        <v>0.123</v>
      </c>
      <c r="N757" s="179">
        <v>0.121</v>
      </c>
      <c r="O757" s="179">
        <v>0.13200000000000001</v>
      </c>
      <c r="P757" s="179">
        <v>0.13200000000000001</v>
      </c>
      <c r="Q757" s="176"/>
      <c r="R757" s="170" t="s">
        <v>12</v>
      </c>
    </row>
    <row r="758" spans="8:18" ht="14">
      <c r="H758" s="178"/>
      <c r="I758" s="178"/>
      <c r="J758" s="178"/>
      <c r="K758" s="178"/>
      <c r="L758" s="179">
        <v>0.129</v>
      </c>
      <c r="M758" s="179">
        <v>0.126</v>
      </c>
      <c r="N758" s="179">
        <v>0.13700000000000001</v>
      </c>
      <c r="O758" s="179">
        <v>0.13700000000000001</v>
      </c>
      <c r="P758" s="179">
        <v>0.13700000000000001</v>
      </c>
      <c r="Q758" s="176"/>
      <c r="R758" s="170" t="s">
        <v>13</v>
      </c>
    </row>
    <row r="759" spans="8:18" ht="14">
      <c r="H759" s="178"/>
      <c r="I759" s="178"/>
      <c r="J759" s="178"/>
      <c r="K759" s="178"/>
      <c r="L759" s="179">
        <v>0.126</v>
      </c>
      <c r="M759" s="179">
        <v>0.13500000000000001</v>
      </c>
      <c r="N759" s="179">
        <v>0.13300000000000001</v>
      </c>
      <c r="O759" s="179">
        <v>0.14000000000000001</v>
      </c>
      <c r="P759" s="179">
        <v>0.14000000000000001</v>
      </c>
      <c r="Q759" s="176"/>
      <c r="R759" s="170" t="s">
        <v>14</v>
      </c>
    </row>
    <row r="760" spans="8:18" ht="14">
      <c r="H760" s="180"/>
      <c r="I760" s="180"/>
      <c r="J760" s="180"/>
      <c r="K760" s="180"/>
      <c r="L760" s="179">
        <f>(L761*4)-L759-L758-L757</f>
        <v>-0.375</v>
      </c>
      <c r="M760" s="179">
        <f>(M761*4)-M759-M758-M757</f>
        <v>-0.38400000000000001</v>
      </c>
      <c r="N760" s="179">
        <f>(N761*4)-N759-N758-N757</f>
        <v>0.14100000000000001</v>
      </c>
      <c r="O760" s="179">
        <f>(O761*4)-O759-O758-O757</f>
        <v>8.2999999999999963E-2</v>
      </c>
      <c r="P760" s="179">
        <f>(P761*4)-P759-P758-P757</f>
        <v>8.2999999999999963E-2</v>
      </c>
      <c r="Q760" s="176"/>
      <c r="R760" s="170" t="s">
        <v>19</v>
      </c>
    </row>
    <row r="761" spans="8:18" ht="14">
      <c r="H761" s="168"/>
      <c r="I761" s="168"/>
      <c r="J761" s="168"/>
      <c r="K761" s="168"/>
      <c r="L761" s="179"/>
      <c r="M761" s="179"/>
      <c r="N761" s="179">
        <v>0.13300000000000001</v>
      </c>
      <c r="O761" s="179">
        <v>0.123</v>
      </c>
      <c r="P761" s="179">
        <v>0.123</v>
      </c>
      <c r="Q761" s="181"/>
      <c r="R761" s="182" t="s">
        <v>1820</v>
      </c>
    </row>
    <row r="762" spans="8:18" ht="14">
      <c r="H762" s="299" t="s">
        <v>1829</v>
      </c>
      <c r="I762" s="299"/>
      <c r="J762" s="299"/>
      <c r="K762" s="299"/>
      <c r="L762" s="299"/>
      <c r="M762" s="299"/>
      <c r="N762" s="299"/>
      <c r="O762" s="299"/>
      <c r="P762" s="229"/>
      <c r="Q762" s="177"/>
      <c r="R762" s="166"/>
    </row>
    <row r="763" spans="8:18" ht="14">
      <c r="H763" s="178"/>
      <c r="I763" s="178"/>
      <c r="J763" s="178"/>
      <c r="K763" s="178"/>
      <c r="L763" s="179">
        <v>0.23300000000000001</v>
      </c>
      <c r="M763" s="179">
        <v>0.22900000000000001</v>
      </c>
      <c r="N763" s="179">
        <v>0.22600000000000001</v>
      </c>
      <c r="O763" s="179">
        <v>0.217</v>
      </c>
      <c r="P763" s="179">
        <v>0.217</v>
      </c>
      <c r="Q763" s="176"/>
      <c r="R763" s="170" t="s">
        <v>12</v>
      </c>
    </row>
    <row r="764" spans="8:18" ht="14">
      <c r="H764" s="178"/>
      <c r="I764" s="178"/>
      <c r="J764" s="178"/>
      <c r="K764" s="178"/>
      <c r="L764" s="179">
        <v>0.221</v>
      </c>
      <c r="M764" s="179">
        <v>0.23400000000000001</v>
      </c>
      <c r="N764" s="179">
        <v>0.24</v>
      </c>
      <c r="O764" s="179">
        <v>0.223</v>
      </c>
      <c r="P764" s="179">
        <v>0.223</v>
      </c>
      <c r="Q764" s="176"/>
      <c r="R764" s="170" t="s">
        <v>13</v>
      </c>
    </row>
    <row r="765" spans="8:18" ht="14">
      <c r="H765" s="178"/>
      <c r="I765" s="178"/>
      <c r="J765" s="178"/>
      <c r="K765" s="178"/>
      <c r="L765" s="179">
        <v>0.22900000000000001</v>
      </c>
      <c r="M765" s="179">
        <v>0.23200000000000001</v>
      </c>
      <c r="N765" s="179">
        <v>0.23</v>
      </c>
      <c r="O765" s="179">
        <v>0.222</v>
      </c>
      <c r="P765" s="179">
        <v>0.222</v>
      </c>
      <c r="Q765" s="176"/>
      <c r="R765" s="170" t="s">
        <v>14</v>
      </c>
    </row>
    <row r="766" spans="8:18" ht="14">
      <c r="H766" s="180"/>
      <c r="I766" s="180"/>
      <c r="J766" s="180"/>
      <c r="K766" s="180"/>
      <c r="L766" s="179">
        <f>(L767*4)-L765-L764-L763</f>
        <v>-0.68300000000000005</v>
      </c>
      <c r="M766" s="179">
        <f>(M767*4)-M765-M764-M763</f>
        <v>-0.69500000000000006</v>
      </c>
      <c r="N766" s="179">
        <f>(N767*4)-N765-N764-N763</f>
        <v>0.21600000000000005</v>
      </c>
      <c r="O766" s="179">
        <f>(O767*4)-O765-O764-O763</f>
        <v>0.45400000000000018</v>
      </c>
      <c r="P766" s="179">
        <f>(P767*4)-P765-P764-P763</f>
        <v>0.45400000000000018</v>
      </c>
      <c r="Q766" s="176"/>
      <c r="R766" s="170" t="s">
        <v>19</v>
      </c>
    </row>
    <row r="767" spans="8:18" ht="14">
      <c r="H767" s="171"/>
      <c r="I767" s="171"/>
      <c r="J767" s="171"/>
      <c r="K767" s="171"/>
      <c r="L767" s="179"/>
      <c r="M767" s="179"/>
      <c r="N767" s="179">
        <v>0.22800000000000001</v>
      </c>
      <c r="O767" s="179">
        <v>0.27900000000000003</v>
      </c>
      <c r="P767" s="179">
        <v>0.27900000000000003</v>
      </c>
      <c r="Q767" s="181"/>
      <c r="R767" s="182" t="s">
        <v>1820</v>
      </c>
    </row>
    <row r="768" spans="8:18" ht="14">
      <c r="H768" s="166"/>
      <c r="I768" s="175"/>
      <c r="J768" s="175"/>
      <c r="K768" s="175"/>
      <c r="L768" s="175"/>
      <c r="M768" s="175"/>
      <c r="N768" s="175"/>
      <c r="O768" s="167"/>
      <c r="P768" s="167"/>
      <c r="Q768" s="176"/>
      <c r="R768" s="170"/>
    </row>
    <row r="769" spans="8:18" ht="14">
      <c r="H769" s="297" t="s">
        <v>1830</v>
      </c>
      <c r="I769" s="297"/>
      <c r="J769" s="297"/>
      <c r="K769" s="297"/>
      <c r="L769" s="297"/>
      <c r="M769" s="297"/>
      <c r="N769" s="297"/>
      <c r="O769" s="297"/>
      <c r="P769" s="226"/>
      <c r="Q769" s="176"/>
      <c r="R769" s="166"/>
    </row>
    <row r="770" spans="8:18" ht="14">
      <c r="H770" s="168"/>
      <c r="I770" s="168"/>
      <c r="J770" s="168"/>
      <c r="K770" s="168">
        <v>246</v>
      </c>
      <c r="L770" s="168">
        <v>265</v>
      </c>
      <c r="M770" s="168">
        <v>311</v>
      </c>
      <c r="N770" s="168">
        <v>271</v>
      </c>
      <c r="O770" s="168">
        <v>155</v>
      </c>
      <c r="P770" s="168">
        <v>155</v>
      </c>
      <c r="Q770" s="169"/>
      <c r="R770" s="170" t="s">
        <v>12</v>
      </c>
    </row>
    <row r="771" spans="8:18" ht="14">
      <c r="H771" s="168"/>
      <c r="I771" s="168"/>
      <c r="J771" s="168"/>
      <c r="K771" s="168">
        <v>219</v>
      </c>
      <c r="L771" s="168">
        <v>227</v>
      </c>
      <c r="M771" s="168">
        <v>229</v>
      </c>
      <c r="N771" s="168">
        <v>106</v>
      </c>
      <c r="O771" s="168">
        <v>156</v>
      </c>
      <c r="P771" s="168">
        <v>156</v>
      </c>
      <c r="Q771" s="169"/>
      <c r="R771" s="170" t="s">
        <v>13</v>
      </c>
    </row>
    <row r="772" spans="8:18" ht="14">
      <c r="H772" s="168"/>
      <c r="I772" s="168"/>
      <c r="J772" s="168"/>
      <c r="K772" s="168">
        <v>145</v>
      </c>
      <c r="L772" s="168">
        <v>142</v>
      </c>
      <c r="M772" s="168">
        <v>112</v>
      </c>
      <c r="N772" s="168">
        <v>136</v>
      </c>
      <c r="O772" s="168">
        <v>139</v>
      </c>
      <c r="P772" s="168">
        <v>139</v>
      </c>
      <c r="Q772" s="169"/>
      <c r="R772" s="170" t="s">
        <v>14</v>
      </c>
    </row>
    <row r="773" spans="8:18" ht="14">
      <c r="H773" s="171"/>
      <c r="I773" s="171"/>
      <c r="J773" s="171"/>
      <c r="K773" s="171">
        <f>726-K772-K771-K770</f>
        <v>116</v>
      </c>
      <c r="L773" s="171">
        <f>720-L772-L771-L770</f>
        <v>86</v>
      </c>
      <c r="M773" s="171">
        <f>724-M772-M771-M770</f>
        <v>72</v>
      </c>
      <c r="N773" s="171">
        <f>720-N772-N771-N770</f>
        <v>207</v>
      </c>
      <c r="O773" s="171">
        <f>+O774-O772-O771-O770</f>
        <v>252</v>
      </c>
      <c r="P773" s="171">
        <f>+P774-P772-P771-P770</f>
        <v>252</v>
      </c>
      <c r="Q773" s="169"/>
      <c r="R773" s="170" t="s">
        <v>19</v>
      </c>
    </row>
    <row r="774" spans="8:18" ht="14">
      <c r="H774" s="173">
        <f t="shared" ref="H774:N774" si="261">SUM(H770:H773)</f>
        <v>0</v>
      </c>
      <c r="I774" s="173">
        <f t="shared" si="261"/>
        <v>0</v>
      </c>
      <c r="J774" s="173">
        <f t="shared" si="261"/>
        <v>0</v>
      </c>
      <c r="K774" s="173">
        <f t="shared" si="261"/>
        <v>726</v>
      </c>
      <c r="L774" s="173">
        <f t="shared" si="261"/>
        <v>720</v>
      </c>
      <c r="M774" s="173">
        <f t="shared" si="261"/>
        <v>724</v>
      </c>
      <c r="N774" s="173">
        <f t="shared" si="261"/>
        <v>720</v>
      </c>
      <c r="O774" s="172">
        <v>702</v>
      </c>
      <c r="P774" s="172">
        <v>702</v>
      </c>
      <c r="Q774" s="169"/>
      <c r="R774" s="170" t="s">
        <v>1831</v>
      </c>
    </row>
    <row r="775" spans="8:18" ht="14">
      <c r="H775" s="183">
        <v>3570</v>
      </c>
      <c r="I775" s="183">
        <v>3908</v>
      </c>
      <c r="J775" s="183">
        <v>4205</v>
      </c>
      <c r="K775" s="183">
        <v>4530</v>
      </c>
      <c r="L775" s="183">
        <v>4894</v>
      </c>
      <c r="M775" s="183">
        <v>5215</v>
      </c>
      <c r="N775" s="183">
        <v>5685</v>
      </c>
      <c r="O775" s="183">
        <v>6280</v>
      </c>
      <c r="P775" s="183">
        <v>6280</v>
      </c>
      <c r="Q775" s="169"/>
      <c r="R775" s="170" t="s">
        <v>1832</v>
      </c>
    </row>
    <row r="776" spans="8:18" ht="14">
      <c r="H776" s="168">
        <v>3916</v>
      </c>
      <c r="I776" s="168">
        <v>4257</v>
      </c>
      <c r="J776" s="168">
        <v>4645</v>
      </c>
      <c r="K776" s="168">
        <v>5017</v>
      </c>
      <c r="L776" s="168">
        <v>5336</v>
      </c>
      <c r="M776" s="168">
        <v>5687</v>
      </c>
      <c r="N776" s="168">
        <v>5919</v>
      </c>
      <c r="O776" s="168">
        <v>6020</v>
      </c>
      <c r="P776" s="168">
        <v>6020</v>
      </c>
      <c r="Q776" s="169"/>
      <c r="R776" s="170" t="s">
        <v>1833</v>
      </c>
    </row>
    <row r="777" spans="8:18" ht="14">
      <c r="H777" s="168">
        <v>641</v>
      </c>
      <c r="I777" s="168">
        <v>667</v>
      </c>
      <c r="J777" s="168">
        <v>692</v>
      </c>
      <c r="K777" s="168">
        <v>721</v>
      </c>
      <c r="L777" s="168">
        <v>758</v>
      </c>
      <c r="M777" s="168">
        <v>810</v>
      </c>
      <c r="N777" s="168">
        <v>828</v>
      </c>
      <c r="O777" s="168">
        <v>834</v>
      </c>
      <c r="P777" s="168">
        <v>834</v>
      </c>
      <c r="Q777" s="169"/>
      <c r="R777" s="170" t="s">
        <v>1834</v>
      </c>
    </row>
    <row r="778" spans="8:18" ht="14">
      <c r="H778" s="173">
        <f t="shared" ref="H778:O778" si="262">SUM(H775:H777)</f>
        <v>8127</v>
      </c>
      <c r="I778" s="173">
        <f t="shared" si="262"/>
        <v>8832</v>
      </c>
      <c r="J778" s="173">
        <f t="shared" si="262"/>
        <v>9542</v>
      </c>
      <c r="K778" s="173">
        <f t="shared" si="262"/>
        <v>10268</v>
      </c>
      <c r="L778" s="173">
        <f t="shared" si="262"/>
        <v>10988</v>
      </c>
      <c r="M778" s="173">
        <f t="shared" si="262"/>
        <v>11712</v>
      </c>
      <c r="N778" s="173">
        <f t="shared" si="262"/>
        <v>12432</v>
      </c>
      <c r="O778" s="173">
        <f t="shared" si="262"/>
        <v>13134</v>
      </c>
      <c r="P778" s="173">
        <f t="shared" ref="P778" si="263">SUM(P775:P777)</f>
        <v>13134</v>
      </c>
      <c r="Q778" s="169"/>
      <c r="R778" s="170" t="s">
        <v>1823</v>
      </c>
    </row>
    <row r="779" spans="8:18" ht="14">
      <c r="H779" s="184"/>
      <c r="I779" s="184">
        <f>(I778-H778)/H778</f>
        <v>8.674787744555186E-2</v>
      </c>
      <c r="J779" s="184">
        <f>(J778-I778)/I778</f>
        <v>8.0389492753623185E-2</v>
      </c>
      <c r="K779" s="184">
        <f>(K778-J778)/J778</f>
        <v>7.6084678264514774E-2</v>
      </c>
      <c r="L779" s="184">
        <f>(L778-K778)/K778</f>
        <v>7.0120763537202965E-2</v>
      </c>
      <c r="M779" s="184">
        <f>(M778-L778)/L778</f>
        <v>6.5890061885693491E-2</v>
      </c>
      <c r="N779" s="184">
        <f>+N774/M778</f>
        <v>6.1475409836065573E-2</v>
      </c>
      <c r="O779" s="184">
        <f>+O774/N778</f>
        <v>5.6467181467181465E-2</v>
      </c>
      <c r="P779" s="184">
        <f>+P774/O778</f>
        <v>5.3449063499314754E-2</v>
      </c>
      <c r="Q779" s="185"/>
      <c r="R779" s="186" t="s">
        <v>1835</v>
      </c>
    </row>
    <row r="780" spans="8:18" ht="14">
      <c r="H780" s="297" t="s">
        <v>1836</v>
      </c>
      <c r="I780" s="297"/>
      <c r="J780" s="297"/>
      <c r="K780" s="297"/>
      <c r="L780" s="297"/>
      <c r="M780" s="297"/>
      <c r="N780" s="297"/>
      <c r="O780" s="297"/>
      <c r="P780" s="226"/>
      <c r="Q780" s="177"/>
      <c r="R780" s="166"/>
    </row>
    <row r="781" spans="8:18" ht="14">
      <c r="H781" s="183">
        <v>6986</v>
      </c>
      <c r="I781" s="183">
        <v>7597</v>
      </c>
      <c r="J781" s="183">
        <v>8210</v>
      </c>
      <c r="K781" s="183">
        <v>8814</v>
      </c>
      <c r="L781" s="183">
        <v>9414</v>
      </c>
      <c r="M781" s="183">
        <v>9998</v>
      </c>
      <c r="N781" s="183">
        <f>+N778*0.85</f>
        <v>10567.199999999999</v>
      </c>
      <c r="O781" s="183">
        <f>+O778*0.85</f>
        <v>11163.9</v>
      </c>
      <c r="P781" s="183">
        <f>+P778*0.85</f>
        <v>11163.9</v>
      </c>
      <c r="Q781" s="177"/>
      <c r="R781" s="187" t="s">
        <v>1837</v>
      </c>
    </row>
    <row r="782" spans="8:18" ht="14">
      <c r="H782" s="168">
        <v>1141</v>
      </c>
      <c r="I782" s="168">
        <v>1235</v>
      </c>
      <c r="J782" s="168">
        <v>1332</v>
      </c>
      <c r="K782" s="168">
        <v>1454</v>
      </c>
      <c r="L782" s="168">
        <v>1574</v>
      </c>
      <c r="M782" s="168">
        <v>1714</v>
      </c>
      <c r="N782" s="168">
        <f>+N778*0.15</f>
        <v>1864.8</v>
      </c>
      <c r="O782" s="168">
        <f>+O778-O781</f>
        <v>1970.1000000000004</v>
      </c>
      <c r="P782" s="168">
        <f>+P778-P781</f>
        <v>1970.1000000000004</v>
      </c>
      <c r="Q782" s="177"/>
      <c r="R782" s="187" t="s">
        <v>1838</v>
      </c>
    </row>
    <row r="783" spans="8:18" ht="14">
      <c r="H783" s="173">
        <f t="shared" ref="H783:O783" si="264">SUM(H781:H782)</f>
        <v>8127</v>
      </c>
      <c r="I783" s="173">
        <f t="shared" si="264"/>
        <v>8832</v>
      </c>
      <c r="J783" s="173">
        <f t="shared" si="264"/>
        <v>9542</v>
      </c>
      <c r="K783" s="173">
        <f t="shared" si="264"/>
        <v>10268</v>
      </c>
      <c r="L783" s="173">
        <f t="shared" si="264"/>
        <v>10988</v>
      </c>
      <c r="M783" s="173">
        <f t="shared" si="264"/>
        <v>11712</v>
      </c>
      <c r="N783" s="173">
        <f t="shared" si="264"/>
        <v>12431.999999999998</v>
      </c>
      <c r="O783" s="173">
        <f t="shared" si="264"/>
        <v>13134</v>
      </c>
      <c r="P783" s="173">
        <f t="shared" ref="P783" si="265">SUM(P781:P782)</f>
        <v>13134</v>
      </c>
      <c r="Q783" s="177"/>
      <c r="R783" s="187" t="s">
        <v>1823</v>
      </c>
    </row>
    <row r="784" spans="8:18" ht="14">
      <c r="H784" s="188">
        <f t="shared" ref="H784:N784" si="266">+H731/H783</f>
        <v>28.177187153931339</v>
      </c>
      <c r="I784" s="188">
        <f t="shared" si="266"/>
        <v>28.278759057971016</v>
      </c>
      <c r="J784" s="188">
        <f t="shared" si="266"/>
        <v>29.16013414378537</v>
      </c>
      <c r="K784" s="188">
        <f t="shared" si="266"/>
        <v>29.468640436306973</v>
      </c>
      <c r="L784" s="188">
        <f t="shared" si="266"/>
        <v>30.504823443756827</v>
      </c>
      <c r="M784" s="188">
        <f t="shared" si="266"/>
        <v>30.82599043715847</v>
      </c>
      <c r="N784" s="188">
        <f t="shared" si="266"/>
        <v>24.187982625482629</v>
      </c>
      <c r="O784" s="188">
        <f>+O731/O783</f>
        <v>22.097456981879091</v>
      </c>
      <c r="P784" s="188">
        <f>+P731/P783</f>
        <v>0</v>
      </c>
      <c r="Q784" s="177"/>
      <c r="R784" s="187" t="s">
        <v>1839</v>
      </c>
    </row>
    <row r="785" spans="8:18" ht="14">
      <c r="H785" s="189"/>
      <c r="I785" s="189"/>
      <c r="J785" s="189"/>
      <c r="K785" s="189"/>
      <c r="L785" s="189"/>
      <c r="M785" s="189"/>
      <c r="N785" s="189"/>
      <c r="O785" s="167"/>
      <c r="P785" s="167"/>
      <c r="Q785" s="177"/>
      <c r="R785" s="170"/>
    </row>
    <row r="786" spans="8:18" ht="14">
      <c r="H786" s="166"/>
      <c r="I786" s="175"/>
      <c r="J786" s="175"/>
      <c r="K786" s="297" t="s">
        <v>1840</v>
      </c>
      <c r="L786" s="297"/>
      <c r="M786" s="297"/>
      <c r="N786" s="297"/>
      <c r="O786" s="297"/>
      <c r="P786" s="226"/>
      <c r="Q786" s="176"/>
      <c r="R786" s="166"/>
    </row>
    <row r="787" spans="8:18" ht="14">
      <c r="H787" s="186"/>
      <c r="I787" s="186"/>
      <c r="J787" s="186"/>
      <c r="K787" s="178">
        <v>0.70599999999999996</v>
      </c>
      <c r="L787" s="178">
        <v>0.70099999999999996</v>
      </c>
      <c r="M787" s="178">
        <v>0.71199999999999997</v>
      </c>
      <c r="N787" s="178">
        <v>0.71399999999999997</v>
      </c>
      <c r="O787" s="178">
        <v>0.73699999999999999</v>
      </c>
      <c r="P787" s="178">
        <v>0.73699999999999999</v>
      </c>
      <c r="Q787" s="185"/>
      <c r="R787" s="186" t="s">
        <v>1841</v>
      </c>
    </row>
    <row r="788" spans="8:18" ht="14">
      <c r="H788" s="186"/>
      <c r="I788" s="186"/>
      <c r="J788" s="186"/>
      <c r="K788" s="180">
        <v>0.29399999999999998</v>
      </c>
      <c r="L788" s="180">
        <f>1-L787</f>
        <v>0.29900000000000004</v>
      </c>
      <c r="M788" s="180">
        <v>0.28799999999999998</v>
      </c>
      <c r="N788" s="180">
        <v>0.28599999999999998</v>
      </c>
      <c r="O788" s="180">
        <f>1-O787</f>
        <v>0.26300000000000001</v>
      </c>
      <c r="P788" s="180">
        <f>1-P787</f>
        <v>0.26300000000000001</v>
      </c>
      <c r="Q788" s="185"/>
      <c r="R788" s="186" t="s">
        <v>1822</v>
      </c>
    </row>
    <row r="789" spans="8:18" ht="14">
      <c r="H789" s="186"/>
      <c r="I789" s="186"/>
      <c r="J789" s="186"/>
      <c r="K789" s="186"/>
      <c r="L789" s="186"/>
      <c r="M789" s="189"/>
      <c r="N789" s="186"/>
      <c r="O789" s="167"/>
      <c r="P789" s="167"/>
      <c r="Q789" s="185"/>
      <c r="R789" s="186"/>
    </row>
    <row r="790" spans="8:18" ht="14">
      <c r="H790" s="298" t="s">
        <v>1842</v>
      </c>
      <c r="I790" s="298"/>
      <c r="J790" s="298"/>
      <c r="K790" s="298"/>
      <c r="L790" s="298"/>
      <c r="M790" s="298"/>
      <c r="N790" s="298"/>
      <c r="O790" s="298"/>
      <c r="P790" s="230"/>
      <c r="Q790" s="185"/>
      <c r="R790" s="186"/>
    </row>
    <row r="791" spans="8:18" ht="14">
      <c r="H791" s="296" t="s">
        <v>1843</v>
      </c>
      <c r="I791" s="296"/>
      <c r="J791" s="296"/>
      <c r="K791" s="296"/>
      <c r="L791" s="296"/>
      <c r="M791" s="296"/>
      <c r="N791" s="296"/>
      <c r="O791" s="296"/>
      <c r="P791" s="231"/>
      <c r="Q791" s="185"/>
      <c r="R791" s="186"/>
    </row>
    <row r="792" spans="8:18" ht="14">
      <c r="H792" s="178"/>
      <c r="I792" s="178"/>
      <c r="J792" s="178"/>
      <c r="K792" s="178">
        <v>1.2E-2</v>
      </c>
      <c r="L792" s="178">
        <v>5.6000000000000001E-2</v>
      </c>
      <c r="M792" s="178">
        <v>3.1E-2</v>
      </c>
      <c r="N792" s="178">
        <v>-0.04</v>
      </c>
      <c r="O792" s="178">
        <v>-0.17100000000000001</v>
      </c>
      <c r="P792" s="178">
        <v>-0.17100000000000001</v>
      </c>
      <c r="Q792" s="169"/>
      <c r="R792" s="170" t="s">
        <v>12</v>
      </c>
    </row>
    <row r="793" spans="8:18" ht="14">
      <c r="H793" s="178"/>
      <c r="I793" s="178"/>
      <c r="J793" s="178"/>
      <c r="K793" s="178">
        <v>-0.01</v>
      </c>
      <c r="L793" s="178">
        <v>3.9E-2</v>
      </c>
      <c r="M793" s="178">
        <v>3.6999999999999998E-2</v>
      </c>
      <c r="N793" s="178">
        <v>-0.20200000000000001</v>
      </c>
      <c r="O793" s="178">
        <v>2.1000000000000001E-2</v>
      </c>
      <c r="P793" s="178">
        <v>2.1000000000000001E-2</v>
      </c>
      <c r="Q793" s="169"/>
      <c r="R793" s="170" t="s">
        <v>13</v>
      </c>
    </row>
    <row r="794" spans="8:18" ht="14">
      <c r="H794" s="178"/>
      <c r="I794" s="178"/>
      <c r="J794" s="178"/>
      <c r="K794" s="178">
        <v>2.4E-2</v>
      </c>
      <c r="L794" s="178">
        <v>1.7999999999999999E-2</v>
      </c>
      <c r="M794" s="178">
        <v>0.02</v>
      </c>
      <c r="N794" s="178">
        <v>-0.14299999999999999</v>
      </c>
      <c r="O794" s="178">
        <v>-9.1999999999999998E-2</v>
      </c>
      <c r="P794" s="178">
        <v>-9.1999999999999998E-2</v>
      </c>
      <c r="Q794" s="169"/>
      <c r="R794" s="170" t="s">
        <v>14</v>
      </c>
    </row>
    <row r="795" spans="8:18" ht="14">
      <c r="H795" s="180"/>
      <c r="I795" s="180"/>
      <c r="J795" s="180"/>
      <c r="K795" s="180">
        <f t="shared" ref="K795:P795" si="267">(K796*4)-K794-K793-K792</f>
        <v>3.8000000000000006E-2</v>
      </c>
      <c r="L795" s="180">
        <f t="shared" si="267"/>
        <v>1.5000000000000006E-2</v>
      </c>
      <c r="M795" s="180">
        <f t="shared" si="267"/>
        <v>-1.9999999999999997E-2</v>
      </c>
      <c r="N795" s="180">
        <f t="shared" si="267"/>
        <v>-0.19499999999999992</v>
      </c>
      <c r="O795" s="180">
        <f t="shared" si="267"/>
        <v>-2.5999999999999995E-2</v>
      </c>
      <c r="P795" s="180">
        <f t="shared" si="267"/>
        <v>-2.5999999999999995E-2</v>
      </c>
      <c r="Q795" s="169"/>
      <c r="R795" s="170" t="s">
        <v>19</v>
      </c>
    </row>
    <row r="796" spans="8:18" ht="14">
      <c r="H796" s="190">
        <v>-2.5999999999999999E-2</v>
      </c>
      <c r="I796" s="190">
        <v>8.9999999999999993E-3</v>
      </c>
      <c r="J796" s="190">
        <v>2.4E-2</v>
      </c>
      <c r="K796" s="190">
        <v>1.6E-2</v>
      </c>
      <c r="L796" s="190">
        <v>3.2000000000000001E-2</v>
      </c>
      <c r="M796" s="190">
        <v>1.7000000000000001E-2</v>
      </c>
      <c r="N796" s="191">
        <v>-0.14499999999999999</v>
      </c>
      <c r="O796" s="191">
        <v>-6.7000000000000004E-2</v>
      </c>
      <c r="P796" s="191">
        <v>-6.7000000000000004E-2</v>
      </c>
      <c r="Q796" s="169"/>
      <c r="R796" s="170" t="s">
        <v>1831</v>
      </c>
    </row>
    <row r="797" spans="8:18" ht="14">
      <c r="H797" s="296" t="s">
        <v>1844</v>
      </c>
      <c r="I797" s="296"/>
      <c r="J797" s="296"/>
      <c r="K797" s="296"/>
      <c r="L797" s="296"/>
      <c r="M797" s="296"/>
      <c r="N797" s="296"/>
      <c r="O797" s="296"/>
      <c r="P797" s="231"/>
      <c r="Q797" s="185"/>
      <c r="R797" s="186"/>
    </row>
    <row r="798" spans="8:18" ht="14">
      <c r="H798" s="168"/>
      <c r="I798" s="168"/>
      <c r="J798" s="168"/>
      <c r="K798" s="168">
        <v>77426</v>
      </c>
      <c r="L798" s="168">
        <v>81226</v>
      </c>
      <c r="M798" s="168">
        <v>82380</v>
      </c>
      <c r="N798" s="168">
        <v>78872</v>
      </c>
      <c r="O798" s="168">
        <v>65024</v>
      </c>
      <c r="P798" s="168">
        <v>65024</v>
      </c>
      <c r="Q798" s="169">
        <f>+O798/N798-1</f>
        <v>-0.17557561618825435</v>
      </c>
      <c r="R798" s="170" t="s">
        <v>12</v>
      </c>
    </row>
    <row r="799" spans="8:18" ht="14">
      <c r="H799" s="168"/>
      <c r="I799" s="168"/>
      <c r="J799" s="168"/>
      <c r="K799" s="168">
        <v>79613</v>
      </c>
      <c r="L799" s="168">
        <v>82036</v>
      </c>
      <c r="M799" s="168">
        <v>83725</v>
      </c>
      <c r="N799" s="168">
        <v>66950</v>
      </c>
      <c r="O799" s="168">
        <v>67767</v>
      </c>
      <c r="P799" s="168">
        <v>67767</v>
      </c>
      <c r="Q799" s="169">
        <f>+O799/N799-1</f>
        <v>1.2203136669156178E-2</v>
      </c>
      <c r="R799" s="170" t="s">
        <v>13</v>
      </c>
    </row>
    <row r="800" spans="8:18" ht="14">
      <c r="H800" s="168"/>
      <c r="I800" s="168"/>
      <c r="J800" s="168"/>
      <c r="K800" s="168">
        <v>79472</v>
      </c>
      <c r="L800" s="168">
        <v>79772</v>
      </c>
      <c r="M800" s="168">
        <v>80714</v>
      </c>
      <c r="N800" s="168">
        <v>69068</v>
      </c>
      <c r="O800" s="168">
        <v>62281</v>
      </c>
      <c r="P800" s="168">
        <v>62281</v>
      </c>
      <c r="Q800" s="169">
        <f>+O800/N800-1</f>
        <v>-9.8265477500434351E-2</v>
      </c>
      <c r="R800" s="170" t="s">
        <v>14</v>
      </c>
    </row>
    <row r="801" spans="8:18" ht="14">
      <c r="H801" s="171"/>
      <c r="I801" s="171"/>
      <c r="J801" s="171"/>
      <c r="K801" s="171">
        <f t="shared" ref="K801:P801" si="268">(K802*4)-K800-K799-K798</f>
        <v>82633</v>
      </c>
      <c r="L801" s="171">
        <f t="shared" si="268"/>
        <v>84118</v>
      </c>
      <c r="M801" s="171">
        <f t="shared" si="268"/>
        <v>84893</v>
      </c>
      <c r="N801" s="171">
        <f t="shared" si="268"/>
        <v>68514</v>
      </c>
      <c r="O801" s="171">
        <f t="shared" si="268"/>
        <v>68640</v>
      </c>
      <c r="P801" s="171">
        <f t="shared" si="268"/>
        <v>68640</v>
      </c>
      <c r="Q801" s="169">
        <f>+O801/N801-1</f>
        <v>1.839040196164321E-3</v>
      </c>
      <c r="R801" s="170" t="s">
        <v>19</v>
      </c>
    </row>
    <row r="802" spans="8:18" ht="14">
      <c r="H802" s="192"/>
      <c r="I802" s="193"/>
      <c r="J802" s="193">
        <v>78706</v>
      </c>
      <c r="K802" s="194">
        <v>79786</v>
      </c>
      <c r="L802" s="194">
        <v>81788</v>
      </c>
      <c r="M802" s="194">
        <v>82928</v>
      </c>
      <c r="N802" s="195">
        <v>70851</v>
      </c>
      <c r="O802" s="195">
        <v>65928</v>
      </c>
      <c r="P802" s="195">
        <v>65928</v>
      </c>
      <c r="Q802" s="169">
        <f>+O802/N802-1</f>
        <v>-6.9483846381843573E-2</v>
      </c>
      <c r="R802" s="170" t="s">
        <v>1831</v>
      </c>
    </row>
    <row r="803" spans="8:18" ht="14">
      <c r="H803" s="296" t="s">
        <v>1845</v>
      </c>
      <c r="I803" s="296"/>
      <c r="J803" s="296"/>
      <c r="K803" s="296"/>
      <c r="L803" s="296"/>
      <c r="M803" s="296"/>
      <c r="N803" s="296"/>
      <c r="O803" s="296"/>
      <c r="P803" s="231"/>
      <c r="Q803" s="185"/>
      <c r="R803" s="186"/>
    </row>
    <row r="804" spans="8:18" ht="14">
      <c r="H804" s="168"/>
      <c r="I804" s="168"/>
      <c r="J804" s="168"/>
      <c r="K804" s="168">
        <v>66</v>
      </c>
      <c r="L804" s="168">
        <v>69</v>
      </c>
      <c r="M804" s="168">
        <v>69</v>
      </c>
      <c r="N804" s="168">
        <v>70</v>
      </c>
      <c r="O804" s="168">
        <v>77</v>
      </c>
      <c r="P804" s="168">
        <v>77</v>
      </c>
      <c r="Q804" s="169">
        <f>+O804/N804-1</f>
        <v>0.10000000000000009</v>
      </c>
      <c r="R804" s="170" t="s">
        <v>12</v>
      </c>
    </row>
    <row r="805" spans="8:18" ht="14">
      <c r="H805" s="168"/>
      <c r="I805" s="168"/>
      <c r="J805" s="168"/>
      <c r="K805" s="168">
        <v>67</v>
      </c>
      <c r="L805" s="168">
        <v>69</v>
      </c>
      <c r="M805" s="168">
        <v>69</v>
      </c>
      <c r="N805" s="168">
        <v>79</v>
      </c>
      <c r="O805" s="168">
        <v>82</v>
      </c>
      <c r="P805" s="168">
        <v>82</v>
      </c>
      <c r="Q805" s="169">
        <f>+O805/N805-1</f>
        <v>3.7974683544303778E-2</v>
      </c>
      <c r="R805" s="170" t="s">
        <v>13</v>
      </c>
    </row>
    <row r="806" spans="8:18" ht="14">
      <c r="H806" s="168"/>
      <c r="I806" s="168"/>
      <c r="J806" s="168"/>
      <c r="K806" s="168">
        <v>67</v>
      </c>
      <c r="L806" s="168">
        <v>69</v>
      </c>
      <c r="M806" s="168">
        <v>70</v>
      </c>
      <c r="N806" s="168">
        <v>75</v>
      </c>
      <c r="O806" s="168">
        <v>85</v>
      </c>
      <c r="P806" s="168">
        <v>85</v>
      </c>
      <c r="Q806" s="169">
        <f>+O806/N806-1</f>
        <v>0.1333333333333333</v>
      </c>
      <c r="R806" s="170" t="s">
        <v>14</v>
      </c>
    </row>
    <row r="807" spans="8:18" ht="14">
      <c r="H807" s="171"/>
      <c r="I807" s="171"/>
      <c r="J807" s="171"/>
      <c r="K807" s="171">
        <f t="shared" ref="K807:P807" si="269">(K808*4)-K806-K805-K804</f>
        <v>68</v>
      </c>
      <c r="L807" s="171">
        <f t="shared" si="269"/>
        <v>69</v>
      </c>
      <c r="M807" s="171">
        <f t="shared" si="269"/>
        <v>72</v>
      </c>
      <c r="N807" s="171">
        <f t="shared" si="269"/>
        <v>76</v>
      </c>
      <c r="O807" s="171">
        <f t="shared" si="269"/>
        <v>84</v>
      </c>
      <c r="P807" s="171">
        <f t="shared" si="269"/>
        <v>84</v>
      </c>
      <c r="Q807" s="169">
        <f>+O807/N807-1</f>
        <v>0.10526315789473695</v>
      </c>
      <c r="R807" s="170" t="s">
        <v>19</v>
      </c>
    </row>
    <row r="808" spans="8:18" ht="14">
      <c r="H808" s="192"/>
      <c r="I808" s="193"/>
      <c r="J808" s="193">
        <v>65</v>
      </c>
      <c r="K808" s="194">
        <v>67</v>
      </c>
      <c r="L808" s="194">
        <v>69</v>
      </c>
      <c r="M808" s="194">
        <v>70</v>
      </c>
      <c r="N808" s="194">
        <v>75</v>
      </c>
      <c r="O808" s="194">
        <v>82</v>
      </c>
      <c r="P808" s="194">
        <v>82</v>
      </c>
      <c r="Q808" s="169">
        <f>+O808/N808-1</f>
        <v>9.3333333333333268E-2</v>
      </c>
      <c r="R808" s="170" t="s">
        <v>1831</v>
      </c>
    </row>
    <row r="809" spans="8:18" ht="14">
      <c r="H809" s="296" t="s">
        <v>1846</v>
      </c>
      <c r="I809" s="296"/>
      <c r="J809" s="296"/>
      <c r="K809" s="296"/>
      <c r="L809" s="296"/>
      <c r="M809" s="296"/>
      <c r="N809" s="296"/>
      <c r="O809" s="296"/>
      <c r="P809" s="231"/>
      <c r="Q809" s="185"/>
      <c r="R809" s="186"/>
    </row>
    <row r="810" spans="8:18" ht="14">
      <c r="H810" s="168"/>
      <c r="I810" s="168"/>
      <c r="J810" s="168"/>
      <c r="K810" s="168">
        <v>1175</v>
      </c>
      <c r="L810" s="168">
        <v>1183</v>
      </c>
      <c r="M810" s="168">
        <v>1199</v>
      </c>
      <c r="N810" s="168">
        <v>1122</v>
      </c>
      <c r="O810" s="168">
        <v>845</v>
      </c>
      <c r="P810" s="168">
        <v>845</v>
      </c>
      <c r="Q810" s="169">
        <f>+O810/N810-1</f>
        <v>-0.24688057040998213</v>
      </c>
      <c r="R810" s="170" t="s">
        <v>12</v>
      </c>
    </row>
    <row r="811" spans="8:18" ht="14">
      <c r="H811" s="168"/>
      <c r="I811" s="168"/>
      <c r="J811" s="168"/>
      <c r="K811" s="168">
        <v>1194</v>
      </c>
      <c r="L811" s="168">
        <v>1186</v>
      </c>
      <c r="M811" s="168">
        <v>1223</v>
      </c>
      <c r="N811" s="168">
        <v>841</v>
      </c>
      <c r="O811" s="168">
        <v>823</v>
      </c>
      <c r="P811" s="168">
        <v>823</v>
      </c>
      <c r="Q811" s="169">
        <f>+O811/N811-1</f>
        <v>-2.1403091557669396E-2</v>
      </c>
      <c r="R811" s="170" t="s">
        <v>13</v>
      </c>
    </row>
    <row r="812" spans="8:18" ht="14">
      <c r="H812" s="168"/>
      <c r="I812" s="168"/>
      <c r="J812" s="168"/>
      <c r="K812" s="168">
        <v>1178</v>
      </c>
      <c r="L812" s="168">
        <v>1156</v>
      </c>
      <c r="M812" s="168">
        <v>1153</v>
      </c>
      <c r="N812" s="168">
        <v>917</v>
      </c>
      <c r="O812" s="168">
        <v>730</v>
      </c>
      <c r="P812" s="168">
        <v>730</v>
      </c>
      <c r="Q812" s="169">
        <f>+O812/N812-1</f>
        <v>-0.20392584514721923</v>
      </c>
      <c r="R812" s="170" t="s">
        <v>14</v>
      </c>
    </row>
    <row r="813" spans="8:18" ht="14">
      <c r="H813" s="171"/>
      <c r="I813" s="171"/>
      <c r="J813" s="171"/>
      <c r="K813" s="171">
        <f t="shared" ref="K813:P813" si="270">(K814*4)-K812-K811-K810</f>
        <v>1189</v>
      </c>
      <c r="L813" s="171">
        <f t="shared" si="270"/>
        <v>1215</v>
      </c>
      <c r="M813" s="171">
        <f t="shared" si="270"/>
        <v>1173</v>
      </c>
      <c r="N813" s="171">
        <f t="shared" si="270"/>
        <v>916</v>
      </c>
      <c r="O813" s="171">
        <f t="shared" si="270"/>
        <v>822</v>
      </c>
      <c r="P813" s="171">
        <f t="shared" si="270"/>
        <v>822</v>
      </c>
      <c r="Q813" s="169">
        <f>+O813/N813-1</f>
        <v>-0.1026200873362445</v>
      </c>
      <c r="R813" s="170" t="s">
        <v>19</v>
      </c>
    </row>
    <row r="814" spans="8:18" ht="14">
      <c r="H814" s="192"/>
      <c r="I814" s="193"/>
      <c r="J814" s="193">
        <v>1216</v>
      </c>
      <c r="K814" s="195">
        <v>1184</v>
      </c>
      <c r="L814" s="194">
        <v>1185</v>
      </c>
      <c r="M814" s="194">
        <v>1187</v>
      </c>
      <c r="N814" s="195">
        <v>949</v>
      </c>
      <c r="O814" s="195">
        <v>805</v>
      </c>
      <c r="P814" s="195">
        <v>805</v>
      </c>
      <c r="Q814" s="169">
        <f>+O814/N814-1</f>
        <v>-0.15173867228661753</v>
      </c>
      <c r="R814" s="196" t="s">
        <v>1847</v>
      </c>
    </row>
    <row r="815" spans="8:18" ht="14">
      <c r="H815" s="296" t="s">
        <v>1848</v>
      </c>
      <c r="I815" s="296"/>
      <c r="J815" s="296"/>
      <c r="K815" s="296"/>
      <c r="L815" s="296"/>
      <c r="M815" s="296"/>
      <c r="N815" s="296"/>
      <c r="O815" s="296"/>
      <c r="P815" s="231"/>
      <c r="Q815" s="169"/>
      <c r="R815" s="186"/>
    </row>
    <row r="816" spans="8:18" ht="14">
      <c r="H816" s="178"/>
      <c r="I816" s="178"/>
      <c r="J816" s="178">
        <v>0.28399999999999997</v>
      </c>
      <c r="K816" s="178">
        <v>0.28000000000000003</v>
      </c>
      <c r="L816" s="178">
        <v>0.27500000000000002</v>
      </c>
      <c r="M816" s="178">
        <v>0.27900000000000003</v>
      </c>
      <c r="N816" s="178">
        <v>0.28000000000000003</v>
      </c>
      <c r="O816" s="178">
        <v>0.27400000000000002</v>
      </c>
      <c r="P816" s="178">
        <v>0.27400000000000002</v>
      </c>
      <c r="Q816" s="169"/>
      <c r="R816" s="170" t="s">
        <v>12</v>
      </c>
    </row>
    <row r="817" spans="8:18" ht="14">
      <c r="H817" s="178"/>
      <c r="I817" s="178"/>
      <c r="J817" s="178">
        <v>0.28499999999999998</v>
      </c>
      <c r="K817" s="178">
        <v>0.28299999999999997</v>
      </c>
      <c r="L817" s="178">
        <v>0.27700000000000002</v>
      </c>
      <c r="M817" s="178">
        <v>0.28199999999999997</v>
      </c>
      <c r="N817" s="178">
        <v>0.27600000000000002</v>
      </c>
      <c r="O817" s="178">
        <v>0.27700000000000002</v>
      </c>
      <c r="P817" s="178">
        <v>0.27700000000000002</v>
      </c>
      <c r="Q817" s="169"/>
      <c r="R817" s="170" t="s">
        <v>13</v>
      </c>
    </row>
    <row r="818" spans="8:18" ht="14">
      <c r="H818" s="178"/>
      <c r="I818" s="178"/>
      <c r="J818" s="178">
        <v>0.28000000000000003</v>
      </c>
      <c r="K818" s="178">
        <v>0.27900000000000003</v>
      </c>
      <c r="L818" s="178">
        <v>0.27600000000000002</v>
      </c>
      <c r="M818" s="178">
        <v>0.27900000000000003</v>
      </c>
      <c r="N818" s="178">
        <v>0.27700000000000002</v>
      </c>
      <c r="O818" s="178">
        <v>0.27400000000000002</v>
      </c>
      <c r="P818" s="178">
        <v>0.27400000000000002</v>
      </c>
      <c r="Q818" s="169"/>
      <c r="R818" s="170" t="s">
        <v>14</v>
      </c>
    </row>
    <row r="819" spans="8:18" ht="14">
      <c r="H819" s="180"/>
      <c r="I819" s="180"/>
      <c r="J819" s="180">
        <f t="shared" ref="J819:O819" si="271">(J820*4)-J818-J817-J816</f>
        <v>0.28299999999999997</v>
      </c>
      <c r="K819" s="180">
        <f t="shared" si="271"/>
        <v>0.28200000000000003</v>
      </c>
      <c r="L819" s="180">
        <f t="shared" si="271"/>
        <v>0.28000000000000003</v>
      </c>
      <c r="M819" s="180">
        <f t="shared" si="271"/>
        <v>0.27600000000000013</v>
      </c>
      <c r="N819" s="180">
        <f t="shared" si="271"/>
        <v>0.27900000000000003</v>
      </c>
      <c r="O819" s="180">
        <f t="shared" si="271"/>
        <v>0.27100000000000002</v>
      </c>
      <c r="P819" s="180">
        <f t="shared" ref="P819" si="272">(P820*4)-P818-P817-P816</f>
        <v>0.27100000000000002</v>
      </c>
      <c r="Q819" s="169"/>
      <c r="R819" s="170" t="s">
        <v>19</v>
      </c>
    </row>
    <row r="820" spans="8:18" ht="14">
      <c r="H820" s="197"/>
      <c r="I820" s="198">
        <v>0.28000000000000003</v>
      </c>
      <c r="J820" s="198">
        <v>0.28299999999999997</v>
      </c>
      <c r="K820" s="199">
        <v>0.28100000000000003</v>
      </c>
      <c r="L820" s="199">
        <v>0.27700000000000002</v>
      </c>
      <c r="M820" s="200">
        <v>0.27900000000000003</v>
      </c>
      <c r="N820" s="199">
        <v>0.27800000000000002</v>
      </c>
      <c r="O820" s="199">
        <v>0.27400000000000002</v>
      </c>
      <c r="P820" s="199">
        <v>0.27400000000000002</v>
      </c>
      <c r="Q820" s="176"/>
      <c r="R820" s="196" t="s">
        <v>1849</v>
      </c>
    </row>
    <row r="821" spans="8:18" ht="14">
      <c r="H821" s="166"/>
      <c r="I821" s="175"/>
      <c r="J821" s="175"/>
      <c r="K821" s="175"/>
      <c r="L821" s="175"/>
      <c r="M821" s="175"/>
      <c r="N821" s="175"/>
      <c r="O821" s="167"/>
      <c r="P821" s="167"/>
      <c r="Q821" s="177"/>
      <c r="R821" s="170"/>
    </row>
    <row r="822" spans="8:18" ht="14">
      <c r="H822" s="166"/>
      <c r="I822" s="166"/>
      <c r="J822" s="297" t="s">
        <v>1850</v>
      </c>
      <c r="K822" s="297"/>
      <c r="L822" s="297"/>
      <c r="M822" s="297"/>
      <c r="N822" s="297"/>
      <c r="O822" s="297"/>
      <c r="P822" s="226"/>
      <c r="Q822" s="201"/>
      <c r="R822" s="166"/>
    </row>
    <row r="823" spans="8:18" ht="14">
      <c r="H823" s="202"/>
      <c r="I823" s="202"/>
      <c r="J823" s="203">
        <v>0.64</v>
      </c>
      <c r="K823" s="202">
        <v>0.65</v>
      </c>
      <c r="L823" s="202">
        <v>0.64</v>
      </c>
      <c r="M823" s="202">
        <v>0.64</v>
      </c>
      <c r="N823" s="204"/>
      <c r="O823" s="167"/>
      <c r="P823" s="167"/>
      <c r="Q823" s="201"/>
      <c r="R823" s="202" t="s">
        <v>1819</v>
      </c>
    </row>
    <row r="824" spans="8:18" ht="14">
      <c r="H824" s="202"/>
      <c r="I824" s="202"/>
      <c r="J824" s="203">
        <v>0.1</v>
      </c>
      <c r="K824" s="202">
        <v>0.1</v>
      </c>
      <c r="L824" s="202">
        <v>0.09</v>
      </c>
      <c r="M824" s="202">
        <v>0.09</v>
      </c>
      <c r="N824" s="204"/>
      <c r="O824" s="167"/>
      <c r="P824" s="167"/>
      <c r="Q824" s="201"/>
      <c r="R824" s="202" t="s">
        <v>1851</v>
      </c>
    </row>
    <row r="825" spans="8:18" ht="14">
      <c r="H825" s="202"/>
      <c r="I825" s="202"/>
      <c r="J825" s="205">
        <v>0.08</v>
      </c>
      <c r="K825" s="206">
        <v>0.08</v>
      </c>
      <c r="L825" s="206">
        <v>0.06</v>
      </c>
      <c r="M825" s="206">
        <v>0.06</v>
      </c>
      <c r="N825" s="207"/>
      <c r="O825" s="167"/>
      <c r="P825" s="167"/>
      <c r="Q825" s="167"/>
      <c r="R825" s="202" t="s">
        <v>1852</v>
      </c>
    </row>
  </sheetData>
  <mergeCells count="77">
    <mergeCell ref="B422:O422"/>
    <mergeCell ref="B386:O386"/>
    <mergeCell ref="B380:O380"/>
    <mergeCell ref="B374:O374"/>
    <mergeCell ref="B368:O368"/>
    <mergeCell ref="B447:O447"/>
    <mergeCell ref="B446:O446"/>
    <mergeCell ref="B440:O440"/>
    <mergeCell ref="B434:O434"/>
    <mergeCell ref="B428:O428"/>
    <mergeCell ref="B562:O562"/>
    <mergeCell ref="B514:O514"/>
    <mergeCell ref="B506:O506"/>
    <mergeCell ref="B498:O498"/>
    <mergeCell ref="B497:O497"/>
    <mergeCell ref="B592:O592"/>
    <mergeCell ref="B591:O591"/>
    <mergeCell ref="B583:O583"/>
    <mergeCell ref="B576:O576"/>
    <mergeCell ref="B569:O56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350:O350"/>
    <mergeCell ref="B349:O349"/>
    <mergeCell ref="B416:O416"/>
    <mergeCell ref="B410:O410"/>
    <mergeCell ref="B404:O404"/>
    <mergeCell ref="B403:O403"/>
    <mergeCell ref="B398:O398"/>
    <mergeCell ref="B392:O392"/>
    <mergeCell ref="B362:O362"/>
    <mergeCell ref="B356:O356"/>
    <mergeCell ref="H725:O725"/>
    <mergeCell ref="H726:O726"/>
    <mergeCell ref="H737:O737"/>
    <mergeCell ref="H738:O738"/>
    <mergeCell ref="H744:O744"/>
    <mergeCell ref="H750:O750"/>
    <mergeCell ref="H756:O756"/>
    <mergeCell ref="H762:O762"/>
    <mergeCell ref="H769:O769"/>
    <mergeCell ref="H780:O780"/>
    <mergeCell ref="H809:O809"/>
    <mergeCell ref="H815:O815"/>
    <mergeCell ref="J822:O822"/>
    <mergeCell ref="K786:O786"/>
    <mergeCell ref="H790:O790"/>
    <mergeCell ref="H791:O791"/>
    <mergeCell ref="H797:O797"/>
    <mergeCell ref="H803:O803"/>
  </mergeCells>
  <conditionalFormatting sqref="R524:R527 R532:R535 R563:R566 R537 R589 R516:R519 R521 R568 R584:R587 Q497:R498 B562 B497 R545 C351:M355 C357:M361 C363:M367 C369:M373 C375:M379 C381:M385 C391:M391 C397:M397 R458 R461:R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B360 B349:B350 B539">
    <cfRule type="cellIs" dxfId="4312" priority="1759" operator="lessThan">
      <formula>0</formula>
    </cfRule>
  </conditionalFormatting>
  <conditionalFormatting sqref="Q583">
    <cfRule type="cellIs" dxfId="4311" priority="1754" operator="lessThan">
      <formula>0</formula>
    </cfRule>
  </conditionalFormatting>
  <conditionalFormatting sqref="B348:N348">
    <cfRule type="cellIs" dxfId="4310" priority="1753" operator="lessThan">
      <formula>0</formula>
    </cfRule>
  </conditionalFormatting>
  <conditionalFormatting sqref="Q514:Q515">
    <cfRule type="cellIs" dxfId="4309" priority="1755" operator="lessThan">
      <formula>0</formula>
    </cfRule>
  </conditionalFormatting>
  <conditionalFormatting sqref="Q523 R529 R539:R545">
    <cfRule type="cellIs" dxfId="4308" priority="1756" operator="lessThan">
      <formula>0</formula>
    </cfRule>
  </conditionalFormatting>
  <conditionalFormatting sqref="Q531">
    <cfRule type="cellIs" dxfId="4307" priority="1757" operator="lessThan">
      <formula>0</formula>
    </cfRule>
  </conditionalFormatting>
  <conditionalFormatting sqref="Q562">
    <cfRule type="cellIs" dxfId="4306" priority="1758" operator="lessThan">
      <formula>0</formula>
    </cfRule>
  </conditionalFormatting>
  <conditionalFormatting sqref="B348:N348">
    <cfRule type="cellIs" dxfId="4305" priority="1752" operator="lessThan">
      <formula>0</formula>
    </cfRule>
  </conditionalFormatting>
  <conditionalFormatting sqref="R588">
    <cfRule type="cellIs" dxfId="4304" priority="1737" operator="lessThan">
      <formula>0</formula>
    </cfRule>
  </conditionalFormatting>
  <conditionalFormatting sqref="R499:R502">
    <cfRule type="cellIs" dxfId="4303" priority="1751" operator="lessThan">
      <formula>0</formula>
    </cfRule>
  </conditionalFormatting>
  <conditionalFormatting sqref="R503">
    <cfRule type="cellIs" dxfId="4302" priority="1750" operator="lessThan">
      <formula>0</formula>
    </cfRule>
  </conditionalFormatting>
  <conditionalFormatting sqref="R503">
    <cfRule type="cellIs" dxfId="4301" priority="1749" operator="lessThan">
      <formula>0</formula>
    </cfRule>
  </conditionalFormatting>
  <conditionalFormatting sqref="B514">
    <cfRule type="cellIs" dxfId="4300" priority="1747" operator="lessThan">
      <formula>0</formula>
    </cfRule>
  </conditionalFormatting>
  <conditionalFormatting sqref="B531">
    <cfRule type="cellIs" dxfId="4299" priority="1746" operator="lessThan">
      <formula>0</formula>
    </cfRule>
  </conditionalFormatting>
  <conditionalFormatting sqref="R520">
    <cfRule type="cellIs" dxfId="4298" priority="1745" operator="lessThan">
      <formula>0</formula>
    </cfRule>
  </conditionalFormatting>
  <conditionalFormatting sqref="R520">
    <cfRule type="cellIs" dxfId="4297" priority="1744" operator="lessThan">
      <formula>0</formula>
    </cfRule>
  </conditionalFormatting>
  <conditionalFormatting sqref="R567">
    <cfRule type="cellIs" dxfId="4296" priority="1739" operator="lessThan">
      <formula>0</formula>
    </cfRule>
  </conditionalFormatting>
  <conditionalFormatting sqref="B523 B515">
    <cfRule type="cellIs" dxfId="4295" priority="1748" operator="lessThan">
      <formula>0</formula>
    </cfRule>
  </conditionalFormatting>
  <conditionalFormatting sqref="R528">
    <cfRule type="cellIs" dxfId="4294" priority="1742" operator="lessThan">
      <formula>0</formula>
    </cfRule>
  </conditionalFormatting>
  <conditionalFormatting sqref="R536">
    <cfRule type="cellIs" dxfId="4293" priority="1741" operator="lessThan">
      <formula>0</formula>
    </cfRule>
  </conditionalFormatting>
  <conditionalFormatting sqref="R536">
    <cfRule type="cellIs" dxfId="4292" priority="1740" operator="lessThan">
      <formula>0</formula>
    </cfRule>
  </conditionalFormatting>
  <conditionalFormatting sqref="Q539">
    <cfRule type="cellIs" dxfId="4291" priority="1728" operator="lessThan">
      <formula>0</formula>
    </cfRule>
  </conditionalFormatting>
  <conditionalFormatting sqref="R528">
    <cfRule type="cellIs" dxfId="4290" priority="1743" operator="lessThan">
      <formula>0</formula>
    </cfRule>
  </conditionalFormatting>
  <conditionalFormatting sqref="R567">
    <cfRule type="cellIs" dxfId="4289" priority="1738" operator="lessThan">
      <formula>0</formula>
    </cfRule>
  </conditionalFormatting>
  <conditionalFormatting sqref="Q584:Q587">
    <cfRule type="cellIs" dxfId="4288" priority="1730" operator="lessThan">
      <formula>0</formula>
    </cfRule>
  </conditionalFormatting>
  <conditionalFormatting sqref="Q563:Q566">
    <cfRule type="cellIs" dxfId="4287" priority="1731" operator="lessThan">
      <formula>0</formula>
    </cfRule>
  </conditionalFormatting>
  <conditionalFormatting sqref="R366">
    <cfRule type="cellIs" dxfId="4286" priority="1689" operator="lessThan">
      <formula>0</formula>
    </cfRule>
  </conditionalFormatting>
  <conditionalFormatting sqref="R588">
    <cfRule type="cellIs" dxfId="4285" priority="1736" operator="lessThan">
      <formula>0</formula>
    </cfRule>
  </conditionalFormatting>
  <conditionalFormatting sqref="R544">
    <cfRule type="cellIs" dxfId="4284" priority="1727" operator="lessThan">
      <formula>0</formula>
    </cfRule>
  </conditionalFormatting>
  <conditionalFormatting sqref="J353:N354 K351:N352">
    <cfRule type="cellIs" dxfId="4283" priority="1716" operator="lessThan">
      <formula>0</formula>
    </cfRule>
  </conditionalFormatting>
  <conditionalFormatting sqref="Q516:Q519">
    <cfRule type="cellIs" dxfId="4282" priority="1735" operator="lessThan">
      <formula>0</formula>
    </cfRule>
  </conditionalFormatting>
  <conditionalFormatting sqref="Q524:Q527">
    <cfRule type="cellIs" dxfId="4281" priority="1734" operator="lessThan">
      <formula>0</formula>
    </cfRule>
  </conditionalFormatting>
  <conditionalFormatting sqref="Q539:Q543">
    <cfRule type="cellIs" dxfId="4280" priority="1733" operator="lessThan">
      <formula>0</formula>
    </cfRule>
  </conditionalFormatting>
  <conditionalFormatting sqref="Q532:Q535">
    <cfRule type="cellIs" dxfId="4279" priority="1732" operator="lessThan">
      <formula>0</formula>
    </cfRule>
  </conditionalFormatting>
  <conditionalFormatting sqref="R544">
    <cfRule type="cellIs" dxfId="4278" priority="1726" operator="lessThan">
      <formula>0</formula>
    </cfRule>
  </conditionalFormatting>
  <conditionalFormatting sqref="R354">
    <cfRule type="cellIs" dxfId="4277" priority="1709" operator="lessThan">
      <formula>0</formula>
    </cfRule>
  </conditionalFormatting>
  <conditionalFormatting sqref="R540:R543 B539">
    <cfRule type="cellIs" dxfId="4276" priority="1729" operator="lessThan">
      <formula>0</formula>
    </cfRule>
  </conditionalFormatting>
  <conditionalFormatting sqref="Q555:Q558">
    <cfRule type="cellIs" dxfId="4275" priority="1721" operator="lessThan">
      <formula>0</formula>
    </cfRule>
  </conditionalFormatting>
  <conditionalFormatting sqref="R555:R558 R560">
    <cfRule type="cellIs" dxfId="4274" priority="1724" operator="lessThan">
      <formula>0</formula>
    </cfRule>
  </conditionalFormatting>
  <conditionalFormatting sqref="R559">
    <cfRule type="cellIs" dxfId="4273" priority="1723" operator="lessThan">
      <formula>0</formula>
    </cfRule>
  </conditionalFormatting>
  <conditionalFormatting sqref="R468:R472">
    <cfRule type="cellIs" dxfId="4272" priority="1720" operator="lessThan">
      <formula>0</formula>
    </cfRule>
  </conditionalFormatting>
  <conditionalFormatting sqref="R559">
    <cfRule type="cellIs" dxfId="4271" priority="1722" operator="lessThan">
      <formula>0</formula>
    </cfRule>
  </conditionalFormatting>
  <conditionalFormatting sqref="J351">
    <cfRule type="cellIs" dxfId="4270" priority="1715" operator="lessThan">
      <formula>0</formula>
    </cfRule>
  </conditionalFormatting>
  <conditionalFormatting sqref="Q540:Q543">
    <cfRule type="cellIs" dxfId="4269" priority="1725" operator="lessThan">
      <formula>0</formula>
    </cfRule>
  </conditionalFormatting>
  <conditionalFormatting sqref="Q349:R350 R351:R353">
    <cfRule type="cellIs" dxfId="4268" priority="1719" operator="lessThan">
      <formula>0</formula>
    </cfRule>
  </conditionalFormatting>
  <conditionalFormatting sqref="R396">
    <cfRule type="cellIs" dxfId="4267" priority="1642" operator="lessThan">
      <formula>0</formula>
    </cfRule>
  </conditionalFormatting>
  <conditionalFormatting sqref="B349">
    <cfRule type="cellIs" dxfId="4266" priority="1714" operator="lessThan">
      <formula>0</formula>
    </cfRule>
  </conditionalFormatting>
  <conditionalFormatting sqref="Q393:Q395">
    <cfRule type="cellIs" dxfId="4265" priority="1646" operator="lessThan">
      <formula>0</formula>
    </cfRule>
  </conditionalFormatting>
  <conditionalFormatting sqref="R397">
    <cfRule type="cellIs" dxfId="4264" priority="1644" operator="lessThan">
      <formula>0</formula>
    </cfRule>
  </conditionalFormatting>
  <conditionalFormatting sqref="Q349:Q350">
    <cfRule type="cellIs" dxfId="4263" priority="1718" operator="lessThan">
      <formula>0</formula>
    </cfRule>
  </conditionalFormatting>
  <conditionalFormatting sqref="Q351:Q354">
    <cfRule type="cellIs" dxfId="4262" priority="1717" operator="lessThan">
      <formula>0</formula>
    </cfRule>
  </conditionalFormatting>
  <conditionalFormatting sqref="C397:M397">
    <cfRule type="cellIs" dxfId="4261" priority="1641" operator="lessThan">
      <formula>0</formula>
    </cfRule>
  </conditionalFormatting>
  <conditionalFormatting sqref="R355">
    <cfRule type="cellIs" dxfId="4260" priority="1712" operator="lessThan">
      <formula>0</formula>
    </cfRule>
  </conditionalFormatting>
  <conditionalFormatting sqref="Q398:R398 R399:R401">
    <cfRule type="cellIs" dxfId="4259" priority="1640" operator="lessThan">
      <formula>0</formula>
    </cfRule>
  </conditionalFormatting>
  <conditionalFormatting sqref="Q399:Q401">
    <cfRule type="cellIs" dxfId="4258" priority="1638" operator="lessThan">
      <formula>0</formula>
    </cfRule>
  </conditionalFormatting>
  <conditionalFormatting sqref="C357:J357">
    <cfRule type="cellIs" dxfId="4257" priority="1703" operator="lessThan">
      <formula>0</formula>
    </cfRule>
  </conditionalFormatting>
  <conditionalFormatting sqref="H385">
    <cfRule type="cellIs" dxfId="4256" priority="1603" operator="lessThan">
      <formula>0</formula>
    </cfRule>
  </conditionalFormatting>
  <conditionalFormatting sqref="R402">
    <cfRule type="cellIs" dxfId="4255" priority="1636" operator="lessThan">
      <formula>0</formula>
    </cfRule>
  </conditionalFormatting>
  <conditionalFormatting sqref="B350">
    <cfRule type="cellIs" dxfId="4254" priority="1713" operator="lessThan">
      <formula>0</formula>
    </cfRule>
  </conditionalFormatting>
  <conditionalFormatting sqref="J352">
    <cfRule type="cellIs" dxfId="4253" priority="1710" operator="lessThan">
      <formula>0</formula>
    </cfRule>
  </conditionalFormatting>
  <conditionalFormatting sqref="Q355">
    <cfRule type="cellIs" dxfId="4252" priority="1711" operator="lessThan">
      <formula>0</formula>
    </cfRule>
  </conditionalFormatting>
  <conditionalFormatting sqref="Q440">
    <cfRule type="cellIs" dxfId="4251" priority="1589" operator="lessThan">
      <formula>0</formula>
    </cfRule>
  </conditionalFormatting>
  <conditionalFormatting sqref="R354">
    <cfRule type="cellIs" dxfId="4250" priority="1708" operator="lessThan">
      <formula>0</formula>
    </cfRule>
  </conditionalFormatting>
  <conditionalFormatting sqref="Q356:R356 R357:R359">
    <cfRule type="cellIs" dxfId="4249" priority="1707" operator="lessThan">
      <formula>0</formula>
    </cfRule>
  </conditionalFormatting>
  <conditionalFormatting sqref="Q356">
    <cfRule type="cellIs" dxfId="4248" priority="1706" operator="lessThan">
      <formula>0</formula>
    </cfRule>
  </conditionalFormatting>
  <conditionalFormatting sqref="Q357:Q360">
    <cfRule type="cellIs" dxfId="4247" priority="1705" operator="lessThan">
      <formula>0</formula>
    </cfRule>
  </conditionalFormatting>
  <conditionalFormatting sqref="I358 K358:N358 C359:M360 K357:M357">
    <cfRule type="cellIs" dxfId="4246" priority="1704" operator="lessThan">
      <formula>0</formula>
    </cfRule>
  </conditionalFormatting>
  <conditionalFormatting sqref="B356">
    <cfRule type="cellIs" dxfId="4245" priority="1701" operator="lessThan">
      <formula>0</formula>
    </cfRule>
  </conditionalFormatting>
  <conditionalFormatting sqref="I357">
    <cfRule type="cellIs" dxfId="4244" priority="1702" operator="lessThan">
      <formula>0</formula>
    </cfRule>
  </conditionalFormatting>
  <conditionalFormatting sqref="R361">
    <cfRule type="cellIs" dxfId="4243" priority="1700" operator="lessThan">
      <formula>0</formula>
    </cfRule>
  </conditionalFormatting>
  <conditionalFormatting sqref="C358:J358">
    <cfRule type="cellIs" dxfId="4242" priority="1699" operator="lessThan">
      <formula>0</formula>
    </cfRule>
  </conditionalFormatting>
  <conditionalFormatting sqref="R360">
    <cfRule type="cellIs" dxfId="4241" priority="1698" operator="lessThan">
      <formula>0</formula>
    </cfRule>
  </conditionalFormatting>
  <conditionalFormatting sqref="R360">
    <cfRule type="cellIs" dxfId="4240" priority="1697" operator="lessThan">
      <formula>0</formula>
    </cfRule>
  </conditionalFormatting>
  <conditionalFormatting sqref="Q362:R362 R363:R365">
    <cfRule type="cellIs" dxfId="4239" priority="1696" operator="lessThan">
      <formula>0</formula>
    </cfRule>
  </conditionalFormatting>
  <conditionalFormatting sqref="Q362">
    <cfRule type="cellIs" dxfId="4238" priority="1695" operator="lessThan">
      <formula>0</formula>
    </cfRule>
  </conditionalFormatting>
  <conditionalFormatting sqref="J363">
    <cfRule type="cellIs" dxfId="4237" priority="1693" operator="lessThan">
      <formula>0</formula>
    </cfRule>
  </conditionalFormatting>
  <conditionalFormatting sqref="K363:N364 J365:M366">
    <cfRule type="cellIs" dxfId="4236" priority="1694" operator="lessThan">
      <formula>0</formula>
    </cfRule>
  </conditionalFormatting>
  <conditionalFormatting sqref="Q368">
    <cfRule type="cellIs" dxfId="4235" priority="1686" operator="lessThan">
      <formula>0</formula>
    </cfRule>
  </conditionalFormatting>
  <conditionalFormatting sqref="R367">
    <cfRule type="cellIs" dxfId="4234" priority="1691" operator="lessThan">
      <formula>0</formula>
    </cfRule>
  </conditionalFormatting>
  <conditionalFormatting sqref="B362">
    <cfRule type="cellIs" dxfId="4233" priority="1692" operator="lessThan">
      <formula>0</formula>
    </cfRule>
  </conditionalFormatting>
  <conditionalFormatting sqref="Q405:Q407">
    <cfRule type="cellIs" dxfId="4232" priority="1624" operator="lessThan">
      <formula>0</formula>
    </cfRule>
  </conditionalFormatting>
  <conditionalFormatting sqref="J364">
    <cfRule type="cellIs" dxfId="4231" priority="1690" operator="lessThan">
      <formula>0</formula>
    </cfRule>
  </conditionalFormatting>
  <conditionalFormatting sqref="R366">
    <cfRule type="cellIs" dxfId="4230" priority="1688" operator="lessThan">
      <formula>0</formula>
    </cfRule>
  </conditionalFormatting>
  <conditionalFormatting sqref="Q368:R368 R369:R371">
    <cfRule type="cellIs" dxfId="4229" priority="1687" operator="lessThan">
      <formula>0</formula>
    </cfRule>
  </conditionalFormatting>
  <conditionalFormatting sqref="R372">
    <cfRule type="cellIs" dxfId="4228" priority="1678" operator="lessThan">
      <formula>0</formula>
    </cfRule>
  </conditionalFormatting>
  <conditionalFormatting sqref="I370 K369:N370 C371:M372">
    <cfRule type="cellIs" dxfId="4227" priority="1685" operator="lessThan">
      <formula>0</formula>
    </cfRule>
  </conditionalFormatting>
  <conditionalFormatting sqref="I369">
    <cfRule type="cellIs" dxfId="4226" priority="1683" operator="lessThan">
      <formula>0</formula>
    </cfRule>
  </conditionalFormatting>
  <conditionalFormatting sqref="C369:J369">
    <cfRule type="cellIs" dxfId="4225" priority="1684" operator="lessThan">
      <formula>0</formula>
    </cfRule>
  </conditionalFormatting>
  <conditionalFormatting sqref="B368">
    <cfRule type="cellIs" dxfId="4224" priority="1682" operator="lessThan">
      <formula>0</formula>
    </cfRule>
  </conditionalFormatting>
  <conditionalFormatting sqref="R373">
    <cfRule type="cellIs" dxfId="4223" priority="1681" operator="lessThan">
      <formula>0</formula>
    </cfRule>
  </conditionalFormatting>
  <conditionalFormatting sqref="Q411:Q413">
    <cfRule type="cellIs" dxfId="4222" priority="1617" operator="lessThan">
      <formula>0</formula>
    </cfRule>
  </conditionalFormatting>
  <conditionalFormatting sqref="C370:J370">
    <cfRule type="cellIs" dxfId="4221" priority="1680" operator="lessThan">
      <formula>0</formula>
    </cfRule>
  </conditionalFormatting>
  <conditionalFormatting sqref="R372">
    <cfRule type="cellIs" dxfId="4220" priority="1679" operator="lessThan">
      <formula>0</formula>
    </cfRule>
  </conditionalFormatting>
  <conditionalFormatting sqref="Q374:R374 R375:R377">
    <cfRule type="cellIs" dxfId="4219" priority="1677" operator="lessThan">
      <formula>0</formula>
    </cfRule>
  </conditionalFormatting>
  <conditionalFormatting sqref="Q374">
    <cfRule type="cellIs" dxfId="4218" priority="1676" operator="lessThan">
      <formula>0</formula>
    </cfRule>
  </conditionalFormatting>
  <conditionalFormatting sqref="Q375:Q377">
    <cfRule type="cellIs" dxfId="4217" priority="1675" operator="lessThan">
      <formula>0</formula>
    </cfRule>
  </conditionalFormatting>
  <conditionalFormatting sqref="I376 K375:N376 C377:M378">
    <cfRule type="cellIs" dxfId="4216" priority="1674" operator="lessThan">
      <formula>0</formula>
    </cfRule>
  </conditionalFormatting>
  <conditionalFormatting sqref="I375">
    <cfRule type="cellIs" dxfId="4215" priority="1672" operator="lessThan">
      <formula>0</formula>
    </cfRule>
  </conditionalFormatting>
  <conditionalFormatting sqref="C375:J375">
    <cfRule type="cellIs" dxfId="4214" priority="1673" operator="lessThan">
      <formula>0</formula>
    </cfRule>
  </conditionalFormatting>
  <conditionalFormatting sqref="B374">
    <cfRule type="cellIs" dxfId="4213" priority="1671" operator="lessThan">
      <formula>0</formula>
    </cfRule>
  </conditionalFormatting>
  <conditionalFormatting sqref="R379">
    <cfRule type="cellIs" dxfId="4212" priority="1670" operator="lessThan">
      <formula>0</formula>
    </cfRule>
  </conditionalFormatting>
  <conditionalFormatting sqref="C376:J376">
    <cfRule type="cellIs" dxfId="4211" priority="1669" operator="lessThan">
      <formula>0</formula>
    </cfRule>
  </conditionalFormatting>
  <conditionalFormatting sqref="R378">
    <cfRule type="cellIs" dxfId="4210" priority="1668" operator="lessThan">
      <formula>0</formula>
    </cfRule>
  </conditionalFormatting>
  <conditionalFormatting sqref="R378">
    <cfRule type="cellIs" dxfId="4209" priority="1667" operator="lessThan">
      <formula>0</formula>
    </cfRule>
  </conditionalFormatting>
  <conditionalFormatting sqref="Q380:R380 R381:R383">
    <cfRule type="cellIs" dxfId="4208" priority="1666" operator="lessThan">
      <formula>0</formula>
    </cfRule>
  </conditionalFormatting>
  <conditionalFormatting sqref="Q380">
    <cfRule type="cellIs" dxfId="4207" priority="1665" operator="lessThan">
      <formula>0</formula>
    </cfRule>
  </conditionalFormatting>
  <conditionalFormatting sqref="Q381:Q383">
    <cfRule type="cellIs" dxfId="4206" priority="1664" operator="lessThan">
      <formula>0</formula>
    </cfRule>
  </conditionalFormatting>
  <conditionalFormatting sqref="I382 K381:N382 C383:N383 C384:M384">
    <cfRule type="cellIs" dxfId="4205" priority="1663" operator="lessThan">
      <formula>0</formula>
    </cfRule>
  </conditionalFormatting>
  <conditionalFormatting sqref="I381">
    <cfRule type="cellIs" dxfId="4204" priority="1661" operator="lessThan">
      <formula>0</formula>
    </cfRule>
  </conditionalFormatting>
  <conditionalFormatting sqref="C381:J381">
    <cfRule type="cellIs" dxfId="4203" priority="1662" operator="lessThan">
      <formula>0</formula>
    </cfRule>
  </conditionalFormatting>
  <conditionalFormatting sqref="B380">
    <cfRule type="cellIs" dxfId="4202" priority="1660" operator="lessThan">
      <formula>0</formula>
    </cfRule>
  </conditionalFormatting>
  <conditionalFormatting sqref="R385">
    <cfRule type="cellIs" dxfId="4201" priority="1659" operator="lessThan">
      <formula>0</formula>
    </cfRule>
  </conditionalFormatting>
  <conditionalFormatting sqref="C382:J382">
    <cfRule type="cellIs" dxfId="4200" priority="1658" operator="lessThan">
      <formula>0</formula>
    </cfRule>
  </conditionalFormatting>
  <conditionalFormatting sqref="R384">
    <cfRule type="cellIs" dxfId="4199" priority="1657" operator="lessThan">
      <formula>0</formula>
    </cfRule>
  </conditionalFormatting>
  <conditionalFormatting sqref="R384">
    <cfRule type="cellIs" dxfId="4198" priority="1656" operator="lessThan">
      <formula>0</formula>
    </cfRule>
  </conditionalFormatting>
  <conditionalFormatting sqref="Q386:R386 R387:R389">
    <cfRule type="cellIs" dxfId="4197" priority="1655" operator="lessThan">
      <formula>0</formula>
    </cfRule>
  </conditionalFormatting>
  <conditionalFormatting sqref="Q386">
    <cfRule type="cellIs" dxfId="4196" priority="1654" operator="lessThan">
      <formula>0</formula>
    </cfRule>
  </conditionalFormatting>
  <conditionalFormatting sqref="Q387:Q389">
    <cfRule type="cellIs" dxfId="4195" priority="1653" operator="lessThan">
      <formula>0</formula>
    </cfRule>
  </conditionalFormatting>
  <conditionalFormatting sqref="B386">
    <cfRule type="cellIs" dxfId="4194" priority="1652" operator="lessThan">
      <formula>0</formula>
    </cfRule>
  </conditionalFormatting>
  <conditionalFormatting sqref="R391">
    <cfRule type="cellIs" dxfId="4193" priority="1651" operator="lessThan">
      <formula>0</formula>
    </cfRule>
  </conditionalFormatting>
  <conditionalFormatting sqref="R390">
    <cfRule type="cellIs" dxfId="4192" priority="1650" operator="lessThan">
      <formula>0</formula>
    </cfRule>
  </conditionalFormatting>
  <conditionalFormatting sqref="R390">
    <cfRule type="cellIs" dxfId="4191" priority="1649" operator="lessThan">
      <formula>0</formula>
    </cfRule>
  </conditionalFormatting>
  <conditionalFormatting sqref="Q392:R392 R393:R395">
    <cfRule type="cellIs" dxfId="4190" priority="1648" operator="lessThan">
      <formula>0</formula>
    </cfRule>
  </conditionalFormatting>
  <conditionalFormatting sqref="Q392">
    <cfRule type="cellIs" dxfId="4189" priority="1647" operator="lessThan">
      <formula>0</formula>
    </cfRule>
  </conditionalFormatting>
  <conditionalFormatting sqref="H397">
    <cfRule type="cellIs" dxfId="4188" priority="1606" operator="lessThan">
      <formula>0</formula>
    </cfRule>
  </conditionalFormatting>
  <conditionalFormatting sqref="B392">
    <cfRule type="cellIs" dxfId="4187" priority="1645" operator="lessThan">
      <formula>0</formula>
    </cfRule>
  </conditionalFormatting>
  <conditionalFormatting sqref="H378">
    <cfRule type="cellIs" dxfId="4186" priority="1602" operator="lessThan">
      <formula>0</formula>
    </cfRule>
  </conditionalFormatting>
  <conditionalFormatting sqref="R396">
    <cfRule type="cellIs" dxfId="4185" priority="1643" operator="lessThan">
      <formula>0</formula>
    </cfRule>
  </conditionalFormatting>
  <conditionalFormatting sqref="H360">
    <cfRule type="cellIs" dxfId="4184" priority="1600" operator="lessThan">
      <formula>0</formula>
    </cfRule>
  </conditionalFormatting>
  <conditionalFormatting sqref="H361">
    <cfRule type="cellIs" dxfId="4183" priority="1599" operator="lessThan">
      <formula>0</formula>
    </cfRule>
  </conditionalFormatting>
  <conditionalFormatting sqref="Q398">
    <cfRule type="cellIs" dxfId="4182" priority="1639" operator="lessThan">
      <formula>0</formula>
    </cfRule>
  </conditionalFormatting>
  <conditionalFormatting sqref="R438">
    <cfRule type="cellIs" dxfId="4181" priority="1592" operator="lessThan">
      <formula>0</formula>
    </cfRule>
  </conditionalFormatting>
  <conditionalFormatting sqref="H372">
    <cfRule type="cellIs" dxfId="4180" priority="1598" operator="lessThan">
      <formula>0</formula>
    </cfRule>
  </conditionalFormatting>
  <conditionalFormatting sqref="R402">
    <cfRule type="cellIs" dxfId="4179" priority="1637" operator="lessThan">
      <formula>0</formula>
    </cfRule>
  </conditionalFormatting>
  <conditionalFormatting sqref="Q440:R440 R441:R443">
    <cfRule type="cellIs" dxfId="4178" priority="1590" operator="lessThan">
      <formula>0</formula>
    </cfRule>
  </conditionalFormatting>
  <conditionalFormatting sqref="C391:M391">
    <cfRule type="cellIs" dxfId="4177" priority="1635" operator="lessThan">
      <formula>0</formula>
    </cfRule>
  </conditionalFormatting>
  <conditionalFormatting sqref="C385:M385">
    <cfRule type="cellIs" dxfId="4176" priority="1634" operator="lessThan">
      <formula>0</formula>
    </cfRule>
  </conditionalFormatting>
  <conditionalFormatting sqref="C379:M379">
    <cfRule type="cellIs" dxfId="4175" priority="1633" operator="lessThan">
      <formula>0</formula>
    </cfRule>
  </conditionalFormatting>
  <conditionalFormatting sqref="C373:M373">
    <cfRule type="cellIs" dxfId="4174" priority="1632" operator="lessThan">
      <formula>0</formula>
    </cfRule>
  </conditionalFormatting>
  <conditionalFormatting sqref="J367:M367">
    <cfRule type="cellIs" dxfId="4173" priority="1631" operator="lessThan">
      <formula>0</formula>
    </cfRule>
  </conditionalFormatting>
  <conditionalFormatting sqref="C361:M361">
    <cfRule type="cellIs" dxfId="4172" priority="1630" operator="lessThan">
      <formula>0</formula>
    </cfRule>
  </conditionalFormatting>
  <conditionalFormatting sqref="J355:N355">
    <cfRule type="cellIs" dxfId="4171" priority="1629" operator="lessThan">
      <formula>0</formula>
    </cfRule>
  </conditionalFormatting>
  <conditionalFormatting sqref="B398">
    <cfRule type="cellIs" dxfId="4170" priority="1628" operator="lessThan">
      <formula>0</formula>
    </cfRule>
  </conditionalFormatting>
  <conditionalFormatting sqref="B403">
    <cfRule type="cellIs" dxfId="4169" priority="1627" operator="lessThan">
      <formula>0</formula>
    </cfRule>
  </conditionalFormatting>
  <conditionalFormatting sqref="R408">
    <cfRule type="cellIs" dxfId="4168" priority="1621" operator="lessThan">
      <formula>0</formula>
    </cfRule>
  </conditionalFormatting>
  <conditionalFormatting sqref="R409">
    <cfRule type="cellIs" dxfId="4167" priority="1623" operator="lessThan">
      <formula>0</formula>
    </cfRule>
  </conditionalFormatting>
  <conditionalFormatting sqref="Q404:R404 R405:R407">
    <cfRule type="cellIs" dxfId="4166" priority="1626" operator="lessThan">
      <formula>0</formula>
    </cfRule>
  </conditionalFormatting>
  <conditionalFormatting sqref="Q404">
    <cfRule type="cellIs" dxfId="4165" priority="1625" operator="lessThan">
      <formula>0</formula>
    </cfRule>
  </conditionalFormatting>
  <conditionalFormatting sqref="R408">
    <cfRule type="cellIs" dxfId="4164" priority="1622" operator="lessThan">
      <formula>0</formula>
    </cfRule>
  </conditionalFormatting>
  <conditionalFormatting sqref="B404">
    <cfRule type="cellIs" dxfId="4163" priority="1620" operator="lessThan">
      <formula>0</formula>
    </cfRule>
  </conditionalFormatting>
  <conditionalFormatting sqref="R414">
    <cfRule type="cellIs" dxfId="4162" priority="1614" operator="lessThan">
      <formula>0</formula>
    </cfRule>
  </conditionalFormatting>
  <conditionalFormatting sqref="R415">
    <cfRule type="cellIs" dxfId="4161" priority="1616" operator="lessThan">
      <formula>0</formula>
    </cfRule>
  </conditionalFormatting>
  <conditionalFormatting sqref="Q410:R410 R411:R413">
    <cfRule type="cellIs" dxfId="4160" priority="1619" operator="lessThan">
      <formula>0</formula>
    </cfRule>
  </conditionalFormatting>
  <conditionalFormatting sqref="Q410">
    <cfRule type="cellIs" dxfId="4159" priority="1618" operator="lessThan">
      <formula>0</formula>
    </cfRule>
  </conditionalFormatting>
  <conditionalFormatting sqref="R414">
    <cfRule type="cellIs" dxfId="4158" priority="1615" operator="lessThan">
      <formula>0</formula>
    </cfRule>
  </conditionalFormatting>
  <conditionalFormatting sqref="B410">
    <cfRule type="cellIs" dxfId="4157" priority="1613" operator="lessThan">
      <formula>0</formula>
    </cfRule>
  </conditionalFormatting>
  <conditionalFormatting sqref="R432">
    <cfRule type="cellIs" dxfId="4156" priority="1607" operator="lessThan">
      <formula>0</formula>
    </cfRule>
  </conditionalFormatting>
  <conditionalFormatting sqref="Q429:Q431">
    <cfRule type="cellIs" dxfId="4155" priority="1610" operator="lessThan">
      <formula>0</formula>
    </cfRule>
  </conditionalFormatting>
  <conditionalFormatting sqref="R433">
    <cfRule type="cellIs" dxfId="4154" priority="1609" operator="lessThan">
      <formula>0</formula>
    </cfRule>
  </conditionalFormatting>
  <conditionalFormatting sqref="Q428:R428 R429:R431">
    <cfRule type="cellIs" dxfId="4153" priority="1612" operator="lessThan">
      <formula>0</formula>
    </cfRule>
  </conditionalFormatting>
  <conditionalFormatting sqref="Q428">
    <cfRule type="cellIs" dxfId="4152" priority="1611" operator="lessThan">
      <formula>0</formula>
    </cfRule>
  </conditionalFormatting>
  <conditionalFormatting sqref="R432">
    <cfRule type="cellIs" dxfId="4151" priority="1608" operator="lessThan">
      <formula>0</formula>
    </cfRule>
  </conditionalFormatting>
  <conditionalFormatting sqref="H391">
    <cfRule type="cellIs" dxfId="4150" priority="1605" operator="lessThan">
      <formula>0</formula>
    </cfRule>
  </conditionalFormatting>
  <conditionalFormatting sqref="Q435:Q437">
    <cfRule type="cellIs" dxfId="4149" priority="1594" operator="lessThan">
      <formula>0</formula>
    </cfRule>
  </conditionalFormatting>
  <conditionalFormatting sqref="R444">
    <cfRule type="cellIs" dxfId="4148" priority="1586" operator="lessThan">
      <formula>0</formula>
    </cfRule>
  </conditionalFormatting>
  <conditionalFormatting sqref="H384">
    <cfRule type="cellIs" dxfId="4147" priority="1604" operator="lessThan">
      <formula>0</formula>
    </cfRule>
  </conditionalFormatting>
  <conditionalFormatting sqref="H379">
    <cfRule type="cellIs" dxfId="4146" priority="1601" operator="lessThan">
      <formula>0</formula>
    </cfRule>
  </conditionalFormatting>
  <conditionalFormatting sqref="R438">
    <cfRule type="cellIs" dxfId="4145" priority="1593" operator="lessThan">
      <formula>0</formula>
    </cfRule>
  </conditionalFormatting>
  <conditionalFormatting sqref="H373">
    <cfRule type="cellIs" dxfId="4144" priority="1597" operator="lessThan">
      <formula>0</formula>
    </cfRule>
  </conditionalFormatting>
  <conditionalFormatting sqref="Q441:Q443">
    <cfRule type="cellIs" dxfId="4143" priority="1588" operator="lessThan">
      <formula>0</formula>
    </cfRule>
  </conditionalFormatting>
  <conditionalFormatting sqref="Q434:R434 R435:R437">
    <cfRule type="cellIs" dxfId="4142" priority="1596" operator="lessThan">
      <formula>0</formula>
    </cfRule>
  </conditionalFormatting>
  <conditionalFormatting sqref="Q434">
    <cfRule type="cellIs" dxfId="4141" priority="1595" operator="lessThan">
      <formula>0</formula>
    </cfRule>
  </conditionalFormatting>
  <conditionalFormatting sqref="B434">
    <cfRule type="cellIs" dxfId="4140" priority="1591" operator="lessThan">
      <formula>0</formula>
    </cfRule>
  </conditionalFormatting>
  <conditionalFormatting sqref="R445:R446">
    <cfRule type="cellIs" dxfId="4139" priority="1582" operator="lessThan">
      <formula>0</formula>
    </cfRule>
  </conditionalFormatting>
  <conditionalFormatting sqref="R444">
    <cfRule type="cellIs" dxfId="4138" priority="1585" operator="lessThan">
      <formula>0</formula>
    </cfRule>
  </conditionalFormatting>
  <conditionalFormatting sqref="B446">
    <cfRule type="cellIs" dxfId="4137" priority="1581" operator="lessThan">
      <formula>0</formula>
    </cfRule>
  </conditionalFormatting>
  <conditionalFormatting sqref="B440">
    <cfRule type="cellIs" dxfId="4136" priority="1584" operator="lessThan">
      <formula>0</formula>
    </cfRule>
  </conditionalFormatting>
  <conditionalFormatting sqref="Q446">
    <cfRule type="cellIs" dxfId="4135" priority="1587" operator="lessThan">
      <formula>0</formula>
    </cfRule>
  </conditionalFormatting>
  <conditionalFormatting sqref="B447">
    <cfRule type="cellIs" dxfId="4134" priority="1580" operator="lessThan">
      <formula>0</formula>
    </cfRule>
  </conditionalFormatting>
  <conditionalFormatting sqref="R439">
    <cfRule type="cellIs" dxfId="4133" priority="1583" operator="lessThan">
      <formula>0</formula>
    </cfRule>
  </conditionalFormatting>
  <conditionalFormatting sqref="R448:R450">
    <cfRule type="cellIs" dxfId="4132" priority="1579" operator="lessThan">
      <formula>0</formula>
    </cfRule>
  </conditionalFormatting>
  <conditionalFormatting sqref="Q448:Q450">
    <cfRule type="cellIs" dxfId="4131" priority="1578" operator="lessThan">
      <formula>0</formula>
    </cfRule>
  </conditionalFormatting>
  <conditionalFormatting sqref="R603">
    <cfRule type="cellIs" dxfId="4130" priority="1553" operator="lessThan">
      <formula>0</formula>
    </cfRule>
  </conditionalFormatting>
  <conditionalFormatting sqref="B625">
    <cfRule type="cellIs" dxfId="4129" priority="1517" operator="lessThan">
      <formula>0</formula>
    </cfRule>
  </conditionalFormatting>
  <conditionalFormatting sqref="Q454:Q456">
    <cfRule type="cellIs" dxfId="4128" priority="1574" operator="lessThan">
      <formula>0</formula>
    </cfRule>
  </conditionalFormatting>
  <conditionalFormatting sqref="R457">
    <cfRule type="cellIs" dxfId="4127" priority="1573" operator="lessThan">
      <formula>0</formula>
    </cfRule>
  </conditionalFormatting>
  <conditionalFormatting sqref="R597">
    <cfRule type="cellIs" dxfId="4126" priority="1562" operator="lessThan">
      <formula>0</formula>
    </cfRule>
  </conditionalFormatting>
  <conditionalFormatting sqref="R451">
    <cfRule type="cellIs" dxfId="4125" priority="1577" operator="lessThan">
      <formula>0</formula>
    </cfRule>
  </conditionalFormatting>
  <conditionalFormatting sqref="R451">
    <cfRule type="cellIs" dxfId="4124" priority="1576" operator="lessThan">
      <formula>0</formula>
    </cfRule>
  </conditionalFormatting>
  <conditionalFormatting sqref="R457">
    <cfRule type="cellIs" dxfId="4123" priority="1572" operator="lessThan">
      <formula>0</formula>
    </cfRule>
  </conditionalFormatting>
  <conditionalFormatting sqref="J593:N595 J596:M596">
    <cfRule type="cellIs" dxfId="4122" priority="1566" operator="lessThan">
      <formula>0</formula>
    </cfRule>
  </conditionalFormatting>
  <conditionalFormatting sqref="B453">
    <cfRule type="cellIs" dxfId="4121" priority="1570" operator="lessThan">
      <formula>0</formula>
    </cfRule>
  </conditionalFormatting>
  <conditionalFormatting sqref="Q599:Q602">
    <cfRule type="cellIs" dxfId="4120" priority="1559" operator="lessThan">
      <formula>0</formula>
    </cfRule>
  </conditionalFormatting>
  <conditionalFormatting sqref="R454:R456">
    <cfRule type="cellIs" dxfId="4119" priority="1575" operator="lessThan">
      <formula>0</formula>
    </cfRule>
  </conditionalFormatting>
  <conditionalFormatting sqref="R593:R595">
    <cfRule type="cellIs" dxfId="4118" priority="1569" operator="lessThan">
      <formula>0</formula>
    </cfRule>
  </conditionalFormatting>
  <conditionalFormatting sqref="R596">
    <cfRule type="cellIs" dxfId="4117" priority="1564" operator="lessThan">
      <formula>0</formula>
    </cfRule>
  </conditionalFormatting>
  <conditionalFormatting sqref="R452">
    <cfRule type="cellIs" dxfId="4116" priority="1571" operator="lessThan">
      <formula>0</formula>
    </cfRule>
  </conditionalFormatting>
  <conditionalFormatting sqref="B592">
    <cfRule type="cellIs" dxfId="4115" priority="1561" operator="lessThan">
      <formula>0</formula>
    </cfRule>
  </conditionalFormatting>
  <conditionalFormatting sqref="Q593:Q595">
    <cfRule type="cellIs" dxfId="4114" priority="1568" operator="lessThan">
      <formula>0</formula>
    </cfRule>
  </conditionalFormatting>
  <conditionalFormatting sqref="J594">
    <cfRule type="cellIs" dxfId="4113" priority="1565" operator="lessThan">
      <formula>0</formula>
    </cfRule>
  </conditionalFormatting>
  <conditionalFormatting sqref="R602">
    <cfRule type="cellIs" dxfId="4112" priority="1554" operator="lessThan">
      <formula>0</formula>
    </cfRule>
  </conditionalFormatting>
  <conditionalFormatting sqref="J595:N595 K593:N594 J596:M596">
    <cfRule type="cellIs" dxfId="4111" priority="1567" operator="lessThan">
      <formula>0</formula>
    </cfRule>
  </conditionalFormatting>
  <conditionalFormatting sqref="R596">
    <cfRule type="cellIs" dxfId="4110" priority="1563" operator="lessThan">
      <formula>0</formula>
    </cfRule>
  </conditionalFormatting>
  <conditionalFormatting sqref="J599:N599 J601:N602 J600:M600">
    <cfRule type="cellIs" dxfId="4109" priority="1557" operator="lessThan">
      <formula>0</formula>
    </cfRule>
  </conditionalFormatting>
  <conditionalFormatting sqref="Q616:Q619">
    <cfRule type="cellIs" dxfId="4108" priority="1551" operator="lessThan">
      <formula>0</formula>
    </cfRule>
  </conditionalFormatting>
  <conditionalFormatting sqref="R602">
    <cfRule type="cellIs" dxfId="4107" priority="1555" operator="lessThan">
      <formula>0</formula>
    </cfRule>
  </conditionalFormatting>
  <conditionalFormatting sqref="J600">
    <cfRule type="cellIs" dxfId="4106" priority="1556" operator="lessThan">
      <formula>0</formula>
    </cfRule>
  </conditionalFormatting>
  <conditionalFormatting sqref="J601:N602 K599:N599 K600:M600">
    <cfRule type="cellIs" dxfId="4105" priority="1558" operator="lessThan">
      <formula>0</formula>
    </cfRule>
  </conditionalFormatting>
  <conditionalFormatting sqref="R599:R601">
    <cfRule type="cellIs" dxfId="4104" priority="1560" operator="lessThan">
      <formula>0</formula>
    </cfRule>
  </conditionalFormatting>
  <conditionalFormatting sqref="R629">
    <cfRule type="cellIs" dxfId="4103" priority="1521" operator="lessThan">
      <formula>0</formula>
    </cfRule>
  </conditionalFormatting>
  <conditionalFormatting sqref="I626">
    <cfRule type="cellIs" dxfId="4102" priority="1524" operator="lessThan">
      <formula>0</formula>
    </cfRule>
  </conditionalFormatting>
  <conditionalFormatting sqref="C616:N619">
    <cfRule type="cellIs" dxfId="4101" priority="1549" operator="lessThan">
      <formula>0</formula>
    </cfRule>
  </conditionalFormatting>
  <conditionalFormatting sqref="R619">
    <cfRule type="cellIs" dxfId="4100" priority="1545" operator="lessThan">
      <formula>0</formula>
    </cfRule>
  </conditionalFormatting>
  <conditionalFormatting sqref="I616">
    <cfRule type="cellIs" dxfId="4099" priority="1548" operator="lessThan">
      <formula>0</formula>
    </cfRule>
  </conditionalFormatting>
  <conditionalFormatting sqref="H621:H624">
    <cfRule type="cellIs" dxfId="4098" priority="1531" operator="lessThan">
      <formula>0</formula>
    </cfRule>
  </conditionalFormatting>
  <conditionalFormatting sqref="R619">
    <cfRule type="cellIs" dxfId="4097" priority="1546" operator="lessThan">
      <formula>0</formula>
    </cfRule>
  </conditionalFormatting>
  <conditionalFormatting sqref="H616">
    <cfRule type="cellIs" dxfId="4096" priority="1542" operator="lessThan">
      <formula>0</formula>
    </cfRule>
  </conditionalFormatting>
  <conditionalFormatting sqref="H616:H619">
    <cfRule type="cellIs" dxfId="4095" priority="1543" operator="lessThan">
      <formula>0</formula>
    </cfRule>
  </conditionalFormatting>
  <conditionalFormatting sqref="C617:J617">
    <cfRule type="cellIs" dxfId="4094" priority="1547" operator="lessThan">
      <formula>0</formula>
    </cfRule>
  </conditionalFormatting>
  <conditionalFormatting sqref="H617:H619">
    <cfRule type="cellIs" dxfId="4093" priority="1544" operator="lessThan">
      <formula>0</formula>
    </cfRule>
  </conditionalFormatting>
  <conditionalFormatting sqref="I617 K616:N617 C618:N619">
    <cfRule type="cellIs" dxfId="4092" priority="1550" operator="lessThan">
      <formula>0</formula>
    </cfRule>
  </conditionalFormatting>
  <conditionalFormatting sqref="R616:R618">
    <cfRule type="cellIs" dxfId="4091" priority="1552" operator="lessThan">
      <formula>0</formula>
    </cfRule>
  </conditionalFormatting>
  <conditionalFormatting sqref="B615">
    <cfRule type="cellIs" dxfId="4090" priority="1541" operator="lessThan">
      <formula>0</formula>
    </cfRule>
  </conditionalFormatting>
  <conditionalFormatting sqref="R624">
    <cfRule type="cellIs" dxfId="4089" priority="1533" operator="lessThan">
      <formula>0</formula>
    </cfRule>
  </conditionalFormatting>
  <conditionalFormatting sqref="I621">
    <cfRule type="cellIs" dxfId="4088" priority="1536" operator="lessThan">
      <formula>0</formula>
    </cfRule>
  </conditionalFormatting>
  <conditionalFormatting sqref="C621:N624">
    <cfRule type="cellIs" dxfId="4087" priority="1537" operator="lessThan">
      <formula>0</formula>
    </cfRule>
  </conditionalFormatting>
  <conditionalFormatting sqref="R624">
    <cfRule type="cellIs" dxfId="4086" priority="1534" operator="lessThan">
      <formula>0</formula>
    </cfRule>
  </conditionalFormatting>
  <conditionalFormatting sqref="H621">
    <cfRule type="cellIs" dxfId="4085" priority="1530" operator="lessThan">
      <formula>0</formula>
    </cfRule>
  </conditionalFormatting>
  <conditionalFormatting sqref="Q621:Q624">
    <cfRule type="cellIs" dxfId="4084" priority="1539" operator="lessThan">
      <formula>0</formula>
    </cfRule>
  </conditionalFormatting>
  <conditionalFormatting sqref="C622:J622">
    <cfRule type="cellIs" dxfId="4083" priority="1535" operator="lessThan">
      <formula>0</formula>
    </cfRule>
  </conditionalFormatting>
  <conditionalFormatting sqref="H622:H624">
    <cfRule type="cellIs" dxfId="4082" priority="1532" operator="lessThan">
      <formula>0</formula>
    </cfRule>
  </conditionalFormatting>
  <conditionalFormatting sqref="I622 K621:N622 C623:N624">
    <cfRule type="cellIs" dxfId="4081" priority="1538" operator="lessThan">
      <formula>0</formula>
    </cfRule>
  </conditionalFormatting>
  <conditionalFormatting sqref="R621:R623">
    <cfRule type="cellIs" dxfId="4080" priority="1540" operator="lessThan">
      <formula>0</formula>
    </cfRule>
  </conditionalFormatting>
  <conditionalFormatting sqref="B620">
    <cfRule type="cellIs" dxfId="4079" priority="1529" operator="lessThan">
      <formula>0</formula>
    </cfRule>
  </conditionalFormatting>
  <conditionalFormatting sqref="C626:N629">
    <cfRule type="cellIs" dxfId="4078" priority="1525" operator="lessThan">
      <formula>0</formula>
    </cfRule>
  </conditionalFormatting>
  <conditionalFormatting sqref="R629">
    <cfRule type="cellIs" dxfId="4077" priority="1522" operator="lessThan">
      <formula>0</formula>
    </cfRule>
  </conditionalFormatting>
  <conditionalFormatting sqref="H626">
    <cfRule type="cellIs" dxfId="4076" priority="1518" operator="lessThan">
      <formula>0</formula>
    </cfRule>
  </conditionalFormatting>
  <conditionalFormatting sqref="H626:H629">
    <cfRule type="cellIs" dxfId="4075" priority="1519" operator="lessThan">
      <formula>0</formula>
    </cfRule>
  </conditionalFormatting>
  <conditionalFormatting sqref="Q626:Q629">
    <cfRule type="cellIs" dxfId="4074" priority="1527" operator="lessThan">
      <formula>0</formula>
    </cfRule>
  </conditionalFormatting>
  <conditionalFormatting sqref="C627:J627">
    <cfRule type="cellIs" dxfId="4073" priority="1523" operator="lessThan">
      <formula>0</formula>
    </cfRule>
  </conditionalFormatting>
  <conditionalFormatting sqref="H627:H629">
    <cfRule type="cellIs" dxfId="4072" priority="1520" operator="lessThan">
      <formula>0</formula>
    </cfRule>
  </conditionalFormatting>
  <conditionalFormatting sqref="I627 K626:N627 C628:N629">
    <cfRule type="cellIs" dxfId="4071" priority="1526" operator="lessThan">
      <formula>0</formula>
    </cfRule>
  </conditionalFormatting>
  <conditionalFormatting sqref="R626:R628">
    <cfRule type="cellIs" dxfId="4070" priority="1528" operator="lessThan">
      <formula>0</formula>
    </cfRule>
  </conditionalFormatting>
  <conditionalFormatting sqref="C351:I351">
    <cfRule type="cellIs" dxfId="4069" priority="1514" operator="lessThan">
      <formula>0</formula>
    </cfRule>
  </conditionalFormatting>
  <conditionalFormatting sqref="C353:I354">
    <cfRule type="cellIs" dxfId="4068" priority="1515" operator="lessThan">
      <formula>0</formula>
    </cfRule>
  </conditionalFormatting>
  <conditionalFormatting sqref="Q506:R506">
    <cfRule type="cellIs" dxfId="4067" priority="1498" operator="lessThan">
      <formula>0</formula>
    </cfRule>
  </conditionalFormatting>
  <conditionalFormatting sqref="Q499:Q502">
    <cfRule type="cellIs" dxfId="4066" priority="1499" operator="lessThan">
      <formula>0</formula>
    </cfRule>
  </conditionalFormatting>
  <conditionalFormatting sqref="R611:R613">
    <cfRule type="cellIs" dxfId="4065" priority="1461" operator="lessThan">
      <formula>0</formula>
    </cfRule>
  </conditionalFormatting>
  <conditionalFormatting sqref="B498">
    <cfRule type="cellIs" dxfId="4064" priority="1516" operator="lessThan">
      <formula>0</formula>
    </cfRule>
  </conditionalFormatting>
  <conditionalFormatting sqref="N427">
    <cfRule type="cellIs" dxfId="4063" priority="1235" operator="lessThan">
      <formula>0</formula>
    </cfRule>
  </conditionalFormatting>
  <conditionalFormatting sqref="C352:I352">
    <cfRule type="cellIs" dxfId="4062" priority="1513" operator="lessThan">
      <formula>0</formula>
    </cfRule>
  </conditionalFormatting>
  <conditionalFormatting sqref="C355:I355">
    <cfRule type="cellIs" dxfId="4061" priority="1512" operator="lessThan">
      <formula>0</formula>
    </cfRule>
  </conditionalFormatting>
  <conditionalFormatting sqref="C365:I366">
    <cfRule type="cellIs" dxfId="4060" priority="1511" operator="lessThan">
      <formula>0</formula>
    </cfRule>
  </conditionalFormatting>
  <conditionalFormatting sqref="C363:I363">
    <cfRule type="cellIs" dxfId="4059" priority="1510" operator="lessThan">
      <formula>0</formula>
    </cfRule>
  </conditionalFormatting>
  <conditionalFormatting sqref="C364:I364">
    <cfRule type="cellIs" dxfId="4058" priority="1509" operator="lessThan">
      <formula>0</formula>
    </cfRule>
  </conditionalFormatting>
  <conditionalFormatting sqref="C367:I367">
    <cfRule type="cellIs" dxfId="4057" priority="1508" operator="lessThan">
      <formula>0</formula>
    </cfRule>
  </conditionalFormatting>
  <conditionalFormatting sqref="C593:I596">
    <cfRule type="cellIs" dxfId="4056" priority="1506" operator="lessThan">
      <formula>0</formula>
    </cfRule>
  </conditionalFormatting>
  <conditionalFormatting sqref="C594:I594">
    <cfRule type="cellIs" dxfId="4055" priority="1505" operator="lessThan">
      <formula>0</formula>
    </cfRule>
  </conditionalFormatting>
  <conditionalFormatting sqref="C595:I596">
    <cfRule type="cellIs" dxfId="4054" priority="1507" operator="lessThan">
      <formula>0</formula>
    </cfRule>
  </conditionalFormatting>
  <conditionalFormatting sqref="R551">
    <cfRule type="cellIs" dxfId="4053" priority="1487" operator="lessThan">
      <formula>0</formula>
    </cfRule>
  </conditionalFormatting>
  <conditionalFormatting sqref="R551">
    <cfRule type="cellIs" dxfId="4052" priority="1488" operator="lessThan">
      <formula>0</formula>
    </cfRule>
  </conditionalFormatting>
  <conditionalFormatting sqref="C599:I602">
    <cfRule type="cellIs" dxfId="4051" priority="1503" operator="lessThan">
      <formula>0</formula>
    </cfRule>
  </conditionalFormatting>
  <conditionalFormatting sqref="C600:I600">
    <cfRule type="cellIs" dxfId="4050" priority="1502" operator="lessThan">
      <formula>0</formula>
    </cfRule>
  </conditionalFormatting>
  <conditionalFormatting sqref="C601:I602">
    <cfRule type="cellIs" dxfId="4049" priority="1504" operator="lessThan">
      <formula>0</formula>
    </cfRule>
  </conditionalFormatting>
  <conditionalFormatting sqref="C461:C464">
    <cfRule type="cellIs" dxfId="4048" priority="1501" operator="lessThan">
      <formula>0</formula>
    </cfRule>
  </conditionalFormatting>
  <conditionalFormatting sqref="Q468:Q471">
    <cfRule type="cellIs" dxfId="4047" priority="1500" operator="lessThan">
      <formula>0</formula>
    </cfRule>
  </conditionalFormatting>
  <conditionalFormatting sqref="R507:R510">
    <cfRule type="cellIs" dxfId="4046" priority="1497" operator="lessThan">
      <formula>0</formula>
    </cfRule>
  </conditionalFormatting>
  <conditionalFormatting sqref="R511:R512">
    <cfRule type="cellIs" dxfId="4045" priority="1496" operator="lessThan">
      <formula>0</formula>
    </cfRule>
  </conditionalFormatting>
  <conditionalFormatting sqref="R512">
    <cfRule type="cellIs" dxfId="4044" priority="1495" operator="lessThan">
      <formula>0</formula>
    </cfRule>
  </conditionalFormatting>
  <conditionalFormatting sqref="R511">
    <cfRule type="cellIs" dxfId="4043" priority="1494" operator="lessThan">
      <formula>0</formula>
    </cfRule>
  </conditionalFormatting>
  <conditionalFormatting sqref="Q507:Q510">
    <cfRule type="cellIs" dxfId="4042" priority="1493" operator="lessThan">
      <formula>0</formula>
    </cfRule>
  </conditionalFormatting>
  <conditionalFormatting sqref="B506">
    <cfRule type="cellIs" dxfId="4041" priority="1492" operator="lessThan">
      <formula>0</formula>
    </cfRule>
  </conditionalFormatting>
  <conditionalFormatting sqref="C611:N614">
    <cfRule type="cellIs" dxfId="4040" priority="1458" operator="lessThan">
      <formula>0</formula>
    </cfRule>
  </conditionalFormatting>
  <conditionalFormatting sqref="R614">
    <cfRule type="cellIs" dxfId="4039" priority="1455" operator="lessThan">
      <formula>0</formula>
    </cfRule>
  </conditionalFormatting>
  <conditionalFormatting sqref="Q547:Q550">
    <cfRule type="cellIs" dxfId="4038" priority="1486" operator="lessThan">
      <formula>0</formula>
    </cfRule>
  </conditionalFormatting>
  <conditionalFormatting sqref="H611:H614">
    <cfRule type="cellIs" dxfId="4037" priority="1452" operator="lessThan">
      <formula>0</formula>
    </cfRule>
  </conditionalFormatting>
  <conditionalFormatting sqref="R504">
    <cfRule type="cellIs" dxfId="4036" priority="1491" operator="lessThan">
      <formula>0</formula>
    </cfRule>
  </conditionalFormatting>
  <conditionalFormatting sqref="R547:R550 R552 R554:R560">
    <cfRule type="cellIs" dxfId="4035" priority="1490" operator="lessThan">
      <formula>0</formula>
    </cfRule>
  </conditionalFormatting>
  <conditionalFormatting sqref="Q546">
    <cfRule type="cellIs" dxfId="4034" priority="1489" operator="lessThan">
      <formula>0</formula>
    </cfRule>
  </conditionalFormatting>
  <conditionalFormatting sqref="Q554:Q558">
    <cfRule type="cellIs" dxfId="4033" priority="1485" operator="lessThan">
      <formula>0</formula>
    </cfRule>
  </conditionalFormatting>
  <conditionalFormatting sqref="R570:R573 R575">
    <cfRule type="cellIs" dxfId="4032" priority="1483" operator="lessThan">
      <formula>0</formula>
    </cfRule>
  </conditionalFormatting>
  <conditionalFormatting sqref="B546">
    <cfRule type="cellIs" dxfId="4031" priority="1484" operator="lessThan">
      <formula>0</formula>
    </cfRule>
  </conditionalFormatting>
  <conditionalFormatting sqref="Q569">
    <cfRule type="cellIs" dxfId="4030" priority="1482" operator="lessThan">
      <formula>0</formula>
    </cfRule>
  </conditionalFormatting>
  <conditionalFormatting sqref="R574">
    <cfRule type="cellIs" dxfId="4029" priority="1481" operator="lessThan">
      <formula>0</formula>
    </cfRule>
  </conditionalFormatting>
  <conditionalFormatting sqref="R574">
    <cfRule type="cellIs" dxfId="4028" priority="1480" operator="lessThan">
      <formula>0</formula>
    </cfRule>
  </conditionalFormatting>
  <conditionalFormatting sqref="Q570:Q573">
    <cfRule type="cellIs" dxfId="4027" priority="1479" operator="lessThan">
      <formula>0</formula>
    </cfRule>
  </conditionalFormatting>
  <conditionalFormatting sqref="R582 R577:R580">
    <cfRule type="cellIs" dxfId="4026" priority="1477" operator="lessThan">
      <formula>0</formula>
    </cfRule>
  </conditionalFormatting>
  <conditionalFormatting sqref="R581">
    <cfRule type="cellIs" dxfId="4025" priority="1475" operator="lessThan">
      <formula>0</formula>
    </cfRule>
  </conditionalFormatting>
  <conditionalFormatting sqref="B569">
    <cfRule type="cellIs" dxfId="4024" priority="1478" operator="lessThan">
      <formula>0</formula>
    </cfRule>
  </conditionalFormatting>
  <conditionalFormatting sqref="Q576">
    <cfRule type="cellIs" dxfId="4023" priority="1476" operator="lessThan">
      <formula>0</formula>
    </cfRule>
  </conditionalFormatting>
  <conditionalFormatting sqref="Q577:Q580">
    <cfRule type="cellIs" dxfId="4022" priority="1473" operator="lessThan">
      <formula>0</formula>
    </cfRule>
  </conditionalFormatting>
  <conditionalFormatting sqref="R581">
    <cfRule type="cellIs" dxfId="4021" priority="1474" operator="lessThan">
      <formula>0</formula>
    </cfRule>
  </conditionalFormatting>
  <conditionalFormatting sqref="Q605:Q607 Q609">
    <cfRule type="cellIs" dxfId="4020" priority="1471" operator="lessThan">
      <formula>0</formula>
    </cfRule>
  </conditionalFormatting>
  <conditionalFormatting sqref="R605:R607">
    <cfRule type="cellIs" dxfId="4019" priority="1472" operator="lessThan">
      <formula>0</formula>
    </cfRule>
  </conditionalFormatting>
  <conditionalFormatting sqref="C607:I607">
    <cfRule type="cellIs" dxfId="4018" priority="1464" operator="lessThan">
      <formula>0</formula>
    </cfRule>
  </conditionalFormatting>
  <conditionalFormatting sqref="C605:I607">
    <cfRule type="cellIs" dxfId="4017" priority="1463" operator="lessThan">
      <formula>0</formula>
    </cfRule>
  </conditionalFormatting>
  <conditionalFormatting sqref="B604">
    <cfRule type="cellIs" dxfId="4016" priority="1465" operator="lessThan">
      <formula>0</formula>
    </cfRule>
  </conditionalFormatting>
  <conditionalFormatting sqref="J605:N607">
    <cfRule type="cellIs" dxfId="4015" priority="1469" operator="lessThan">
      <formula>0</formula>
    </cfRule>
  </conditionalFormatting>
  <conditionalFormatting sqref="Q611:Q614">
    <cfRule type="cellIs" dxfId="4014" priority="1460" operator="lessThan">
      <formula>0</formula>
    </cfRule>
  </conditionalFormatting>
  <conditionalFormatting sqref="R608:R609">
    <cfRule type="cellIs" dxfId="4013" priority="1466" operator="lessThan">
      <formula>0</formula>
    </cfRule>
  </conditionalFormatting>
  <conditionalFormatting sqref="C433:M433">
    <cfRule type="cellIs" dxfId="4012" priority="1233" operator="lessThan">
      <formula>0</formula>
    </cfRule>
  </conditionalFormatting>
  <conditionalFormatting sqref="R608:R609">
    <cfRule type="cellIs" dxfId="4011" priority="1467" operator="lessThan">
      <formula>0</formula>
    </cfRule>
  </conditionalFormatting>
  <conditionalFormatting sqref="J606">
    <cfRule type="cellIs" dxfId="4010" priority="1468" operator="lessThan">
      <formula>0</formula>
    </cfRule>
  </conditionalFormatting>
  <conditionalFormatting sqref="J607:N607 K605:N606">
    <cfRule type="cellIs" dxfId="4009" priority="1470" operator="lessThan">
      <formula>0</formula>
    </cfRule>
  </conditionalFormatting>
  <conditionalFormatting sqref="I612 K611:N612 C613:N614">
    <cfRule type="cellIs" dxfId="4008" priority="1459" operator="lessThan">
      <formula>0</formula>
    </cfRule>
  </conditionalFormatting>
  <conditionalFormatting sqref="N427">
    <cfRule type="cellIs" dxfId="4007" priority="1236" operator="lessThan">
      <formula>0</formula>
    </cfRule>
  </conditionalFormatting>
  <conditionalFormatting sqref="B429:N429">
    <cfRule type="cellIs" dxfId="4006" priority="1228" operator="lessThan">
      <formula>0</formula>
    </cfRule>
  </conditionalFormatting>
  <conditionalFormatting sqref="C606:I606">
    <cfRule type="cellIs" dxfId="4005" priority="1462" operator="lessThan">
      <formula>0</formula>
    </cfRule>
  </conditionalFormatting>
  <conditionalFormatting sqref="B429:N429">
    <cfRule type="cellIs" dxfId="4004" priority="1229" operator="lessThan">
      <formula>0</formula>
    </cfRule>
  </conditionalFormatting>
  <conditionalFormatting sqref="H433">
    <cfRule type="cellIs" dxfId="4003" priority="1232" operator="lessThan">
      <formula>0</formula>
    </cfRule>
  </conditionalFormatting>
  <conditionalFormatting sqref="B433">
    <cfRule type="cellIs" dxfId="4002" priority="1231" operator="lessThan">
      <formula>0</formula>
    </cfRule>
  </conditionalFormatting>
  <conditionalFormatting sqref="B433">
    <cfRule type="cellIs" dxfId="4001" priority="1230" operator="lessThan">
      <formula>0</formula>
    </cfRule>
  </conditionalFormatting>
  <conditionalFormatting sqref="B429:N429">
    <cfRule type="cellIs" dxfId="4000" priority="1226" operator="lessThan">
      <formula>0</formula>
    </cfRule>
  </conditionalFormatting>
  <conditionalFormatting sqref="B429:N429">
    <cfRule type="cellIs" dxfId="3999" priority="1227" operator="lessThan">
      <formula>0</formula>
    </cfRule>
  </conditionalFormatting>
  <conditionalFormatting sqref="B435:N435">
    <cfRule type="cellIs" dxfId="3998" priority="1213" operator="lessThan">
      <formula>0</formula>
    </cfRule>
  </conditionalFormatting>
  <conditionalFormatting sqref="H611">
    <cfRule type="cellIs" dxfId="3997" priority="1451" operator="lessThan">
      <formula>0</formula>
    </cfRule>
  </conditionalFormatting>
  <conditionalFormatting sqref="C433:M433">
    <cfRule type="cellIs" dxfId="3996" priority="1234" operator="lessThan">
      <formula>0</formula>
    </cfRule>
  </conditionalFormatting>
  <conditionalFormatting sqref="H612:H614">
    <cfRule type="cellIs" dxfId="3995" priority="1453" operator="lessThan">
      <formula>0</formula>
    </cfRule>
  </conditionalFormatting>
  <conditionalFormatting sqref="R614">
    <cfRule type="cellIs" dxfId="3994" priority="1454" operator="lessThan">
      <formula>0</formula>
    </cfRule>
  </conditionalFormatting>
  <conditionalFormatting sqref="I611">
    <cfRule type="cellIs" dxfId="3993" priority="1457" operator="lessThan">
      <formula>0</formula>
    </cfRule>
  </conditionalFormatting>
  <conditionalFormatting sqref="N439">
    <cfRule type="cellIs" dxfId="3992" priority="1206" operator="lessThan">
      <formula>0</formula>
    </cfRule>
  </conditionalFormatting>
  <conditionalFormatting sqref="C612:J612">
    <cfRule type="cellIs" dxfId="3991" priority="1456" operator="lessThan">
      <formula>0</formula>
    </cfRule>
  </conditionalFormatting>
  <conditionalFormatting sqref="B610">
    <cfRule type="cellIs" dxfId="3990" priority="1450" operator="lessThan">
      <formula>0</formula>
    </cfRule>
  </conditionalFormatting>
  <conditionalFormatting sqref="B435:N435">
    <cfRule type="cellIs" dxfId="3989" priority="1212" operator="lessThan">
      <formula>0</formula>
    </cfRule>
  </conditionalFormatting>
  <conditionalFormatting sqref="C445:M445">
    <cfRule type="cellIs" dxfId="3988" priority="1203" operator="lessThan">
      <formula>0</formula>
    </cfRule>
  </conditionalFormatting>
  <conditionalFormatting sqref="C445:M445">
    <cfRule type="cellIs" dxfId="3987" priority="1204" operator="lessThan">
      <formula>0</formula>
    </cfRule>
  </conditionalFormatting>
  <conditionalFormatting sqref="B435:N435">
    <cfRule type="cellIs" dxfId="3986" priority="1211" operator="lessThan">
      <formula>0</formula>
    </cfRule>
  </conditionalFormatting>
  <conditionalFormatting sqref="N438">
    <cfRule type="cellIs" dxfId="3985" priority="1207" operator="lessThan">
      <formula>0</formula>
    </cfRule>
  </conditionalFormatting>
  <conditionalFormatting sqref="B435:N435">
    <cfRule type="cellIs" dxfId="3984" priority="1210" operator="lessThan">
      <formula>0</formula>
    </cfRule>
  </conditionalFormatting>
  <conditionalFormatting sqref="B435:N435">
    <cfRule type="cellIs" dxfId="3983" priority="1208" operator="lessThan">
      <formula>0</formula>
    </cfRule>
  </conditionalFormatting>
  <conditionalFormatting sqref="B598">
    <cfRule type="cellIs" dxfId="3982" priority="1449" operator="lessThan">
      <formula>0</formula>
    </cfRule>
  </conditionalFormatting>
  <conditionalFormatting sqref="N439">
    <cfRule type="cellIs" dxfId="3981" priority="1205" operator="lessThan">
      <formula>0</formula>
    </cfRule>
  </conditionalFormatting>
  <conditionalFormatting sqref="B435:N435">
    <cfRule type="cellIs" dxfId="3980" priority="1209" operator="lessThan">
      <formula>0</formula>
    </cfRule>
  </conditionalFormatting>
  <conditionalFormatting sqref="B598">
    <cfRule type="cellIs" dxfId="3979" priority="1448" operator="lessThan">
      <formula>0</formula>
    </cfRule>
  </conditionalFormatting>
  <conditionalFormatting sqref="B641">
    <cfRule type="cellIs" dxfId="3978" priority="1436" operator="lessThan">
      <formula>0</formula>
    </cfRule>
  </conditionalFormatting>
  <conditionalFormatting sqref="B591">
    <cfRule type="cellIs" dxfId="3977" priority="1446" operator="lessThan">
      <formula>0</formula>
    </cfRule>
  </conditionalFormatting>
  <conditionalFormatting sqref="B591">
    <cfRule type="cellIs" dxfId="3976" priority="1447" operator="lessThan">
      <formula>0</formula>
    </cfRule>
  </conditionalFormatting>
  <conditionalFormatting sqref="B609">
    <cfRule type="cellIs" dxfId="3975" priority="1444" operator="lessThan">
      <formula>0</formula>
    </cfRule>
  </conditionalFormatting>
  <conditionalFormatting sqref="B609">
    <cfRule type="cellIs" dxfId="3974" priority="1445"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3973" priority="1443" operator="lessThan">
      <formula>0</formula>
    </cfRule>
  </conditionalFormatting>
  <conditionalFormatting sqref="B646">
    <cfRule type="cellIs" dxfId="3972" priority="1440" operator="lessThan">
      <formula>0</formula>
    </cfRule>
  </conditionalFormatting>
  <conditionalFormatting sqref="B631">
    <cfRule type="cellIs" dxfId="3971" priority="1442" operator="lessThan">
      <formula>0</formula>
    </cfRule>
  </conditionalFormatting>
  <conditionalFormatting sqref="B635">
    <cfRule type="cellIs" dxfId="3970" priority="1441" operator="lessThan">
      <formula>0</formula>
    </cfRule>
  </conditionalFormatting>
  <conditionalFormatting sqref="B662">
    <cfRule type="cellIs" dxfId="3969" priority="1439" operator="lessThan">
      <formula>0</formula>
    </cfRule>
  </conditionalFormatting>
  <conditionalFormatting sqref="B671">
    <cfRule type="cellIs" dxfId="3968" priority="1438" operator="lessThan">
      <formula>0</formula>
    </cfRule>
  </conditionalFormatting>
  <conditionalFormatting sqref="I674:N674 Q672:R675">
    <cfRule type="cellIs" dxfId="3967" priority="1437" operator="lessThan">
      <formula>0</formula>
    </cfRule>
  </conditionalFormatting>
  <conditionalFormatting sqref="Q641">
    <cfRule type="cellIs" dxfId="3966" priority="1434" operator="lessThan">
      <formula>0</formula>
    </cfRule>
  </conditionalFormatting>
  <conditionalFormatting sqref="Q641">
    <cfRule type="cellIs" dxfId="3965" priority="1435" operator="lessThan">
      <formula>0</formula>
    </cfRule>
  </conditionalFormatting>
  <conditionalFormatting sqref="Q422:R422 R423:R425">
    <cfRule type="cellIs" dxfId="3964" priority="1421" operator="lessThan">
      <formula>0</formula>
    </cfRule>
  </conditionalFormatting>
  <conditionalFormatting sqref="B416">
    <cfRule type="cellIs" dxfId="3963" priority="1422" operator="lessThan">
      <formula>0</formula>
    </cfRule>
  </conditionalFormatting>
  <conditionalFormatting sqref="Q423:Q425">
    <cfRule type="cellIs" dxfId="3962" priority="1419" operator="lessThan">
      <formula>0</formula>
    </cfRule>
  </conditionalFormatting>
  <conditionalFormatting sqref="Q422">
    <cfRule type="cellIs" dxfId="3961" priority="1420" operator="lessThan">
      <formula>0</formula>
    </cfRule>
  </conditionalFormatting>
  <conditionalFormatting sqref="R426">
    <cfRule type="cellIs" dxfId="3960" priority="1417" operator="lessThan">
      <formula>0</formula>
    </cfRule>
  </conditionalFormatting>
  <conditionalFormatting sqref="R427">
    <cfRule type="cellIs" dxfId="3959" priority="1418" operator="lessThan">
      <formula>0</formula>
    </cfRule>
  </conditionalFormatting>
  <conditionalFormatting sqref="B422">
    <cfRule type="cellIs" dxfId="3958" priority="1415" operator="lessThan">
      <formula>0</formula>
    </cfRule>
  </conditionalFormatting>
  <conditionalFormatting sqref="R426">
    <cfRule type="cellIs" dxfId="3957" priority="1416" operator="lessThan">
      <formula>0</formula>
    </cfRule>
  </conditionalFormatting>
  <conditionalFormatting sqref="B454:N454">
    <cfRule type="cellIs" dxfId="3956" priority="1166" operator="lessThan">
      <formula>0</formula>
    </cfRule>
  </conditionalFormatting>
  <conditionalFormatting sqref="B454:N454">
    <cfRule type="cellIs" dxfId="3955" priority="1167" operator="lessThan">
      <formula>0</formula>
    </cfRule>
  </conditionalFormatting>
  <conditionalFormatting sqref="C652:I652">
    <cfRule type="cellIs" dxfId="3954" priority="1433" operator="lessThan">
      <formula>0</formula>
    </cfRule>
  </conditionalFormatting>
  <conditionalFormatting sqref="C653:I653">
    <cfRule type="cellIs" dxfId="3953" priority="1432" operator="lessThan">
      <formula>0</formula>
    </cfRule>
  </conditionalFormatting>
  <conditionalFormatting sqref="C658:M658">
    <cfRule type="cellIs" dxfId="3952" priority="1431" operator="lessThan">
      <formula>0</formula>
    </cfRule>
  </conditionalFormatting>
  <conditionalFormatting sqref="B647:N647">
    <cfRule type="cellIs" dxfId="3951" priority="1430" operator="lessThan">
      <formula>0</formula>
    </cfRule>
  </conditionalFormatting>
  <conditionalFormatting sqref="Q650">
    <cfRule type="cellIs" dxfId="3950" priority="1429" operator="lessThan">
      <formula>0</formula>
    </cfRule>
  </conditionalFormatting>
  <conditionalFormatting sqref="Q417:Q419">
    <cfRule type="cellIs" dxfId="3949" priority="1426" operator="lessThan">
      <formula>0</formula>
    </cfRule>
  </conditionalFormatting>
  <conditionalFormatting sqref="R420">
    <cfRule type="cellIs" dxfId="3948" priority="1423" operator="lessThan">
      <formula>0</formula>
    </cfRule>
  </conditionalFormatting>
  <conditionalFormatting sqref="R421">
    <cfRule type="cellIs" dxfId="3947" priority="1425" operator="lessThan">
      <formula>0</formula>
    </cfRule>
  </conditionalFormatting>
  <conditionalFormatting sqref="Q416:R416 R417:R419">
    <cfRule type="cellIs" dxfId="3946" priority="1428" operator="lessThan">
      <formula>0</formula>
    </cfRule>
  </conditionalFormatting>
  <conditionalFormatting sqref="Q416">
    <cfRule type="cellIs" dxfId="3945" priority="1427" operator="lessThan">
      <formula>0</formula>
    </cfRule>
  </conditionalFormatting>
  <conditionalFormatting sqref="R420">
    <cfRule type="cellIs" dxfId="3944" priority="1424" operator="lessThan">
      <formula>0</formula>
    </cfRule>
  </conditionalFormatting>
  <conditionalFormatting sqref="B454:N454">
    <cfRule type="cellIs" dxfId="3943" priority="1165" operator="lessThan">
      <formula>0</formula>
    </cfRule>
  </conditionalFormatting>
  <conditionalFormatting sqref="B454:N454">
    <cfRule type="cellIs" dxfId="3942" priority="1164" operator="lessThan">
      <formula>0</formula>
    </cfRule>
  </conditionalFormatting>
  <conditionalFormatting sqref="B454:N454">
    <cfRule type="cellIs" dxfId="3941" priority="1163" operator="lessThan">
      <formula>0</formula>
    </cfRule>
  </conditionalFormatting>
  <conditionalFormatting sqref="B454:N454">
    <cfRule type="cellIs" dxfId="3940" priority="1161" operator="lessThan">
      <formula>0</formula>
    </cfRule>
  </conditionalFormatting>
  <conditionalFormatting sqref="B454:N454">
    <cfRule type="cellIs" dxfId="3939" priority="1162" operator="lessThan">
      <formula>0</formula>
    </cfRule>
  </conditionalFormatting>
  <conditionalFormatting sqref="N457">
    <cfRule type="cellIs" dxfId="3938" priority="1159" operator="lessThan">
      <formula>0</formula>
    </cfRule>
  </conditionalFormatting>
  <conditionalFormatting sqref="B454:N454">
    <cfRule type="cellIs" dxfId="3937" priority="1160" operator="lessThan">
      <formula>0</formula>
    </cfRule>
  </conditionalFormatting>
  <conditionalFormatting sqref="N458">
    <cfRule type="cellIs" dxfId="3936" priority="1158" operator="lessThan">
      <formula>0</formula>
    </cfRule>
  </conditionalFormatting>
  <conditionalFormatting sqref="Q530">
    <cfRule type="cellIs" dxfId="3935" priority="880" operator="lessThan">
      <formula>0</formula>
    </cfRule>
  </conditionalFormatting>
  <conditionalFormatting sqref="N458">
    <cfRule type="cellIs" dxfId="3934" priority="1157" operator="lessThan">
      <formula>0</formula>
    </cfRule>
  </conditionalFormatting>
  <conditionalFormatting sqref="D461:N464">
    <cfRule type="cellIs" dxfId="3933" priority="1154" operator="lessThan">
      <formula>0</formula>
    </cfRule>
  </conditionalFormatting>
  <conditionalFormatting sqref="Q538">
    <cfRule type="cellIs" dxfId="3932" priority="877" operator="lessThan">
      <formula>0</formula>
    </cfRule>
  </conditionalFormatting>
  <conditionalFormatting sqref="B461:B464">
    <cfRule type="cellIs" dxfId="3931" priority="1151" operator="lessThan">
      <formula>0</formula>
    </cfRule>
  </conditionalFormatting>
  <conditionalFormatting sqref="Q553">
    <cfRule type="cellIs" dxfId="3930" priority="874" operator="lessThan">
      <formula>0</formula>
    </cfRule>
  </conditionalFormatting>
  <conditionalFormatting sqref="B512">
    <cfRule type="cellIs" dxfId="3929" priority="1148" operator="lessThan">
      <formula>0</formula>
    </cfRule>
  </conditionalFormatting>
  <conditionalFormatting sqref="C512">
    <cfRule type="cellIs" dxfId="3928" priority="1145" operator="lessThan">
      <formula>0</formula>
    </cfRule>
  </conditionalFormatting>
  <conditionalFormatting sqref="Q561">
    <cfRule type="cellIs" dxfId="3927" priority="871" operator="lessThan">
      <formula>0</formula>
    </cfRule>
  </conditionalFormatting>
  <conditionalFormatting sqref="Q590">
    <cfRule type="cellIs" dxfId="3926" priority="868" operator="lessThan">
      <formula>0</formula>
    </cfRule>
  </conditionalFormatting>
  <conditionalFormatting sqref="N365">
    <cfRule type="cellIs" dxfId="3925" priority="1414" operator="lessThan">
      <formula>0</formula>
    </cfRule>
  </conditionalFormatting>
  <conditionalFormatting sqref="N371">
    <cfRule type="cellIs" dxfId="3924" priority="1413" operator="lessThan">
      <formula>0</formula>
    </cfRule>
  </conditionalFormatting>
  <conditionalFormatting sqref="N377">
    <cfRule type="cellIs" dxfId="3923" priority="1412" operator="lessThan">
      <formula>0</formula>
    </cfRule>
  </conditionalFormatting>
  <conditionalFormatting sqref="N359">
    <cfRule type="cellIs" dxfId="3922" priority="1411" operator="lessThan">
      <formula>0</formula>
    </cfRule>
  </conditionalFormatting>
  <conditionalFormatting sqref="B376">
    <cfRule type="cellIs" dxfId="3921" priority="1395" operator="lessThan">
      <formula>0</formula>
    </cfRule>
  </conditionalFormatting>
  <conditionalFormatting sqref="B588">
    <cfRule type="cellIs" dxfId="3920" priority="1405" operator="lessThan">
      <formula>0</formula>
    </cfRule>
  </conditionalFormatting>
  <conditionalFormatting sqref="B371:B372">
    <cfRule type="cellIs" dxfId="3919" priority="1400" operator="lessThan">
      <formula>0</formula>
    </cfRule>
  </conditionalFormatting>
  <conditionalFormatting sqref="B377:B378">
    <cfRule type="cellIs" dxfId="3918" priority="1397" operator="lessThan">
      <formula>0</formula>
    </cfRule>
  </conditionalFormatting>
  <conditionalFormatting sqref="C351:M354">
    <cfRule type="cellIs" dxfId="3917" priority="1410" operator="lessThan">
      <formula>0</formula>
    </cfRule>
  </conditionalFormatting>
  <conditionalFormatting sqref="B428">
    <cfRule type="cellIs" dxfId="3916" priority="1409" operator="lessThan">
      <formula>0</formula>
    </cfRule>
  </conditionalFormatting>
  <conditionalFormatting sqref="B428">
    <cfRule type="cellIs" dxfId="3915" priority="1408" operator="lessThan">
      <formula>0</formula>
    </cfRule>
  </conditionalFormatting>
  <conditionalFormatting sqref="B391 B397 B381:B385 B375:B379 B369:B373 B363:B367 B357:B361 B351:B355">
    <cfRule type="cellIs" dxfId="3914" priority="1407" operator="lessThan">
      <formula>0</formula>
    </cfRule>
  </conditionalFormatting>
  <conditionalFormatting sqref="B359:B360">
    <cfRule type="cellIs" dxfId="3913" priority="1403" operator="lessThan">
      <formula>0</formula>
    </cfRule>
  </conditionalFormatting>
  <conditionalFormatting sqref="B357">
    <cfRule type="cellIs" dxfId="3912" priority="1402" operator="lessThan">
      <formula>0</formula>
    </cfRule>
  </conditionalFormatting>
  <conditionalFormatting sqref="B585:B587">
    <cfRule type="cellIs" dxfId="3911" priority="1406" operator="lessThan">
      <formula>0</formula>
    </cfRule>
  </conditionalFormatting>
  <conditionalFormatting sqref="B584">
    <cfRule type="cellIs" dxfId="3910" priority="1404" operator="lessThan">
      <formula>0</formula>
    </cfRule>
  </conditionalFormatting>
  <conditionalFormatting sqref="B397">
    <cfRule type="cellIs" dxfId="3909" priority="1391" operator="lessThan">
      <formula>0</formula>
    </cfRule>
  </conditionalFormatting>
  <conditionalFormatting sqref="B358">
    <cfRule type="cellIs" dxfId="3908" priority="1401" operator="lessThan">
      <formula>0</formula>
    </cfRule>
  </conditionalFormatting>
  <conditionalFormatting sqref="B369">
    <cfRule type="cellIs" dxfId="3907" priority="1399" operator="lessThan">
      <formula>0</formula>
    </cfRule>
  </conditionalFormatting>
  <conditionalFormatting sqref="B370">
    <cfRule type="cellIs" dxfId="3906" priority="1398" operator="lessThan">
      <formula>0</formula>
    </cfRule>
  </conditionalFormatting>
  <conditionalFormatting sqref="B375">
    <cfRule type="cellIs" dxfId="3905" priority="1396" operator="lessThan">
      <formula>0</formula>
    </cfRule>
  </conditionalFormatting>
  <conditionalFormatting sqref="B383:B384">
    <cfRule type="cellIs" dxfId="3904" priority="1394" operator="lessThan">
      <formula>0</formula>
    </cfRule>
  </conditionalFormatting>
  <conditionalFormatting sqref="B381">
    <cfRule type="cellIs" dxfId="3903" priority="1393" operator="lessThan">
      <formula>0</formula>
    </cfRule>
  </conditionalFormatting>
  <conditionalFormatting sqref="B382">
    <cfRule type="cellIs" dxfId="3902" priority="1392" operator="lessThan">
      <formula>0</formula>
    </cfRule>
  </conditionalFormatting>
  <conditionalFormatting sqref="B391">
    <cfRule type="cellIs" dxfId="3901" priority="1390" operator="lessThan">
      <formula>0</formula>
    </cfRule>
  </conditionalFormatting>
  <conditionalFormatting sqref="B385">
    <cfRule type="cellIs" dxfId="3900" priority="1389" operator="lessThan">
      <formula>0</formula>
    </cfRule>
  </conditionalFormatting>
  <conditionalFormatting sqref="B379">
    <cfRule type="cellIs" dxfId="3899" priority="1388" operator="lessThan">
      <formula>0</formula>
    </cfRule>
  </conditionalFormatting>
  <conditionalFormatting sqref="B373">
    <cfRule type="cellIs" dxfId="3898" priority="1387" operator="lessThan">
      <formula>0</formula>
    </cfRule>
  </conditionalFormatting>
  <conditionalFormatting sqref="B361">
    <cfRule type="cellIs" dxfId="3897" priority="1386" operator="lessThan">
      <formula>0</formula>
    </cfRule>
  </conditionalFormatting>
  <conditionalFormatting sqref="B621:B624">
    <cfRule type="cellIs" dxfId="3896" priority="1381" operator="lessThan">
      <formula>0</formula>
    </cfRule>
  </conditionalFormatting>
  <conditionalFormatting sqref="B616:B619">
    <cfRule type="cellIs" dxfId="3895" priority="1384" operator="lessThan">
      <formula>0</formula>
    </cfRule>
  </conditionalFormatting>
  <conditionalFormatting sqref="B617">
    <cfRule type="cellIs" dxfId="3894" priority="1383" operator="lessThan">
      <formula>0</formula>
    </cfRule>
  </conditionalFormatting>
  <conditionalFormatting sqref="B618:B619">
    <cfRule type="cellIs" dxfId="3893" priority="1385" operator="lessThan">
      <formula>0</formula>
    </cfRule>
  </conditionalFormatting>
  <conditionalFormatting sqref="B628:B629">
    <cfRule type="cellIs" dxfId="3892" priority="1379" operator="lessThan">
      <formula>0</formula>
    </cfRule>
  </conditionalFormatting>
  <conditionalFormatting sqref="B622">
    <cfRule type="cellIs" dxfId="3891" priority="1380" operator="lessThan">
      <formula>0</formula>
    </cfRule>
  </conditionalFormatting>
  <conditionalFormatting sqref="B623:B624">
    <cfRule type="cellIs" dxfId="3890" priority="1382" operator="lessThan">
      <formula>0</formula>
    </cfRule>
  </conditionalFormatting>
  <conditionalFormatting sqref="B626:B629">
    <cfRule type="cellIs" dxfId="3889" priority="1378" operator="lessThan">
      <formula>0</formula>
    </cfRule>
  </conditionalFormatting>
  <conditionalFormatting sqref="B627">
    <cfRule type="cellIs" dxfId="3888" priority="1377" operator="lessThan">
      <formula>0</formula>
    </cfRule>
  </conditionalFormatting>
  <conditionalFormatting sqref="B365:B366">
    <cfRule type="cellIs" dxfId="3887" priority="1372" operator="lessThan">
      <formula>0</formula>
    </cfRule>
  </conditionalFormatting>
  <conditionalFormatting sqref="B355">
    <cfRule type="cellIs" dxfId="3886" priority="1373" operator="lessThan">
      <formula>0</formula>
    </cfRule>
  </conditionalFormatting>
  <conditionalFormatting sqref="B393:N393">
    <cfRule type="cellIs" dxfId="3885" priority="1327" operator="lessThan">
      <formula>0</formula>
    </cfRule>
  </conditionalFormatting>
  <conditionalFormatting sqref="B387:N387">
    <cfRule type="cellIs" dxfId="3884" priority="1338" operator="lessThan">
      <formula>0</formula>
    </cfRule>
  </conditionalFormatting>
  <conditionalFormatting sqref="B387:N387">
    <cfRule type="cellIs" dxfId="3883" priority="1337" operator="lessThan">
      <formula>0</formula>
    </cfRule>
  </conditionalFormatting>
  <conditionalFormatting sqref="B353:B354">
    <cfRule type="cellIs" dxfId="3882" priority="1376" operator="lessThan">
      <formula>0</formula>
    </cfRule>
  </conditionalFormatting>
  <conditionalFormatting sqref="B351">
    <cfRule type="cellIs" dxfId="3881" priority="1375" operator="lessThan">
      <formula>0</formula>
    </cfRule>
  </conditionalFormatting>
  <conditionalFormatting sqref="B352">
    <cfRule type="cellIs" dxfId="3880" priority="1374" operator="lessThan">
      <formula>0</formula>
    </cfRule>
  </conditionalFormatting>
  <conditionalFormatting sqref="B363">
    <cfRule type="cellIs" dxfId="3879" priority="1371" operator="lessThan">
      <formula>0</formula>
    </cfRule>
  </conditionalFormatting>
  <conditionalFormatting sqref="B364">
    <cfRule type="cellIs" dxfId="3878" priority="1370" operator="lessThan">
      <formula>0</formula>
    </cfRule>
  </conditionalFormatting>
  <conditionalFormatting sqref="B367">
    <cfRule type="cellIs" dxfId="3877" priority="1369" operator="lessThan">
      <formula>0</formula>
    </cfRule>
  </conditionalFormatting>
  <conditionalFormatting sqref="B593:B596">
    <cfRule type="cellIs" dxfId="3876" priority="1367" operator="lessThan">
      <formula>0</formula>
    </cfRule>
  </conditionalFormatting>
  <conditionalFormatting sqref="B594">
    <cfRule type="cellIs" dxfId="3875" priority="1366" operator="lessThan">
      <formula>0</formula>
    </cfRule>
  </conditionalFormatting>
  <conditionalFormatting sqref="B595:B596">
    <cfRule type="cellIs" dxfId="3874" priority="1368" operator="lessThan">
      <formula>0</formula>
    </cfRule>
  </conditionalFormatting>
  <conditionalFormatting sqref="B603">
    <cfRule type="cellIs" dxfId="3873" priority="1361" operator="lessThan">
      <formula>0</formula>
    </cfRule>
  </conditionalFormatting>
  <conditionalFormatting sqref="B603">
    <cfRule type="cellIs" dxfId="3872" priority="1362" operator="lessThan">
      <formula>0</formula>
    </cfRule>
  </conditionalFormatting>
  <conditionalFormatting sqref="B599:B602">
    <cfRule type="cellIs" dxfId="3871" priority="1364" operator="lessThan">
      <formula>0</formula>
    </cfRule>
  </conditionalFormatting>
  <conditionalFormatting sqref="B600">
    <cfRule type="cellIs" dxfId="3870" priority="1363" operator="lessThan">
      <formula>0</formula>
    </cfRule>
  </conditionalFormatting>
  <conditionalFormatting sqref="B601:B602">
    <cfRule type="cellIs" dxfId="3869" priority="1365" operator="lessThan">
      <formula>0</formula>
    </cfRule>
  </conditionalFormatting>
  <conditionalFormatting sqref="N390">
    <cfRule type="cellIs" dxfId="3868" priority="1332" operator="lessThan">
      <formula>0</formula>
    </cfRule>
  </conditionalFormatting>
  <conditionalFormatting sqref="B393:N393">
    <cfRule type="cellIs" dxfId="3867" priority="1330" operator="lessThan">
      <formula>0</formula>
    </cfRule>
  </conditionalFormatting>
  <conditionalFormatting sqref="B571:B573">
    <cfRule type="cellIs" dxfId="3866" priority="1360" operator="lessThan">
      <formula>0</formula>
    </cfRule>
  </conditionalFormatting>
  <conditionalFormatting sqref="B574">
    <cfRule type="cellIs" dxfId="3865" priority="1359" operator="lessThan">
      <formula>0</formula>
    </cfRule>
  </conditionalFormatting>
  <conditionalFormatting sqref="B570">
    <cfRule type="cellIs" dxfId="3864" priority="1358" operator="lessThan">
      <formula>0</formula>
    </cfRule>
  </conditionalFormatting>
  <conditionalFormatting sqref="B607:B608">
    <cfRule type="cellIs" dxfId="3863" priority="1357" operator="lessThan">
      <formula>0</formula>
    </cfRule>
  </conditionalFormatting>
  <conditionalFormatting sqref="B605:B608">
    <cfRule type="cellIs" dxfId="3862" priority="1356" operator="lessThan">
      <formula>0</formula>
    </cfRule>
  </conditionalFormatting>
  <conditionalFormatting sqref="B589">
    <cfRule type="cellIs" dxfId="3861" priority="1082" operator="lessThan">
      <formula>0</formula>
    </cfRule>
  </conditionalFormatting>
  <conditionalFormatting sqref="B613:B614">
    <cfRule type="cellIs" dxfId="3860" priority="1354" operator="lessThan">
      <formula>0</formula>
    </cfRule>
  </conditionalFormatting>
  <conditionalFormatting sqref="B606">
    <cfRule type="cellIs" dxfId="3859" priority="1355" operator="lessThan">
      <formula>0</formula>
    </cfRule>
  </conditionalFormatting>
  <conditionalFormatting sqref="B611:B614">
    <cfRule type="cellIs" dxfId="3858" priority="1353" operator="lessThan">
      <formula>0</formula>
    </cfRule>
  </conditionalFormatting>
  <conditionalFormatting sqref="O616:O619">
    <cfRule type="cellIs" dxfId="3857" priority="830" operator="lessThan">
      <formula>0</formula>
    </cfRule>
  </conditionalFormatting>
  <conditionalFormatting sqref="O599 O601:O602">
    <cfRule type="cellIs" dxfId="3856" priority="832" operator="lessThan">
      <formula>0</formula>
    </cfRule>
  </conditionalFormatting>
  <conditionalFormatting sqref="B612">
    <cfRule type="cellIs" dxfId="3855" priority="1352" operator="lessThan">
      <formula>0</formula>
    </cfRule>
  </conditionalFormatting>
  <conditionalFormatting sqref="D589">
    <cfRule type="cellIs" dxfId="3854" priority="1076" operator="lessThan">
      <formula>0</formula>
    </cfRule>
  </conditionalFormatting>
  <conditionalFormatting sqref="O605:O607">
    <cfRule type="cellIs" dxfId="3853" priority="824" operator="lessThan">
      <formula>0</formula>
    </cfRule>
  </conditionalFormatting>
  <conditionalFormatting sqref="O626:O629">
    <cfRule type="cellIs" dxfId="3852" priority="826" operator="lessThan">
      <formula>0</formula>
    </cfRule>
  </conditionalFormatting>
  <conditionalFormatting sqref="B650 B655:B657 B663 B665:B668 B642:B645 B670">
    <cfRule type="cellIs" dxfId="3851" priority="1351" operator="lessThan">
      <formula>0</formula>
    </cfRule>
  </conditionalFormatting>
  <conditionalFormatting sqref="N378">
    <cfRule type="cellIs" dxfId="3850" priority="1342" operator="lessThan">
      <formula>0</formula>
    </cfRule>
  </conditionalFormatting>
  <conditionalFormatting sqref="N372">
    <cfRule type="cellIs" dxfId="3849" priority="1343" operator="lessThan">
      <formula>0</formula>
    </cfRule>
  </conditionalFormatting>
  <conditionalFormatting sqref="B387:N387">
    <cfRule type="cellIs" dxfId="3848" priority="1340" operator="lessThan">
      <formula>0</formula>
    </cfRule>
  </conditionalFormatting>
  <conditionalFormatting sqref="N384">
    <cfRule type="cellIs" dxfId="3847" priority="1341" operator="lessThan">
      <formula>0</formula>
    </cfRule>
  </conditionalFormatting>
  <conditionalFormatting sqref="B387:N387">
    <cfRule type="cellIs" dxfId="3846" priority="1339" operator="lessThan">
      <formula>0</formula>
    </cfRule>
  </conditionalFormatting>
  <conditionalFormatting sqref="B387:N387">
    <cfRule type="cellIs" dxfId="3845" priority="1336" operator="lessThan">
      <formula>0</formula>
    </cfRule>
  </conditionalFormatting>
  <conditionalFormatting sqref="B652">
    <cfRule type="cellIs" dxfId="3844" priority="1350" operator="lessThan">
      <formula>0</formula>
    </cfRule>
  </conditionalFormatting>
  <conditionalFormatting sqref="B653">
    <cfRule type="cellIs" dxfId="3843" priority="1349" operator="lessThan">
      <formula>0</formula>
    </cfRule>
  </conditionalFormatting>
  <conditionalFormatting sqref="B658">
    <cfRule type="cellIs" dxfId="3842" priority="1348" operator="lessThan">
      <formula>0</formula>
    </cfRule>
  </conditionalFormatting>
  <conditionalFormatting sqref="O365">
    <cfRule type="cellIs" dxfId="3841" priority="818" operator="lessThan">
      <formula>0</formula>
    </cfRule>
  </conditionalFormatting>
  <conditionalFormatting sqref="O371">
    <cfRule type="cellIs" dxfId="3840" priority="817" operator="lessThan">
      <formula>0</formula>
    </cfRule>
  </conditionalFormatting>
  <conditionalFormatting sqref="G589">
    <cfRule type="cellIs" dxfId="3839" priority="1067" operator="lessThan">
      <formula>0</formula>
    </cfRule>
  </conditionalFormatting>
  <conditionalFormatting sqref="H589">
    <cfRule type="cellIs" dxfId="3838" priority="1064" operator="lessThan">
      <formula>0</formula>
    </cfRule>
  </conditionalFormatting>
  <conditionalFormatting sqref="B351:B354">
    <cfRule type="cellIs" dxfId="3837" priority="1346" operator="lessThan">
      <formula>0</formula>
    </cfRule>
  </conditionalFormatting>
  <conditionalFormatting sqref="N360">
    <cfRule type="cellIs" dxfId="3836" priority="1345" operator="lessThan">
      <formula>0</formula>
    </cfRule>
  </conditionalFormatting>
  <conditionalFormatting sqref="N366">
    <cfRule type="cellIs" dxfId="3835" priority="1344" operator="lessThan">
      <formula>0</formula>
    </cfRule>
  </conditionalFormatting>
  <conditionalFormatting sqref="B387:N387">
    <cfRule type="cellIs" dxfId="3834" priority="1335" operator="lessThan">
      <formula>0</formula>
    </cfRule>
  </conditionalFormatting>
  <conditionalFormatting sqref="B387:N387">
    <cfRule type="cellIs" dxfId="3833" priority="1334" operator="lessThan">
      <formula>0</formula>
    </cfRule>
  </conditionalFormatting>
  <conditionalFormatting sqref="B387:N387">
    <cfRule type="cellIs" dxfId="3832" priority="1333" operator="lessThan">
      <formula>0</formula>
    </cfRule>
  </conditionalFormatting>
  <conditionalFormatting sqref="B393:N393">
    <cfRule type="cellIs" dxfId="3831" priority="1328" operator="lessThan">
      <formula>0</formula>
    </cfRule>
  </conditionalFormatting>
  <conditionalFormatting sqref="B393:N393">
    <cfRule type="cellIs" dxfId="3830" priority="1331" operator="lessThan">
      <formula>0</formula>
    </cfRule>
  </conditionalFormatting>
  <conditionalFormatting sqref="B393:N393">
    <cfRule type="cellIs" dxfId="3829" priority="1326" operator="lessThan">
      <formula>0</formula>
    </cfRule>
  </conditionalFormatting>
  <conditionalFormatting sqref="B393:N393">
    <cfRule type="cellIs" dxfId="3828" priority="1329" operator="lessThan">
      <formula>0</formula>
    </cfRule>
  </conditionalFormatting>
  <conditionalFormatting sqref="B393:N393">
    <cfRule type="cellIs" dxfId="3827" priority="1324" operator="lessThan">
      <formula>0</formula>
    </cfRule>
  </conditionalFormatting>
  <conditionalFormatting sqref="B393:N393">
    <cfRule type="cellIs" dxfId="3826" priority="1325" operator="lessThan">
      <formula>0</formula>
    </cfRule>
  </conditionalFormatting>
  <conditionalFormatting sqref="B399:N399">
    <cfRule type="cellIs" dxfId="3825" priority="1322" operator="lessThan">
      <formula>0</formula>
    </cfRule>
  </conditionalFormatting>
  <conditionalFormatting sqref="N396">
    <cfRule type="cellIs" dxfId="3824" priority="1323" operator="lessThan">
      <formula>0</formula>
    </cfRule>
  </conditionalFormatting>
  <conditionalFormatting sqref="B399:N399">
    <cfRule type="cellIs" dxfId="3823" priority="1321" operator="lessThan">
      <formula>0</formula>
    </cfRule>
  </conditionalFormatting>
  <conditionalFormatting sqref="B399:N399">
    <cfRule type="cellIs" dxfId="3822" priority="1320" operator="lessThan">
      <formula>0</formula>
    </cfRule>
  </conditionalFormatting>
  <conditionalFormatting sqref="B399:N399">
    <cfRule type="cellIs" dxfId="3821" priority="1319" operator="lessThan">
      <formula>0</formula>
    </cfRule>
  </conditionalFormatting>
  <conditionalFormatting sqref="B399:N399">
    <cfRule type="cellIs" dxfId="3820" priority="1318" operator="lessThan">
      <formula>0</formula>
    </cfRule>
  </conditionalFormatting>
  <conditionalFormatting sqref="B399:N399">
    <cfRule type="cellIs" dxfId="3819" priority="1317" operator="lessThan">
      <formula>0</formula>
    </cfRule>
  </conditionalFormatting>
  <conditionalFormatting sqref="B399:N399">
    <cfRule type="cellIs" dxfId="3818" priority="1316" operator="lessThan">
      <formula>0</formula>
    </cfRule>
  </conditionalFormatting>
  <conditionalFormatting sqref="B399:N399">
    <cfRule type="cellIs" dxfId="3817" priority="1315" operator="lessThan">
      <formula>0</formula>
    </cfRule>
  </conditionalFormatting>
  <conditionalFormatting sqref="N402">
    <cfRule type="cellIs" dxfId="3816" priority="1314" operator="lessThan">
      <formula>0</formula>
    </cfRule>
  </conditionalFormatting>
  <conditionalFormatting sqref="N355">
    <cfRule type="cellIs" dxfId="3815" priority="1313" operator="lessThan">
      <formula>0</formula>
    </cfRule>
  </conditionalFormatting>
  <conditionalFormatting sqref="N361">
    <cfRule type="cellIs" dxfId="3814" priority="1312" operator="lessThan">
      <formula>0</formula>
    </cfRule>
  </conditionalFormatting>
  <conditionalFormatting sqref="N361">
    <cfRule type="cellIs" dxfId="3813" priority="1311" operator="lessThan">
      <formula>0</formula>
    </cfRule>
  </conditionalFormatting>
  <conditionalFormatting sqref="N367">
    <cfRule type="cellIs" dxfId="3812" priority="1310" operator="lessThan">
      <formula>0</formula>
    </cfRule>
  </conditionalFormatting>
  <conditionalFormatting sqref="N367">
    <cfRule type="cellIs" dxfId="3811" priority="1309" operator="lessThan">
      <formula>0</formula>
    </cfRule>
  </conditionalFormatting>
  <conditionalFormatting sqref="N373">
    <cfRule type="cellIs" dxfId="3810" priority="1308" operator="lessThan">
      <formula>0</formula>
    </cfRule>
  </conditionalFormatting>
  <conditionalFormatting sqref="N373">
    <cfRule type="cellIs" dxfId="3809" priority="1307" operator="lessThan">
      <formula>0</formula>
    </cfRule>
  </conditionalFormatting>
  <conditionalFormatting sqref="N379">
    <cfRule type="cellIs" dxfId="3808" priority="1306" operator="lessThan">
      <formula>0</formula>
    </cfRule>
  </conditionalFormatting>
  <conditionalFormatting sqref="N379">
    <cfRule type="cellIs" dxfId="3807" priority="1305" operator="lessThan">
      <formula>0</formula>
    </cfRule>
  </conditionalFormatting>
  <conditionalFormatting sqref="N385">
    <cfRule type="cellIs" dxfId="3806" priority="1304" operator="lessThan">
      <formula>0</formula>
    </cfRule>
  </conditionalFormatting>
  <conditionalFormatting sqref="N385">
    <cfRule type="cellIs" dxfId="3805" priority="1303" operator="lessThan">
      <formula>0</formula>
    </cfRule>
  </conditionalFormatting>
  <conditionalFormatting sqref="N391">
    <cfRule type="cellIs" dxfId="3804" priority="1302" operator="lessThan">
      <formula>0</formula>
    </cfRule>
  </conditionalFormatting>
  <conditionalFormatting sqref="N391">
    <cfRule type="cellIs" dxfId="3803" priority="1301" operator="lessThan">
      <formula>0</formula>
    </cfRule>
  </conditionalFormatting>
  <conditionalFormatting sqref="N397">
    <cfRule type="cellIs" dxfId="3802" priority="1300" operator="lessThan">
      <formula>0</formula>
    </cfRule>
  </conditionalFormatting>
  <conditionalFormatting sqref="N397">
    <cfRule type="cellIs" dxfId="3801" priority="1299" operator="lessThan">
      <formula>0</formula>
    </cfRule>
  </conditionalFormatting>
  <conditionalFormatting sqref="C409:M409">
    <cfRule type="cellIs" dxfId="3800" priority="1298" operator="lessThan">
      <formula>0</formula>
    </cfRule>
  </conditionalFormatting>
  <conditionalFormatting sqref="C409:M409">
    <cfRule type="cellIs" dxfId="3799" priority="1297" operator="lessThan">
      <formula>0</formula>
    </cfRule>
  </conditionalFormatting>
  <conditionalFormatting sqref="H409">
    <cfRule type="cellIs" dxfId="3798" priority="1296" operator="lessThan">
      <formula>0</formula>
    </cfRule>
  </conditionalFormatting>
  <conditionalFormatting sqref="B409">
    <cfRule type="cellIs" dxfId="3797" priority="1295" operator="lessThan">
      <formula>0</formula>
    </cfRule>
  </conditionalFormatting>
  <conditionalFormatting sqref="B409">
    <cfRule type="cellIs" dxfId="3796" priority="1294" operator="lessThan">
      <formula>0</formula>
    </cfRule>
  </conditionalFormatting>
  <conditionalFormatting sqref="B405:N405">
    <cfRule type="cellIs" dxfId="3795" priority="1293" operator="lessThan">
      <formula>0</formula>
    </cfRule>
  </conditionalFormatting>
  <conditionalFormatting sqref="B405:N405">
    <cfRule type="cellIs" dxfId="3794" priority="1292" operator="lessThan">
      <formula>0</formula>
    </cfRule>
  </conditionalFormatting>
  <conditionalFormatting sqref="B405:N405">
    <cfRule type="cellIs" dxfId="3793" priority="1291" operator="lessThan">
      <formula>0</formula>
    </cfRule>
  </conditionalFormatting>
  <conditionalFormatting sqref="B405:N405">
    <cfRule type="cellIs" dxfId="3792" priority="1290" operator="lessThan">
      <formula>0</formula>
    </cfRule>
  </conditionalFormatting>
  <conditionalFormatting sqref="B405:N405">
    <cfRule type="cellIs" dxfId="3791" priority="1289" operator="lessThan">
      <formula>0</formula>
    </cfRule>
  </conditionalFormatting>
  <conditionalFormatting sqref="B405:N405">
    <cfRule type="cellIs" dxfId="3790" priority="1288" operator="lessThan">
      <formula>0</formula>
    </cfRule>
  </conditionalFormatting>
  <conditionalFormatting sqref="B405:N405">
    <cfRule type="cellIs" dxfId="3789" priority="1287" operator="lessThan">
      <formula>0</formula>
    </cfRule>
  </conditionalFormatting>
  <conditionalFormatting sqref="B405:N405">
    <cfRule type="cellIs" dxfId="3788" priority="1286" operator="lessThan">
      <formula>0</formula>
    </cfRule>
  </conditionalFormatting>
  <conditionalFormatting sqref="N408">
    <cfRule type="cellIs" dxfId="3787" priority="1285" operator="lessThan">
      <formula>0</formula>
    </cfRule>
  </conditionalFormatting>
  <conditionalFormatting sqref="N409">
    <cfRule type="cellIs" dxfId="3786" priority="1284" operator="lessThan">
      <formula>0</formula>
    </cfRule>
  </conditionalFormatting>
  <conditionalFormatting sqref="N409">
    <cfRule type="cellIs" dxfId="3785" priority="1283" operator="lessThan">
      <formula>0</formula>
    </cfRule>
  </conditionalFormatting>
  <conditionalFormatting sqref="C415:M415">
    <cfRule type="cellIs" dxfId="3784" priority="1282" operator="lessThan">
      <formula>0</formula>
    </cfRule>
  </conditionalFormatting>
  <conditionalFormatting sqref="C415:M415">
    <cfRule type="cellIs" dxfId="3783" priority="1281" operator="lessThan">
      <formula>0</formula>
    </cfRule>
  </conditionalFormatting>
  <conditionalFormatting sqref="H415">
    <cfRule type="cellIs" dxfId="3782" priority="1280" operator="lessThan">
      <formula>0</formula>
    </cfRule>
  </conditionalFormatting>
  <conditionalFormatting sqref="B415">
    <cfRule type="cellIs" dxfId="3781" priority="1279" operator="lessThan">
      <formula>0</formula>
    </cfRule>
  </conditionalFormatting>
  <conditionalFormatting sqref="B415">
    <cfRule type="cellIs" dxfId="3780" priority="1278" operator="lessThan">
      <formula>0</formula>
    </cfRule>
  </conditionalFormatting>
  <conditionalFormatting sqref="B411:N411">
    <cfRule type="cellIs" dxfId="3779" priority="1277" operator="lessThan">
      <formula>0</formula>
    </cfRule>
  </conditionalFormatting>
  <conditionalFormatting sqref="B411:N411">
    <cfRule type="cellIs" dxfId="3778" priority="1276" operator="lessThan">
      <formula>0</formula>
    </cfRule>
  </conditionalFormatting>
  <conditionalFormatting sqref="B411:N411">
    <cfRule type="cellIs" dxfId="3777" priority="1275" operator="lessThan">
      <formula>0</formula>
    </cfRule>
  </conditionalFormatting>
  <conditionalFormatting sqref="B411:N411">
    <cfRule type="cellIs" dxfId="3776" priority="1274" operator="lessThan">
      <formula>0</formula>
    </cfRule>
  </conditionalFormatting>
  <conditionalFormatting sqref="B411:N411">
    <cfRule type="cellIs" dxfId="3775" priority="1273" operator="lessThan">
      <formula>0</formula>
    </cfRule>
  </conditionalFormatting>
  <conditionalFormatting sqref="B411:N411">
    <cfRule type="cellIs" dxfId="3774" priority="1272" operator="lessThan">
      <formula>0</formula>
    </cfRule>
  </conditionalFormatting>
  <conditionalFormatting sqref="B411:N411">
    <cfRule type="cellIs" dxfId="3773" priority="1271" operator="lessThan">
      <formula>0</formula>
    </cfRule>
  </conditionalFormatting>
  <conditionalFormatting sqref="B411:N411">
    <cfRule type="cellIs" dxfId="3772" priority="1270" operator="lessThan">
      <formula>0</formula>
    </cfRule>
  </conditionalFormatting>
  <conditionalFormatting sqref="N414">
    <cfRule type="cellIs" dxfId="3771" priority="1269" operator="lessThan">
      <formula>0</formula>
    </cfRule>
  </conditionalFormatting>
  <conditionalFormatting sqref="N415">
    <cfRule type="cellIs" dxfId="3770" priority="1268" operator="lessThan">
      <formula>0</formula>
    </cfRule>
  </conditionalFormatting>
  <conditionalFormatting sqref="N415">
    <cfRule type="cellIs" dxfId="3769" priority="1267" operator="lessThan">
      <formula>0</formula>
    </cfRule>
  </conditionalFormatting>
  <conditionalFormatting sqref="C421:M421">
    <cfRule type="cellIs" dxfId="3768" priority="1266" operator="lessThan">
      <formula>0</formula>
    </cfRule>
  </conditionalFormatting>
  <conditionalFormatting sqref="C421:M421">
    <cfRule type="cellIs" dxfId="3767" priority="1265" operator="lessThan">
      <formula>0</formula>
    </cfRule>
  </conditionalFormatting>
  <conditionalFormatting sqref="H421">
    <cfRule type="cellIs" dxfId="3766" priority="1264" operator="lessThan">
      <formula>0</formula>
    </cfRule>
  </conditionalFormatting>
  <conditionalFormatting sqref="B421">
    <cfRule type="cellIs" dxfId="3765" priority="1263" operator="lessThan">
      <formula>0</formula>
    </cfRule>
  </conditionalFormatting>
  <conditionalFormatting sqref="B421">
    <cfRule type="cellIs" dxfId="3764" priority="1262" operator="lessThan">
      <formula>0</formula>
    </cfRule>
  </conditionalFormatting>
  <conditionalFormatting sqref="B417:N417">
    <cfRule type="cellIs" dxfId="3763" priority="1261" operator="lessThan">
      <formula>0</formula>
    </cfRule>
  </conditionalFormatting>
  <conditionalFormatting sqref="B417:N417">
    <cfRule type="cellIs" dxfId="3762" priority="1260" operator="lessThan">
      <formula>0</formula>
    </cfRule>
  </conditionalFormatting>
  <conditionalFormatting sqref="B417:N417">
    <cfRule type="cellIs" dxfId="3761" priority="1259" operator="lessThan">
      <formula>0</formula>
    </cfRule>
  </conditionalFormatting>
  <conditionalFormatting sqref="B417:N417">
    <cfRule type="cellIs" dxfId="3760" priority="1258" operator="lessThan">
      <formula>0</formula>
    </cfRule>
  </conditionalFormatting>
  <conditionalFormatting sqref="B417:N417">
    <cfRule type="cellIs" dxfId="3759" priority="1257" operator="lessThan">
      <formula>0</formula>
    </cfRule>
  </conditionalFormatting>
  <conditionalFormatting sqref="B417:N417">
    <cfRule type="cellIs" dxfId="3758" priority="1256" operator="lessThan">
      <formula>0</formula>
    </cfRule>
  </conditionalFormatting>
  <conditionalFormatting sqref="B417:N417">
    <cfRule type="cellIs" dxfId="3757" priority="1255" operator="lessThan">
      <formula>0</formula>
    </cfRule>
  </conditionalFormatting>
  <conditionalFormatting sqref="B417:N417">
    <cfRule type="cellIs" dxfId="3756" priority="1254" operator="lessThan">
      <formula>0</formula>
    </cfRule>
  </conditionalFormatting>
  <conditionalFormatting sqref="N420">
    <cfRule type="cellIs" dxfId="3755" priority="1253" operator="lessThan">
      <formula>0</formula>
    </cfRule>
  </conditionalFormatting>
  <conditionalFormatting sqref="N421">
    <cfRule type="cellIs" dxfId="3754" priority="1252" operator="lessThan">
      <formula>0</formula>
    </cfRule>
  </conditionalFormatting>
  <conditionalFormatting sqref="N421">
    <cfRule type="cellIs" dxfId="3753" priority="1251" operator="lessThan">
      <formula>0</formula>
    </cfRule>
  </conditionalFormatting>
  <conditionalFormatting sqref="C427:M427">
    <cfRule type="cellIs" dxfId="3752" priority="1250" operator="lessThan">
      <formula>0</formula>
    </cfRule>
  </conditionalFormatting>
  <conditionalFormatting sqref="C427:M427">
    <cfRule type="cellIs" dxfId="3751" priority="1249" operator="lessThan">
      <formula>0</formula>
    </cfRule>
  </conditionalFormatting>
  <conditionalFormatting sqref="H427">
    <cfRule type="cellIs" dxfId="3750" priority="1248" operator="lessThan">
      <formula>0</formula>
    </cfRule>
  </conditionalFormatting>
  <conditionalFormatting sqref="B427">
    <cfRule type="cellIs" dxfId="3749" priority="1247" operator="lessThan">
      <formula>0</formula>
    </cfRule>
  </conditionalFormatting>
  <conditionalFormatting sqref="B427">
    <cfRule type="cellIs" dxfId="3748" priority="1246" operator="lessThan">
      <formula>0</formula>
    </cfRule>
  </conditionalFormatting>
  <conditionalFormatting sqref="B423:N423">
    <cfRule type="cellIs" dxfId="3747" priority="1245" operator="lessThan">
      <formula>0</formula>
    </cfRule>
  </conditionalFormatting>
  <conditionalFormatting sqref="B423:N423">
    <cfRule type="cellIs" dxfId="3746" priority="1244" operator="lessThan">
      <formula>0</formula>
    </cfRule>
  </conditionalFormatting>
  <conditionalFormatting sqref="B423:N423">
    <cfRule type="cellIs" dxfId="3745" priority="1243" operator="lessThan">
      <formula>0</formula>
    </cfRule>
  </conditionalFormatting>
  <conditionalFormatting sqref="B423:N423">
    <cfRule type="cellIs" dxfId="3744" priority="1242" operator="lessThan">
      <formula>0</formula>
    </cfRule>
  </conditionalFormatting>
  <conditionalFormatting sqref="B423:N423">
    <cfRule type="cellIs" dxfId="3743" priority="1241" operator="lessThan">
      <formula>0</formula>
    </cfRule>
  </conditionalFormatting>
  <conditionalFormatting sqref="B423:N423">
    <cfRule type="cellIs" dxfId="3742" priority="1240" operator="lessThan">
      <formula>0</formula>
    </cfRule>
  </conditionalFormatting>
  <conditionalFormatting sqref="B423:N423">
    <cfRule type="cellIs" dxfId="3741" priority="1239" operator="lessThan">
      <formula>0</formula>
    </cfRule>
  </conditionalFormatting>
  <conditionalFormatting sqref="B423:N423">
    <cfRule type="cellIs" dxfId="3740" priority="1238" operator="lessThan">
      <formula>0</formula>
    </cfRule>
  </conditionalFormatting>
  <conditionalFormatting sqref="N426">
    <cfRule type="cellIs" dxfId="3739" priority="1237" operator="lessThan">
      <formula>0</formula>
    </cfRule>
  </conditionalFormatting>
  <conditionalFormatting sqref="C537:N537">
    <cfRule type="cellIs" dxfId="3738" priority="957" operator="lessThan">
      <formula>0</formula>
    </cfRule>
  </conditionalFormatting>
  <conditionalFormatting sqref="C568:N568">
    <cfRule type="cellIs" dxfId="3737" priority="954" operator="lessThan">
      <formula>0</formula>
    </cfRule>
  </conditionalFormatting>
  <conditionalFormatting sqref="I552:N552">
    <cfRule type="cellIs" dxfId="3736" priority="951" operator="lessThan">
      <formula>0</formula>
    </cfRule>
  </conditionalFormatting>
  <conditionalFormatting sqref="I560:N560">
    <cfRule type="cellIs" dxfId="3735" priority="948" operator="lessThan">
      <formula>0</formula>
    </cfRule>
  </conditionalFormatting>
  <conditionalFormatting sqref="B429:N429">
    <cfRule type="cellIs" dxfId="3734" priority="1225" operator="lessThan">
      <formula>0</formula>
    </cfRule>
  </conditionalFormatting>
  <conditionalFormatting sqref="B429:N429">
    <cfRule type="cellIs" dxfId="3733" priority="1224" operator="lessThan">
      <formula>0</formula>
    </cfRule>
  </conditionalFormatting>
  <conditionalFormatting sqref="B429:N429">
    <cfRule type="cellIs" dxfId="3732" priority="1223" operator="lessThan">
      <formula>0</formula>
    </cfRule>
  </conditionalFormatting>
  <conditionalFormatting sqref="B429:N429">
    <cfRule type="cellIs" dxfId="3731" priority="1222" operator="lessThan">
      <formula>0</formula>
    </cfRule>
  </conditionalFormatting>
  <conditionalFormatting sqref="N432">
    <cfRule type="cellIs" dxfId="3730" priority="1221" operator="lessThan">
      <formula>0</formula>
    </cfRule>
  </conditionalFormatting>
  <conditionalFormatting sqref="C439:M439">
    <cfRule type="cellIs" dxfId="3729" priority="1220" operator="lessThan">
      <formula>0</formula>
    </cfRule>
  </conditionalFormatting>
  <conditionalFormatting sqref="C439:M439">
    <cfRule type="cellIs" dxfId="3728" priority="1219" operator="lessThan">
      <formula>0</formula>
    </cfRule>
  </conditionalFormatting>
  <conditionalFormatting sqref="H439">
    <cfRule type="cellIs" dxfId="3727" priority="1218" operator="lessThan">
      <formula>0</formula>
    </cfRule>
  </conditionalFormatting>
  <conditionalFormatting sqref="B439">
    <cfRule type="cellIs" dxfId="3726" priority="1217" operator="lessThan">
      <formula>0</formula>
    </cfRule>
  </conditionalFormatting>
  <conditionalFormatting sqref="B439">
    <cfRule type="cellIs" dxfId="3725" priority="1216" operator="lessThan">
      <formula>0</formula>
    </cfRule>
  </conditionalFormatting>
  <conditionalFormatting sqref="B435:N435">
    <cfRule type="cellIs" dxfId="3724" priority="1215" operator="lessThan">
      <formula>0</formula>
    </cfRule>
  </conditionalFormatting>
  <conditionalFormatting sqref="B435:N435">
    <cfRule type="cellIs" dxfId="3723" priority="1214" operator="lessThan">
      <formula>0</formula>
    </cfRule>
  </conditionalFormatting>
  <conditionalFormatting sqref="C642:N645">
    <cfRule type="cellIs" dxfId="3722" priority="933" operator="lessThan">
      <formula>0</formula>
    </cfRule>
  </conditionalFormatting>
  <conditionalFormatting sqref="C597:N597">
    <cfRule type="cellIs" dxfId="3721" priority="932" operator="lessThan">
      <formula>0</formula>
    </cfRule>
  </conditionalFormatting>
  <conditionalFormatting sqref="C603:N603">
    <cfRule type="cellIs" dxfId="3720" priority="929" operator="lessThan">
      <formula>0</formula>
    </cfRule>
  </conditionalFormatting>
  <conditionalFormatting sqref="C603:N603">
    <cfRule type="cellIs" dxfId="3719" priority="928" operator="lessThan">
      <formula>0</formula>
    </cfRule>
  </conditionalFormatting>
  <conditionalFormatting sqref="C603:N603">
    <cfRule type="cellIs" dxfId="3718" priority="927" operator="lessThan">
      <formula>0</formula>
    </cfRule>
  </conditionalFormatting>
  <conditionalFormatting sqref="H445">
    <cfRule type="cellIs" dxfId="3717" priority="1202" operator="lessThan">
      <formula>0</formula>
    </cfRule>
  </conditionalFormatting>
  <conditionalFormatting sqref="B445">
    <cfRule type="cellIs" dxfId="3716" priority="1201" operator="lessThan">
      <formula>0</formula>
    </cfRule>
  </conditionalFormatting>
  <conditionalFormatting sqref="B445">
    <cfRule type="cellIs" dxfId="3715" priority="1200" operator="lessThan">
      <formula>0</formula>
    </cfRule>
  </conditionalFormatting>
  <conditionalFormatting sqref="B441:N441">
    <cfRule type="cellIs" dxfId="3714" priority="1199" operator="lessThan">
      <formula>0</formula>
    </cfRule>
  </conditionalFormatting>
  <conditionalFormatting sqref="B441:N441">
    <cfRule type="cellIs" dxfId="3713" priority="1198" operator="lessThan">
      <formula>0</formula>
    </cfRule>
  </conditionalFormatting>
  <conditionalFormatting sqref="B441:N441">
    <cfRule type="cellIs" dxfId="3712" priority="1197" operator="lessThan">
      <formula>0</formula>
    </cfRule>
  </conditionalFormatting>
  <conditionalFormatting sqref="B441:N441">
    <cfRule type="cellIs" dxfId="3711" priority="1196" operator="lessThan">
      <formula>0</formula>
    </cfRule>
  </conditionalFormatting>
  <conditionalFormatting sqref="B441:N441">
    <cfRule type="cellIs" dxfId="3710" priority="1195" operator="lessThan">
      <formula>0</formula>
    </cfRule>
  </conditionalFormatting>
  <conditionalFormatting sqref="B441:N441">
    <cfRule type="cellIs" dxfId="3709" priority="1194" operator="lessThan">
      <formula>0</formula>
    </cfRule>
  </conditionalFormatting>
  <conditionalFormatting sqref="B441:N441">
    <cfRule type="cellIs" dxfId="3708" priority="1193" operator="lessThan">
      <formula>0</formula>
    </cfRule>
  </conditionalFormatting>
  <conditionalFormatting sqref="B441:N441">
    <cfRule type="cellIs" dxfId="3707" priority="1192" operator="lessThan">
      <formula>0</formula>
    </cfRule>
  </conditionalFormatting>
  <conditionalFormatting sqref="N444">
    <cfRule type="cellIs" dxfId="3706" priority="1191" operator="lessThan">
      <formula>0</formula>
    </cfRule>
  </conditionalFormatting>
  <conditionalFormatting sqref="N445">
    <cfRule type="cellIs" dxfId="3705" priority="1190" operator="lessThan">
      <formula>0</formula>
    </cfRule>
  </conditionalFormatting>
  <conditionalFormatting sqref="N445">
    <cfRule type="cellIs" dxfId="3704" priority="1189" operator="lessThan">
      <formula>0</formula>
    </cfRule>
  </conditionalFormatting>
  <conditionalFormatting sqref="C452:M452">
    <cfRule type="cellIs" dxfId="3703" priority="1188" operator="lessThan">
      <formula>0</formula>
    </cfRule>
  </conditionalFormatting>
  <conditionalFormatting sqref="C452:M452">
    <cfRule type="cellIs" dxfId="3702" priority="1187" operator="lessThan">
      <formula>0</formula>
    </cfRule>
  </conditionalFormatting>
  <conditionalFormatting sqref="H452">
    <cfRule type="cellIs" dxfId="3701" priority="1186" operator="lessThan">
      <formula>0</formula>
    </cfRule>
  </conditionalFormatting>
  <conditionalFormatting sqref="B452">
    <cfRule type="cellIs" dxfId="3700" priority="1185" operator="lessThan">
      <formula>0</formula>
    </cfRule>
  </conditionalFormatting>
  <conditionalFormatting sqref="B452">
    <cfRule type="cellIs" dxfId="3699" priority="1184" operator="lessThan">
      <formula>0</formula>
    </cfRule>
  </conditionalFormatting>
  <conditionalFormatting sqref="B448:N448">
    <cfRule type="cellIs" dxfId="3698" priority="1183" operator="lessThan">
      <formula>0</formula>
    </cfRule>
  </conditionalFormatting>
  <conditionalFormatting sqref="B448:N448">
    <cfRule type="cellIs" dxfId="3697" priority="1182" operator="lessThan">
      <formula>0</formula>
    </cfRule>
  </conditionalFormatting>
  <conditionalFormatting sqref="B448:N448">
    <cfRule type="cellIs" dxfId="3696" priority="1181" operator="lessThan">
      <formula>0</formula>
    </cfRule>
  </conditionalFormatting>
  <conditionalFormatting sqref="B448:N448">
    <cfRule type="cellIs" dxfId="3695" priority="1180" operator="lessThan">
      <formula>0</formula>
    </cfRule>
  </conditionalFormatting>
  <conditionalFormatting sqref="B448:N448">
    <cfRule type="cellIs" dxfId="3694" priority="1179" operator="lessThan">
      <formula>0</formula>
    </cfRule>
  </conditionalFormatting>
  <conditionalFormatting sqref="B448:N448">
    <cfRule type="cellIs" dxfId="3693" priority="1178" operator="lessThan">
      <formula>0</formula>
    </cfRule>
  </conditionalFormatting>
  <conditionalFormatting sqref="B448:N448">
    <cfRule type="cellIs" dxfId="3692" priority="1177" operator="lessThan">
      <formula>0</formula>
    </cfRule>
  </conditionalFormatting>
  <conditionalFormatting sqref="B448:N448">
    <cfRule type="cellIs" dxfId="3691" priority="1176" operator="lessThan">
      <formula>0</formula>
    </cfRule>
  </conditionalFormatting>
  <conditionalFormatting sqref="N451">
    <cfRule type="cellIs" dxfId="3690" priority="1175" operator="lessThan">
      <formula>0</formula>
    </cfRule>
  </conditionalFormatting>
  <conditionalFormatting sqref="N452">
    <cfRule type="cellIs" dxfId="3689" priority="1174" operator="lessThan">
      <formula>0</formula>
    </cfRule>
  </conditionalFormatting>
  <conditionalFormatting sqref="N452">
    <cfRule type="cellIs" dxfId="3688" priority="1173" operator="lessThan">
      <formula>0</formula>
    </cfRule>
  </conditionalFormatting>
  <conditionalFormatting sqref="C458:M458">
    <cfRule type="cellIs" dxfId="3687" priority="1172" operator="lessThan">
      <formula>0</formula>
    </cfRule>
  </conditionalFormatting>
  <conditionalFormatting sqref="C458:M458">
    <cfRule type="cellIs" dxfId="3686" priority="1171" operator="lessThan">
      <formula>0</formula>
    </cfRule>
  </conditionalFormatting>
  <conditionalFormatting sqref="H458">
    <cfRule type="cellIs" dxfId="3685" priority="1170" operator="lessThan">
      <formula>0</formula>
    </cfRule>
  </conditionalFormatting>
  <conditionalFormatting sqref="B458">
    <cfRule type="cellIs" dxfId="3684" priority="1169" operator="lessThan">
      <formula>0</formula>
    </cfRule>
  </conditionalFormatting>
  <conditionalFormatting sqref="B458">
    <cfRule type="cellIs" dxfId="3683" priority="1168" operator="lessThan">
      <formula>0</formula>
    </cfRule>
  </conditionalFormatting>
  <conditionalFormatting sqref="R505">
    <cfRule type="cellIs" dxfId="3682" priority="890" operator="lessThan">
      <formula>0</formula>
    </cfRule>
  </conditionalFormatting>
  <conditionalFormatting sqref="Q505">
    <cfRule type="cellIs" dxfId="3681" priority="889" operator="lessThan">
      <formula>0</formula>
    </cfRule>
  </conditionalFormatting>
  <conditionalFormatting sqref="R513">
    <cfRule type="cellIs" dxfId="3680" priority="887" operator="lessThan">
      <formula>0</formula>
    </cfRule>
  </conditionalFormatting>
  <conditionalFormatting sqref="Q513">
    <cfRule type="cellIs" dxfId="3679" priority="886" operator="lessThan">
      <formula>0</formula>
    </cfRule>
  </conditionalFormatting>
  <conditionalFormatting sqref="R522">
    <cfRule type="cellIs" dxfId="3678" priority="884" operator="lessThan">
      <formula>0</formula>
    </cfRule>
  </conditionalFormatting>
  <conditionalFormatting sqref="Q522">
    <cfRule type="cellIs" dxfId="3677" priority="883" operator="lessThan">
      <formula>0</formula>
    </cfRule>
  </conditionalFormatting>
  <conditionalFormatting sqref="R530">
    <cfRule type="cellIs" dxfId="3676" priority="881" operator="lessThan">
      <formula>0</formula>
    </cfRule>
  </conditionalFormatting>
  <conditionalFormatting sqref="C461:C464">
    <cfRule type="expression" dxfId="3675" priority="1155">
      <formula>C461/B461&gt;1</formula>
    </cfRule>
    <cfRule type="expression" dxfId="3674" priority="1156">
      <formula>C461/B461&lt;1</formula>
    </cfRule>
  </conditionalFormatting>
  <conditionalFormatting sqref="R538">
    <cfRule type="cellIs" dxfId="3673" priority="878" operator="lessThan">
      <formula>0</formula>
    </cfRule>
  </conditionalFormatting>
  <conditionalFormatting sqref="D461:N464">
    <cfRule type="expression" dxfId="3672" priority="1152">
      <formula>D461/C461&gt;1</formula>
    </cfRule>
    <cfRule type="expression" dxfId="3671" priority="1153">
      <formula>D461/C461&lt;1</formula>
    </cfRule>
  </conditionalFormatting>
  <conditionalFormatting sqref="R553">
    <cfRule type="cellIs" dxfId="3670" priority="875" operator="lessThan">
      <formula>0</formula>
    </cfRule>
  </conditionalFormatting>
  <conditionalFormatting sqref="B461:B464 B552:N552 B560:N560 B575:N575 B589:N589">
    <cfRule type="expression" dxfId="3669" priority="1149">
      <formula>B461/#REF!&gt;1</formula>
    </cfRule>
    <cfRule type="expression" dxfId="3668" priority="1150">
      <formula>B461/#REF!&lt;1</formula>
    </cfRule>
  </conditionalFormatting>
  <conditionalFormatting sqref="R561">
    <cfRule type="cellIs" dxfId="3667" priority="872" operator="lessThan">
      <formula>0</formula>
    </cfRule>
  </conditionalFormatting>
  <conditionalFormatting sqref="B512">
    <cfRule type="expression" dxfId="3666" priority="1146">
      <formula>B512/#REF!&gt;1</formula>
    </cfRule>
    <cfRule type="expression" dxfId="3665" priority="1147">
      <formula>B512/#REF!&lt;1</formula>
    </cfRule>
  </conditionalFormatting>
  <conditionalFormatting sqref="R590">
    <cfRule type="cellIs" dxfId="3664" priority="869" operator="lessThan">
      <formula>0</formula>
    </cfRule>
  </conditionalFormatting>
  <conditionalFormatting sqref="C512">
    <cfRule type="expression" dxfId="3663" priority="1143">
      <formula>C512/B512&gt;1</formula>
    </cfRule>
    <cfRule type="expression" dxfId="3662" priority="1144">
      <formula>C512/B512&lt;1</formula>
    </cfRule>
  </conditionalFormatting>
  <conditionalFormatting sqref="D512">
    <cfRule type="cellIs" dxfId="3661" priority="1142" operator="lessThan">
      <formula>0</formula>
    </cfRule>
  </conditionalFormatting>
  <conditionalFormatting sqref="D512">
    <cfRule type="expression" dxfId="3660" priority="1140">
      <formula>D512/C512&gt;1</formula>
    </cfRule>
    <cfRule type="expression" dxfId="3659" priority="1141">
      <formula>D512/C512&lt;1</formula>
    </cfRule>
  </conditionalFormatting>
  <conditionalFormatting sqref="E512">
    <cfRule type="cellIs" dxfId="3658" priority="1139" operator="lessThan">
      <formula>0</formula>
    </cfRule>
  </conditionalFormatting>
  <conditionalFormatting sqref="E512">
    <cfRule type="expression" dxfId="3657" priority="1137">
      <formula>E512/D512&gt;1</formula>
    </cfRule>
    <cfRule type="expression" dxfId="3656" priority="1138">
      <formula>E512/D512&lt;1</formula>
    </cfRule>
  </conditionalFormatting>
  <conditionalFormatting sqref="F512">
    <cfRule type="cellIs" dxfId="3655" priority="1136" operator="lessThan">
      <formula>0</formula>
    </cfRule>
  </conditionalFormatting>
  <conditionalFormatting sqref="F512">
    <cfRule type="expression" dxfId="3654" priority="1134">
      <formula>F512/E512&gt;1</formula>
    </cfRule>
    <cfRule type="expression" dxfId="3653" priority="1135">
      <formula>F512/E512&lt;1</formula>
    </cfRule>
  </conditionalFormatting>
  <conditionalFormatting sqref="G512">
    <cfRule type="cellIs" dxfId="3652" priority="1133" operator="lessThan">
      <formula>0</formula>
    </cfRule>
  </conditionalFormatting>
  <conditionalFormatting sqref="G512">
    <cfRule type="expression" dxfId="3651" priority="1131">
      <formula>G512/F512&gt;1</formula>
    </cfRule>
    <cfRule type="expression" dxfId="3650" priority="1132">
      <formula>G512/F512&lt;1</formula>
    </cfRule>
  </conditionalFormatting>
  <conditionalFormatting sqref="H512">
    <cfRule type="cellIs" dxfId="3649" priority="1130" operator="lessThan">
      <formula>0</formula>
    </cfRule>
  </conditionalFormatting>
  <conditionalFormatting sqref="H512">
    <cfRule type="expression" dxfId="3648" priority="1128">
      <formula>H512/G512&gt;1</formula>
    </cfRule>
    <cfRule type="expression" dxfId="3647" priority="1129">
      <formula>H512/G512&lt;1</formula>
    </cfRule>
  </conditionalFormatting>
  <conditionalFormatting sqref="I512:N512">
    <cfRule type="cellIs" dxfId="3646" priority="1127" operator="lessThan">
      <formula>0</formula>
    </cfRule>
  </conditionalFormatting>
  <conditionalFormatting sqref="I512:N512">
    <cfRule type="expression" dxfId="3645" priority="1125">
      <formula>I512/H512&gt;1</formula>
    </cfRule>
    <cfRule type="expression" dxfId="3644" priority="1126">
      <formula>I512/H512&lt;1</formula>
    </cfRule>
  </conditionalFormatting>
  <conditionalFormatting sqref="B552">
    <cfRule type="cellIs" dxfId="3643" priority="1124" operator="lessThan">
      <formula>0</formula>
    </cfRule>
  </conditionalFormatting>
  <conditionalFormatting sqref="B552">
    <cfRule type="expression" dxfId="3642" priority="1122">
      <formula>B552/#REF!&gt;1</formula>
    </cfRule>
    <cfRule type="expression" dxfId="3641" priority="1123">
      <formula>B552/#REF!&lt;1</formula>
    </cfRule>
  </conditionalFormatting>
  <conditionalFormatting sqref="C552">
    <cfRule type="cellIs" dxfId="3640" priority="1121" operator="lessThan">
      <formula>0</formula>
    </cfRule>
  </conditionalFormatting>
  <conditionalFormatting sqref="C552">
    <cfRule type="expression" dxfId="3639" priority="1119">
      <formula>C552/B552&gt;1</formula>
    </cfRule>
    <cfRule type="expression" dxfId="3638" priority="1120">
      <formula>C552/B552&lt;1</formula>
    </cfRule>
  </conditionalFormatting>
  <conditionalFormatting sqref="D552">
    <cfRule type="cellIs" dxfId="3637" priority="1118" operator="lessThan">
      <formula>0</formula>
    </cfRule>
  </conditionalFormatting>
  <conditionalFormatting sqref="D552">
    <cfRule type="expression" dxfId="3636" priority="1116">
      <formula>D552/C552&gt;1</formula>
    </cfRule>
    <cfRule type="expression" dxfId="3635" priority="1117">
      <formula>D552/C552&lt;1</formula>
    </cfRule>
  </conditionalFormatting>
  <conditionalFormatting sqref="E552">
    <cfRule type="cellIs" dxfId="3634" priority="1115" operator="lessThan">
      <formula>0</formula>
    </cfRule>
  </conditionalFormatting>
  <conditionalFormatting sqref="E552">
    <cfRule type="expression" dxfId="3633" priority="1113">
      <formula>E552/D552&gt;1</formula>
    </cfRule>
    <cfRule type="expression" dxfId="3632" priority="1114">
      <formula>E552/D552&lt;1</formula>
    </cfRule>
  </conditionalFormatting>
  <conditionalFormatting sqref="F552">
    <cfRule type="cellIs" dxfId="3631" priority="1112" operator="lessThan">
      <formula>0</formula>
    </cfRule>
  </conditionalFormatting>
  <conditionalFormatting sqref="F552">
    <cfRule type="expression" dxfId="3630" priority="1110">
      <formula>F552/E552&gt;1</formula>
    </cfRule>
    <cfRule type="expression" dxfId="3629" priority="1111">
      <formula>F552/E552&lt;1</formula>
    </cfRule>
  </conditionalFormatting>
  <conditionalFormatting sqref="G552">
    <cfRule type="cellIs" dxfId="3628" priority="1109" operator="lessThan">
      <formula>0</formula>
    </cfRule>
  </conditionalFormatting>
  <conditionalFormatting sqref="G552">
    <cfRule type="expression" dxfId="3627" priority="1107">
      <formula>G552/F552&gt;1</formula>
    </cfRule>
    <cfRule type="expression" dxfId="3626" priority="1108">
      <formula>G552/F552&lt;1</formula>
    </cfRule>
  </conditionalFormatting>
  <conditionalFormatting sqref="H552">
    <cfRule type="cellIs" dxfId="3625" priority="1106" operator="lessThan">
      <formula>0</formula>
    </cfRule>
  </conditionalFormatting>
  <conditionalFormatting sqref="H552">
    <cfRule type="expression" dxfId="3624" priority="1104">
      <formula>H552/G552&gt;1</formula>
    </cfRule>
    <cfRule type="expression" dxfId="3623" priority="1105">
      <formula>H552/G552&lt;1</formula>
    </cfRule>
  </conditionalFormatting>
  <conditionalFormatting sqref="B560">
    <cfRule type="cellIs" dxfId="3622" priority="1103" operator="lessThan">
      <formula>0</formula>
    </cfRule>
  </conditionalFormatting>
  <conditionalFormatting sqref="B560">
    <cfRule type="expression" dxfId="3621" priority="1101">
      <formula>B560/#REF!&gt;1</formula>
    </cfRule>
    <cfRule type="expression" dxfId="3620" priority="1102">
      <formula>B560/#REF!&lt;1</formula>
    </cfRule>
  </conditionalFormatting>
  <conditionalFormatting sqref="C560">
    <cfRule type="cellIs" dxfId="3619" priority="1100" operator="lessThan">
      <formula>0</formula>
    </cfRule>
  </conditionalFormatting>
  <conditionalFormatting sqref="C560">
    <cfRule type="expression" dxfId="3618" priority="1098">
      <formula>C560/B560&gt;1</formula>
    </cfRule>
    <cfRule type="expression" dxfId="3617" priority="1099">
      <formula>C560/B560&lt;1</formula>
    </cfRule>
  </conditionalFormatting>
  <conditionalFormatting sqref="D560">
    <cfRule type="cellIs" dxfId="3616" priority="1097" operator="lessThan">
      <formula>0</formula>
    </cfRule>
  </conditionalFormatting>
  <conditionalFormatting sqref="D560">
    <cfRule type="expression" dxfId="3615" priority="1095">
      <formula>D560/C560&gt;1</formula>
    </cfRule>
    <cfRule type="expression" dxfId="3614" priority="1096">
      <formula>D560/C560&lt;1</formula>
    </cfRule>
  </conditionalFormatting>
  <conditionalFormatting sqref="E560">
    <cfRule type="cellIs" dxfId="3613" priority="1094" operator="lessThan">
      <formula>0</formula>
    </cfRule>
  </conditionalFormatting>
  <conditionalFormatting sqref="E560">
    <cfRule type="expression" dxfId="3612" priority="1092">
      <formula>E560/D560&gt;1</formula>
    </cfRule>
    <cfRule type="expression" dxfId="3611" priority="1093">
      <formula>E560/D560&lt;1</formula>
    </cfRule>
  </conditionalFormatting>
  <conditionalFormatting sqref="F560">
    <cfRule type="cellIs" dxfId="3610" priority="1091" operator="lessThan">
      <formula>0</formula>
    </cfRule>
  </conditionalFormatting>
  <conditionalFormatting sqref="F560">
    <cfRule type="expression" dxfId="3609" priority="1089">
      <formula>F560/E560&gt;1</formula>
    </cfRule>
    <cfRule type="expression" dxfId="3608" priority="1090">
      <formula>F560/E560&lt;1</formula>
    </cfRule>
  </conditionalFormatting>
  <conditionalFormatting sqref="G560">
    <cfRule type="cellIs" dxfId="3607" priority="1088" operator="lessThan">
      <formula>0</formula>
    </cfRule>
  </conditionalFormatting>
  <conditionalFormatting sqref="G560">
    <cfRule type="expression" dxfId="3606" priority="1086">
      <formula>G560/F560&gt;1</formula>
    </cfRule>
    <cfRule type="expression" dxfId="3605" priority="1087">
      <formula>G560/F560&lt;1</formula>
    </cfRule>
  </conditionalFormatting>
  <conditionalFormatting sqref="H560">
    <cfRule type="cellIs" dxfId="3604" priority="1085" operator="lessThan">
      <formula>0</formula>
    </cfRule>
  </conditionalFormatting>
  <conditionalFormatting sqref="H560">
    <cfRule type="expression" dxfId="3603" priority="1083">
      <formula>H560/G560&gt;1</formula>
    </cfRule>
    <cfRule type="expression" dxfId="3602" priority="1084">
      <formula>H560/G560&lt;1</formula>
    </cfRule>
  </conditionalFormatting>
  <conditionalFormatting sqref="O616:O619">
    <cfRule type="cellIs" dxfId="3601" priority="831" operator="lessThan">
      <formula>0</formula>
    </cfRule>
  </conditionalFormatting>
  <conditionalFormatting sqref="B589">
    <cfRule type="expression" dxfId="3600" priority="1080">
      <formula>B589/#REF!&gt;1</formula>
    </cfRule>
    <cfRule type="expression" dxfId="3599" priority="1081">
      <formula>B589/#REF!&lt;1</formula>
    </cfRule>
  </conditionalFormatting>
  <conditionalFormatting sqref="C589">
    <cfRule type="cellIs" dxfId="3598" priority="1079" operator="lessThan">
      <formula>0</formula>
    </cfRule>
  </conditionalFormatting>
  <conditionalFormatting sqref="C589">
    <cfRule type="expression" dxfId="3597" priority="1077">
      <formula>C589/B589&gt;1</formula>
    </cfRule>
    <cfRule type="expression" dxfId="3596" priority="1078">
      <formula>C589/B589&lt;1</formula>
    </cfRule>
  </conditionalFormatting>
  <conditionalFormatting sqref="O605:O607">
    <cfRule type="cellIs" dxfId="3595" priority="825" operator="lessThan">
      <formula>0</formula>
    </cfRule>
  </conditionalFormatting>
  <conditionalFormatting sqref="D589">
    <cfRule type="expression" dxfId="3594" priority="1074">
      <formula>D589/C589&gt;1</formula>
    </cfRule>
    <cfRule type="expression" dxfId="3593" priority="1075">
      <formula>D589/C589&lt;1</formula>
    </cfRule>
  </conditionalFormatting>
  <conditionalFormatting sqref="E589">
    <cfRule type="cellIs" dxfId="3592" priority="1073" operator="lessThan">
      <formula>0</formula>
    </cfRule>
  </conditionalFormatting>
  <conditionalFormatting sqref="E589">
    <cfRule type="expression" dxfId="3591" priority="1071">
      <formula>E589/D589&gt;1</formula>
    </cfRule>
    <cfRule type="expression" dxfId="3590" priority="1072">
      <formula>E589/D589&lt;1</formula>
    </cfRule>
  </conditionalFormatting>
  <conditionalFormatting sqref="F589">
    <cfRule type="cellIs" dxfId="3589" priority="1070" operator="lessThan">
      <formula>0</formula>
    </cfRule>
  </conditionalFormatting>
  <conditionalFormatting sqref="F589">
    <cfRule type="expression" dxfId="3588" priority="1068">
      <formula>F589/E589&gt;1</formula>
    </cfRule>
    <cfRule type="expression" dxfId="3587" priority="1069">
      <formula>F589/E589&lt;1</formula>
    </cfRule>
  </conditionalFormatting>
  <conditionalFormatting sqref="O377">
    <cfRule type="cellIs" dxfId="3586" priority="816" operator="lessThan">
      <formula>0</formula>
    </cfRule>
  </conditionalFormatting>
  <conditionalFormatting sqref="G589">
    <cfRule type="expression" dxfId="3585" priority="1065">
      <formula>G589/F589&gt;1</formula>
    </cfRule>
    <cfRule type="expression" dxfId="3584" priority="1066">
      <formula>G589/F589&lt;1</formula>
    </cfRule>
  </conditionalFormatting>
  <conditionalFormatting sqref="O366">
    <cfRule type="cellIs" dxfId="3583" priority="813" operator="lessThan">
      <formula>0</formula>
    </cfRule>
  </conditionalFormatting>
  <conditionalFormatting sqref="H589">
    <cfRule type="expression" dxfId="3582" priority="1062">
      <formula>H589/G589&gt;1</formula>
    </cfRule>
    <cfRule type="expression" dxfId="3581" priority="1063">
      <formula>H589/G589&lt;1</formula>
    </cfRule>
  </conditionalFormatting>
  <conditionalFormatting sqref="N596">
    <cfRule type="cellIs" dxfId="3580" priority="1061" operator="lessThan">
      <formula>0</formula>
    </cfRule>
  </conditionalFormatting>
  <conditionalFormatting sqref="O387">
    <cfRule type="cellIs" dxfId="3579" priority="808" operator="lessThan">
      <formula>0</formula>
    </cfRule>
  </conditionalFormatting>
  <conditionalFormatting sqref="O387">
    <cfRule type="cellIs" dxfId="3578" priority="809" operator="lessThan">
      <formula>0</formula>
    </cfRule>
  </conditionalFormatting>
  <conditionalFormatting sqref="O387">
    <cfRule type="cellIs" dxfId="3577" priority="806" operator="lessThan">
      <formula>0</formula>
    </cfRule>
  </conditionalFormatting>
  <conditionalFormatting sqref="O387">
    <cfRule type="cellIs" dxfId="3576" priority="807" operator="lessThan">
      <formula>0</formula>
    </cfRule>
  </conditionalFormatting>
  <conditionalFormatting sqref="N600">
    <cfRule type="cellIs" dxfId="3575" priority="1060" operator="lessThan">
      <formula>0</formula>
    </cfRule>
  </conditionalFormatting>
  <conditionalFormatting sqref="N600">
    <cfRule type="cellIs" dxfId="3574" priority="1059" operator="lessThan">
      <formula>0</formula>
    </cfRule>
  </conditionalFormatting>
  <conditionalFormatting sqref="Q363">
    <cfRule type="cellIs" dxfId="3573" priority="1058" operator="lessThan">
      <formula>0</formula>
    </cfRule>
  </conditionalFormatting>
  <conditionalFormatting sqref="Q364:Q365">
    <cfRule type="cellIs" dxfId="3572" priority="1057" operator="lessThan">
      <formula>0</formula>
    </cfRule>
  </conditionalFormatting>
  <conditionalFormatting sqref="Q461:Q464">
    <cfRule type="cellIs" dxfId="3571" priority="1056" operator="lessThan">
      <formula>0</formula>
    </cfRule>
  </conditionalFormatting>
  <conditionalFormatting sqref="Q361">
    <cfRule type="cellIs" dxfId="3570" priority="1055" operator="lessThan">
      <formula>0</formula>
    </cfRule>
  </conditionalFormatting>
  <conditionalFormatting sqref="Q366:Q367">
    <cfRule type="cellIs" dxfId="3569" priority="1054" operator="lessThan">
      <formula>0</formula>
    </cfRule>
  </conditionalFormatting>
  <conditionalFormatting sqref="Q369:Q373">
    <cfRule type="cellIs" dxfId="3568" priority="1053" operator="lessThan">
      <formula>0</formula>
    </cfRule>
  </conditionalFormatting>
  <conditionalFormatting sqref="Q378:Q379">
    <cfRule type="cellIs" dxfId="3567" priority="1052" operator="lessThan">
      <formula>0</formula>
    </cfRule>
  </conditionalFormatting>
  <conditionalFormatting sqref="Q384:Q385">
    <cfRule type="cellIs" dxfId="3566" priority="1051" operator="lessThan">
      <formula>0</formula>
    </cfRule>
  </conditionalFormatting>
  <conditionalFormatting sqref="Q390:Q391">
    <cfRule type="cellIs" dxfId="3565" priority="1050" operator="lessThan">
      <formula>0</formula>
    </cfRule>
  </conditionalFormatting>
  <conditionalFormatting sqref="Q396:Q397">
    <cfRule type="cellIs" dxfId="3564" priority="1049" operator="lessThan">
      <formula>0</formula>
    </cfRule>
  </conditionalFormatting>
  <conditionalFormatting sqref="Q402">
    <cfRule type="cellIs" dxfId="3563" priority="1048" operator="lessThan">
      <formula>0</formula>
    </cfRule>
  </conditionalFormatting>
  <conditionalFormatting sqref="Q408:Q409">
    <cfRule type="cellIs" dxfId="3562" priority="1047" operator="lessThan">
      <formula>0</formula>
    </cfRule>
  </conditionalFormatting>
  <conditionalFormatting sqref="Q414:Q415">
    <cfRule type="cellIs" dxfId="3561" priority="1046" operator="lessThan">
      <formula>0</formula>
    </cfRule>
  </conditionalFormatting>
  <conditionalFormatting sqref="Q420:Q421">
    <cfRule type="cellIs" dxfId="3560" priority="1045" operator="lessThan">
      <formula>0</formula>
    </cfRule>
  </conditionalFormatting>
  <conditionalFormatting sqref="Q426:Q427">
    <cfRule type="cellIs" dxfId="3559" priority="1044" operator="lessThan">
      <formula>0</formula>
    </cfRule>
  </conditionalFormatting>
  <conditionalFormatting sqref="Q432:Q433">
    <cfRule type="cellIs" dxfId="3558" priority="1043" operator="lessThan">
      <formula>0</formula>
    </cfRule>
  </conditionalFormatting>
  <conditionalFormatting sqref="Q438:Q439">
    <cfRule type="cellIs" dxfId="3557" priority="1042" operator="lessThan">
      <formula>0</formula>
    </cfRule>
  </conditionalFormatting>
  <conditionalFormatting sqref="Q444:Q445">
    <cfRule type="cellIs" dxfId="3556" priority="1041" operator="lessThan">
      <formula>0</formula>
    </cfRule>
  </conditionalFormatting>
  <conditionalFormatting sqref="Q451:Q452">
    <cfRule type="cellIs" dxfId="3555" priority="1040" operator="lessThan">
      <formula>0</formula>
    </cfRule>
  </conditionalFormatting>
  <conditionalFormatting sqref="Q457:Q458">
    <cfRule type="cellIs" dxfId="3554" priority="1039" operator="lessThan">
      <formula>0</formula>
    </cfRule>
  </conditionalFormatting>
  <conditionalFormatting sqref="Q465">
    <cfRule type="cellIs" dxfId="3553" priority="1038" operator="lessThan">
      <formula>0</formula>
    </cfRule>
  </conditionalFormatting>
  <conditionalFormatting sqref="Q472">
    <cfRule type="cellIs" dxfId="3552" priority="1037" operator="lessThan">
      <formula>0</formula>
    </cfRule>
  </conditionalFormatting>
  <conditionalFormatting sqref="Q503:Q504">
    <cfRule type="cellIs" dxfId="3551" priority="1036" operator="lessThan">
      <formula>0</formula>
    </cfRule>
  </conditionalFormatting>
  <conditionalFormatting sqref="Q511:Q512">
    <cfRule type="cellIs" dxfId="3550" priority="1035" operator="lessThan">
      <formula>0</formula>
    </cfRule>
  </conditionalFormatting>
  <conditionalFormatting sqref="Q520:Q521">
    <cfRule type="cellIs" dxfId="3549" priority="1034" operator="lessThan">
      <formula>0</formula>
    </cfRule>
  </conditionalFormatting>
  <conditionalFormatting sqref="Q528:Q529">
    <cfRule type="cellIs" dxfId="3548" priority="1033" operator="lessThan">
      <formula>0</formula>
    </cfRule>
  </conditionalFormatting>
  <conditionalFormatting sqref="Q544:Q545">
    <cfRule type="cellIs" dxfId="3547" priority="1032" operator="lessThan">
      <formula>0</formula>
    </cfRule>
  </conditionalFormatting>
  <conditionalFormatting sqref="Q536:Q537">
    <cfRule type="cellIs" dxfId="3546" priority="1031" operator="lessThan">
      <formula>0</formula>
    </cfRule>
  </conditionalFormatting>
  <conditionalFormatting sqref="Q551:Q552">
    <cfRule type="cellIs" dxfId="3545" priority="1030" operator="lessThan">
      <formula>0</formula>
    </cfRule>
  </conditionalFormatting>
  <conditionalFormatting sqref="Q559:Q560">
    <cfRule type="cellIs" dxfId="3544" priority="1029" operator="lessThan">
      <formula>0</formula>
    </cfRule>
  </conditionalFormatting>
  <conditionalFormatting sqref="Q567:Q568">
    <cfRule type="cellIs" dxfId="3543" priority="1028" operator="lessThan">
      <formula>0</formula>
    </cfRule>
  </conditionalFormatting>
  <conditionalFormatting sqref="Q574:Q575">
    <cfRule type="cellIs" dxfId="3542" priority="1027" operator="lessThan">
      <formula>0</formula>
    </cfRule>
  </conditionalFormatting>
  <conditionalFormatting sqref="Q581:Q582">
    <cfRule type="cellIs" dxfId="3541" priority="1026" operator="lessThan">
      <formula>0</formula>
    </cfRule>
  </conditionalFormatting>
  <conditionalFormatting sqref="Q588:Q589">
    <cfRule type="cellIs" dxfId="3540" priority="1025" operator="lessThan">
      <formula>0</formula>
    </cfRule>
  </conditionalFormatting>
  <conditionalFormatting sqref="Q596:Q597">
    <cfRule type="cellIs" dxfId="3539" priority="1024" operator="lessThan">
      <formula>0</formula>
    </cfRule>
  </conditionalFormatting>
  <conditionalFormatting sqref="Q603">
    <cfRule type="cellIs" dxfId="3538" priority="1023" operator="lessThan">
      <formula>0</formula>
    </cfRule>
  </conditionalFormatting>
  <conditionalFormatting sqref="Q608">
    <cfRule type="cellIs" dxfId="3537" priority="1022" operator="lessThan">
      <formula>0</formula>
    </cfRule>
  </conditionalFormatting>
  <conditionalFormatting sqref="O405">
    <cfRule type="cellIs" dxfId="3536" priority="766" operator="lessThan">
      <formula>0</formula>
    </cfRule>
  </conditionalFormatting>
  <conditionalFormatting sqref="Q632:Q634">
    <cfRule type="cellIs" dxfId="3535" priority="1021" operator="lessThan">
      <formula>0</formula>
    </cfRule>
  </conditionalFormatting>
  <conditionalFormatting sqref="I710:N710 Q708:R711">
    <cfRule type="cellIs" dxfId="3534" priority="1015" operator="lessThan">
      <formula>0</formula>
    </cfRule>
  </conditionalFormatting>
  <conditionalFormatting sqref="Q636:Q637 Q641:Q645">
    <cfRule type="cellIs" dxfId="3533" priority="1020" operator="lessThan">
      <formula>0</formula>
    </cfRule>
  </conditionalFormatting>
  <conditionalFormatting sqref="Q648">
    <cfRule type="cellIs" dxfId="3532" priority="1019" operator="lessThan">
      <formula>0</formula>
    </cfRule>
  </conditionalFormatting>
  <conditionalFormatting sqref="Q649">
    <cfRule type="cellIs" dxfId="3531" priority="1018" operator="lessThan">
      <formula>0</formula>
    </cfRule>
  </conditionalFormatting>
  <conditionalFormatting sqref="Q651">
    <cfRule type="cellIs" dxfId="3530" priority="1017" operator="lessThan">
      <formula>0</formula>
    </cfRule>
  </conditionalFormatting>
  <conditionalFormatting sqref="Q652">
    <cfRule type="cellIs" dxfId="3529" priority="1016" operator="lessThan">
      <formula>0</formula>
    </cfRule>
  </conditionalFormatting>
  <conditionalFormatting sqref="D654:N654 D651:N651 D648:N649 D632:N634">
    <cfRule type="expression" dxfId="3528" priority="988">
      <formula>D632/C632&gt;1</formula>
    </cfRule>
    <cfRule type="expression" dxfId="3527" priority="989">
      <formula>D632/C632&lt;1</formula>
    </cfRule>
  </conditionalFormatting>
  <conditionalFormatting sqref="C507:C510">
    <cfRule type="cellIs" dxfId="3526" priority="1014" operator="lessThan">
      <formula>0</formula>
    </cfRule>
  </conditionalFormatting>
  <conditionalFormatting sqref="C507:C510">
    <cfRule type="expression" dxfId="3525" priority="1012">
      <formula>C507/B507&gt;1</formula>
    </cfRule>
    <cfRule type="expression" dxfId="3524" priority="1013">
      <formula>C507/B507&lt;1</formula>
    </cfRule>
  </conditionalFormatting>
  <conditionalFormatting sqref="D507:N510">
    <cfRule type="cellIs" dxfId="3523" priority="1011" operator="lessThan">
      <formula>0</formula>
    </cfRule>
  </conditionalFormatting>
  <conditionalFormatting sqref="D507:N510">
    <cfRule type="expression" dxfId="3522" priority="1009">
      <formula>D507/C507&gt;1</formula>
    </cfRule>
    <cfRule type="expression" dxfId="3521" priority="1010">
      <formula>D507/C507&lt;1</formula>
    </cfRule>
  </conditionalFormatting>
  <conditionalFormatting sqref="B507:B510">
    <cfRule type="cellIs" dxfId="3520" priority="1008" operator="lessThan">
      <formula>0</formula>
    </cfRule>
  </conditionalFormatting>
  <conditionalFormatting sqref="B507:B510">
    <cfRule type="expression" dxfId="3519" priority="1006">
      <formula>B507/#REF!&gt;1</formula>
    </cfRule>
    <cfRule type="expression" dxfId="3518" priority="1007">
      <formula>B507/#REF!&lt;1</formula>
    </cfRule>
  </conditionalFormatting>
  <conditionalFormatting sqref="J588:N588 J574:N574 J559:N559 J551:N551">
    <cfRule type="cellIs" dxfId="3517" priority="1005" operator="lessThan">
      <formula>0</formula>
    </cfRule>
  </conditionalFormatting>
  <conditionalFormatting sqref="C588:I588 C584:C587 C574:I574 C570:C573 C559:I559 C555:C558 C551:I551 C547:C550">
    <cfRule type="cellIs" dxfId="3516" priority="1004" operator="lessThan">
      <formula>0</formula>
    </cfRule>
  </conditionalFormatting>
  <conditionalFormatting sqref="C588:M588 C574:M574 C559:M559 C551:M551">
    <cfRule type="cellIs" dxfId="3515" priority="1003" operator="lessThan">
      <formula>0</formula>
    </cfRule>
  </conditionalFormatting>
  <conditionalFormatting sqref="C584:C587 C570:C573 C555:C558 C547:C550">
    <cfRule type="expression" dxfId="3514" priority="1001">
      <formula>C547/B547&gt;1</formula>
    </cfRule>
    <cfRule type="expression" dxfId="3513" priority="1002">
      <formula>C547/B547&lt;1</formula>
    </cfRule>
  </conditionalFormatting>
  <conditionalFormatting sqref="D584:N587 D570:N573 D555:N558 D547:N550">
    <cfRule type="cellIs" dxfId="3512" priority="1000" operator="lessThan">
      <formula>0</formula>
    </cfRule>
  </conditionalFormatting>
  <conditionalFormatting sqref="D584:N587 D570:N573 D555:N558 D547:N550">
    <cfRule type="expression" dxfId="3511" priority="998">
      <formula>D547/C547&gt;1</formula>
    </cfRule>
    <cfRule type="expression" dxfId="3510" priority="999">
      <formula>D547/C547&lt;1</formula>
    </cfRule>
  </conditionalFormatting>
  <conditionalFormatting sqref="C588:N588 C574:N574 C559:N559 C551:N551">
    <cfRule type="cellIs" dxfId="3509" priority="997" operator="lessThan">
      <formula>0</formula>
    </cfRule>
  </conditionalFormatting>
  <conditionalFormatting sqref="C588:N588 C574:N574 C559:N559 C551:N551">
    <cfRule type="expression" dxfId="3508" priority="995">
      <formula>C551/B551&gt;1</formula>
    </cfRule>
    <cfRule type="expression" dxfId="3507" priority="996">
      <formula>C551/B551&lt;1</formula>
    </cfRule>
  </conditionalFormatting>
  <conditionalFormatting sqref="B654 B651 B648:B649 B632:B634 B641:B645">
    <cfRule type="cellIs" dxfId="3506" priority="994" operator="lessThan">
      <formula>0</formula>
    </cfRule>
  </conditionalFormatting>
  <conditionalFormatting sqref="C654 C651 C648:C649 C632:C634">
    <cfRule type="cellIs" dxfId="3505" priority="993" operator="lessThan">
      <formula>0</formula>
    </cfRule>
  </conditionalFormatting>
  <conditionalFormatting sqref="C654 C651 C648:C649 C632:C634">
    <cfRule type="expression" dxfId="3504" priority="991">
      <formula>C632/B632&gt;1</formula>
    </cfRule>
    <cfRule type="expression" dxfId="3503" priority="992">
      <formula>C632/B632&lt;1</formula>
    </cfRule>
  </conditionalFormatting>
  <conditionalFormatting sqref="D654:N654 D651:N651 D648:N649 D632:N634">
    <cfRule type="cellIs" dxfId="3502" priority="990" operator="lessThan">
      <formula>0</formula>
    </cfRule>
  </conditionalFormatting>
  <conditionalFormatting sqref="B504:N504 B537 B568 B597">
    <cfRule type="expression" dxfId="3501" priority="1760">
      <formula>B504/#REF!&gt;1</formula>
    </cfRule>
    <cfRule type="expression" dxfId="3500" priority="1761">
      <formula>B504/#REF!&lt;1</formula>
    </cfRule>
  </conditionalFormatting>
  <conditionalFormatting sqref="C465">
    <cfRule type="cellIs" dxfId="3499" priority="987" operator="lessThan">
      <formula>0</formula>
    </cfRule>
  </conditionalFormatting>
  <conditionalFormatting sqref="C465">
    <cfRule type="expression" dxfId="3498" priority="985">
      <formula>C465/B465&gt;1</formula>
    </cfRule>
    <cfRule type="expression" dxfId="3497" priority="986">
      <formula>C465/B465&lt;1</formula>
    </cfRule>
  </conditionalFormatting>
  <conditionalFormatting sqref="D465:N465">
    <cfRule type="cellIs" dxfId="3496" priority="984" operator="lessThan">
      <formula>0</formula>
    </cfRule>
  </conditionalFormatting>
  <conditionalFormatting sqref="D465:N465">
    <cfRule type="expression" dxfId="3495" priority="982">
      <formula>D465/C465&gt;1</formula>
    </cfRule>
    <cfRule type="expression" dxfId="3494" priority="983">
      <formula>D465/C465&lt;1</formula>
    </cfRule>
  </conditionalFormatting>
  <conditionalFormatting sqref="B465">
    <cfRule type="cellIs" dxfId="3493" priority="981" operator="lessThan">
      <formula>0</formula>
    </cfRule>
  </conditionalFormatting>
  <conditionalFormatting sqref="B465">
    <cfRule type="expression" dxfId="3492" priority="979">
      <formula>B465/#REF!&gt;1</formula>
    </cfRule>
    <cfRule type="expression" dxfId="3491" priority="980">
      <formula>B465/#REF!&lt;1</formula>
    </cfRule>
  </conditionalFormatting>
  <conditionalFormatting sqref="C511">
    <cfRule type="cellIs" dxfId="3490" priority="978" operator="lessThan">
      <formula>0</formula>
    </cfRule>
  </conditionalFormatting>
  <conditionalFormatting sqref="D511:N511">
    <cfRule type="cellIs" dxfId="3489" priority="975" operator="lessThan">
      <formula>0</formula>
    </cfRule>
  </conditionalFormatting>
  <conditionalFormatting sqref="C511">
    <cfRule type="expression" dxfId="3488" priority="976">
      <formula>C511/B511&gt;1</formula>
    </cfRule>
    <cfRule type="expression" dxfId="3487" priority="977">
      <formula>C511/B511&lt;1</formula>
    </cfRule>
  </conditionalFormatting>
  <conditionalFormatting sqref="D511:N511">
    <cfRule type="expression" dxfId="3486" priority="973">
      <formula>D511/C511&gt;1</formula>
    </cfRule>
    <cfRule type="expression" dxfId="3485" priority="974">
      <formula>D511/C511&lt;1</formula>
    </cfRule>
  </conditionalFormatting>
  <conditionalFormatting sqref="B511">
    <cfRule type="cellIs" dxfId="3484" priority="972" operator="lessThan">
      <formula>0</formula>
    </cfRule>
  </conditionalFormatting>
  <conditionalFormatting sqref="B511">
    <cfRule type="expression" dxfId="3483" priority="970">
      <formula>B511/#REF!&gt;1</formula>
    </cfRule>
    <cfRule type="expression" dxfId="3482" priority="971">
      <formula>B511/#REF!&lt;1</formula>
    </cfRule>
  </conditionalFormatting>
  <conditionalFormatting sqref="B529 B521">
    <cfRule type="cellIs" dxfId="3481" priority="969" operator="lessThan">
      <formula>0</formula>
    </cfRule>
  </conditionalFormatting>
  <conditionalFormatting sqref="B529 B521">
    <cfRule type="expression" dxfId="3480" priority="967">
      <formula>B521/#REF!&gt;1</formula>
    </cfRule>
    <cfRule type="expression" dxfId="3479" priority="968">
      <formula>B521/#REF!&lt;1</formula>
    </cfRule>
  </conditionalFormatting>
  <conditionalFormatting sqref="C521">
    <cfRule type="cellIs" dxfId="3478" priority="966" operator="lessThan">
      <formula>0</formula>
    </cfRule>
  </conditionalFormatting>
  <conditionalFormatting sqref="C521 B636:O637">
    <cfRule type="expression" dxfId="3477" priority="964">
      <formula>B521/A521&gt;1</formula>
    </cfRule>
    <cfRule type="expression" dxfId="3476" priority="965">
      <formula>B521/A521&lt;1</formula>
    </cfRule>
  </conditionalFormatting>
  <conditionalFormatting sqref="C603:N603">
    <cfRule type="expression" dxfId="3475" priority="925">
      <formula>C603/B603&gt;1</formula>
    </cfRule>
    <cfRule type="expression" dxfId="3474" priority="926">
      <formula>C603/B603&lt;1</formula>
    </cfRule>
  </conditionalFormatting>
  <conditionalFormatting sqref="I552:N552">
    <cfRule type="expression" dxfId="3473" priority="949">
      <formula>I552/H552&gt;1</formula>
    </cfRule>
    <cfRule type="expression" dxfId="3472" priority="950">
      <formula>I552/H552&lt;1</formula>
    </cfRule>
  </conditionalFormatting>
  <conditionalFormatting sqref="I560:N560">
    <cfRule type="expression" dxfId="3471" priority="946">
      <formula>I560/H560&gt;1</formula>
    </cfRule>
    <cfRule type="expression" dxfId="3470" priority="947">
      <formula>I560/H560&lt;1</formula>
    </cfRule>
  </conditionalFormatting>
  <conditionalFormatting sqref="B575:N575">
    <cfRule type="cellIs" dxfId="3469" priority="945" operator="lessThan">
      <formula>0</formula>
    </cfRule>
  </conditionalFormatting>
  <conditionalFormatting sqref="B575:N575">
    <cfRule type="expression" dxfId="3468" priority="943">
      <formula>B575/A575&gt;1</formula>
    </cfRule>
    <cfRule type="expression" dxfId="3467" priority="944">
      <formula>B575/A575&lt;1</formula>
    </cfRule>
  </conditionalFormatting>
  <conditionalFormatting sqref="B589:N589">
    <cfRule type="cellIs" dxfId="3466" priority="942" operator="lessThan">
      <formula>0</formula>
    </cfRule>
  </conditionalFormatting>
  <conditionalFormatting sqref="B589:N589">
    <cfRule type="expression" dxfId="3465" priority="940">
      <formula>B589/A589&gt;1</formula>
    </cfRule>
    <cfRule type="expression" dxfId="3464" priority="941">
      <formula>B589/A589&lt;1</formula>
    </cfRule>
  </conditionalFormatting>
  <conditionalFormatting sqref="N608">
    <cfRule type="cellIs" dxfId="3463" priority="918" operator="lessThan">
      <formula>0</formula>
    </cfRule>
  </conditionalFormatting>
  <conditionalFormatting sqref="D521:N521">
    <cfRule type="cellIs" dxfId="3462" priority="963" operator="lessThan">
      <formula>0</formula>
    </cfRule>
  </conditionalFormatting>
  <conditionalFormatting sqref="D521:N521">
    <cfRule type="expression" dxfId="3461" priority="961">
      <formula>D521/C521&gt;1</formula>
    </cfRule>
    <cfRule type="expression" dxfId="3460" priority="962">
      <formula>D521/C521&lt;1</formula>
    </cfRule>
  </conditionalFormatting>
  <conditionalFormatting sqref="C529:N529">
    <cfRule type="cellIs" dxfId="3459" priority="960" operator="lessThan">
      <formula>0</formula>
    </cfRule>
  </conditionalFormatting>
  <conditionalFormatting sqref="C529:N529">
    <cfRule type="expression" dxfId="3458" priority="958">
      <formula>C529/B529&gt;1</formula>
    </cfRule>
    <cfRule type="expression" dxfId="3457" priority="959">
      <formula>C529/B529&lt;1</formula>
    </cfRule>
  </conditionalFormatting>
  <conditionalFormatting sqref="C582:N582">
    <cfRule type="expression" dxfId="3456" priority="934">
      <formula>C582/B582&gt;1</formula>
    </cfRule>
    <cfRule type="expression" dxfId="3455" priority="935">
      <formula>C582/B582&lt;1</formula>
    </cfRule>
  </conditionalFormatting>
  <conditionalFormatting sqref="C537:N537">
    <cfRule type="expression" dxfId="3454" priority="955">
      <formula>C537/B537&gt;1</formula>
    </cfRule>
    <cfRule type="expression" dxfId="3453" priority="956">
      <formula>C537/B537&lt;1</formula>
    </cfRule>
  </conditionalFormatting>
  <conditionalFormatting sqref="C568:N568">
    <cfRule type="expression" dxfId="3452" priority="952">
      <formula>C568/B568&gt;1</formula>
    </cfRule>
    <cfRule type="expression" dxfId="3451" priority="953">
      <formula>C568/B568&lt;1</formula>
    </cfRule>
  </conditionalFormatting>
  <conditionalFormatting sqref="C608:M608">
    <cfRule type="expression" dxfId="3450" priority="920">
      <formula>C608/B608&gt;1</formula>
    </cfRule>
    <cfRule type="expression" dxfId="3449" priority="921">
      <formula>C608/B608&lt;1</formula>
    </cfRule>
  </conditionalFormatting>
  <conditionalFormatting sqref="N608">
    <cfRule type="expression" dxfId="3448" priority="915">
      <formula>N608/M608&gt;1</formula>
    </cfRule>
    <cfRule type="expression" dxfId="3447" priority="916">
      <formula>N608/M608&lt;1</formula>
    </cfRule>
  </conditionalFormatting>
  <conditionalFormatting sqref="C608:M608">
    <cfRule type="cellIs" dxfId="3446" priority="924" operator="lessThan">
      <formula>0</formula>
    </cfRule>
  </conditionalFormatting>
  <conditionalFormatting sqref="C608:M608">
    <cfRule type="cellIs" dxfId="3445" priority="923" operator="lessThan">
      <formula>0</formula>
    </cfRule>
  </conditionalFormatting>
  <conditionalFormatting sqref="B582">
    <cfRule type="cellIs" dxfId="3444" priority="937" operator="lessThan">
      <formula>0</formula>
    </cfRule>
  </conditionalFormatting>
  <conditionalFormatting sqref="B582">
    <cfRule type="expression" dxfId="3443" priority="938">
      <formula>B582/#REF!&gt;1</formula>
    </cfRule>
    <cfRule type="expression" dxfId="3442" priority="939">
      <formula>B582/#REF!&lt;1</formula>
    </cfRule>
  </conditionalFormatting>
  <conditionalFormatting sqref="C582:N582">
    <cfRule type="cellIs" dxfId="3441" priority="936" operator="lessThan">
      <formula>0</formula>
    </cfRule>
  </conditionalFormatting>
  <conditionalFormatting sqref="C597:N597">
    <cfRule type="expression" dxfId="3440" priority="930">
      <formula>C597/B597&gt;1</formula>
    </cfRule>
    <cfRule type="expression" dxfId="3439" priority="931">
      <formula>C597/B597&lt;1</formula>
    </cfRule>
  </conditionalFormatting>
  <conditionalFormatting sqref="N608">
    <cfRule type="cellIs" dxfId="3438" priority="919" operator="lessThan">
      <formula>0</formula>
    </cfRule>
  </conditionalFormatting>
  <conditionalFormatting sqref="C608:M608">
    <cfRule type="cellIs" dxfId="3437" priority="922" operator="lessThan">
      <formula>0</formula>
    </cfRule>
  </conditionalFormatting>
  <conditionalFormatting sqref="N608">
    <cfRule type="cellIs" dxfId="3436" priority="917" operator="lessThan">
      <formula>0</formula>
    </cfRule>
  </conditionalFormatting>
  <conditionalFormatting sqref="B676:N679">
    <cfRule type="cellIs" dxfId="3435" priority="914" operator="lessThan">
      <formula>0</formula>
    </cfRule>
  </conditionalFormatting>
  <conditionalFormatting sqref="I678:N678 Q676:R679">
    <cfRule type="cellIs" dxfId="3434" priority="913" operator="lessThan">
      <formula>0</formula>
    </cfRule>
  </conditionalFormatting>
  <conditionalFormatting sqref="B680:N683">
    <cfRule type="cellIs" dxfId="3433" priority="912" operator="lessThan">
      <formula>0</formula>
    </cfRule>
  </conditionalFormatting>
  <conditionalFormatting sqref="I682:N682 Q680:R683">
    <cfRule type="cellIs" dxfId="3432" priority="911" operator="lessThan">
      <formula>0</formula>
    </cfRule>
  </conditionalFormatting>
  <conditionalFormatting sqref="B684:N687">
    <cfRule type="cellIs" dxfId="3431" priority="910" operator="lessThan">
      <formula>0</formula>
    </cfRule>
  </conditionalFormatting>
  <conditionalFormatting sqref="I686:N686 Q684:R687">
    <cfRule type="cellIs" dxfId="3430" priority="909" operator="lessThan">
      <formula>0</formula>
    </cfRule>
  </conditionalFormatting>
  <conditionalFormatting sqref="B688:N691">
    <cfRule type="cellIs" dxfId="3429" priority="908" operator="lessThan">
      <formula>0</formula>
    </cfRule>
  </conditionalFormatting>
  <conditionalFormatting sqref="I690:N690 Q688:R691">
    <cfRule type="cellIs" dxfId="3428" priority="907" operator="lessThan">
      <formula>0</formula>
    </cfRule>
  </conditionalFormatting>
  <conditionalFormatting sqref="B692:N695 O694">
    <cfRule type="cellIs" dxfId="3427" priority="906" operator="lessThan">
      <formula>0</formula>
    </cfRule>
  </conditionalFormatting>
  <conditionalFormatting sqref="Q692:R695 I694:O694">
    <cfRule type="cellIs" dxfId="3426" priority="905" operator="lessThan">
      <formula>0</formula>
    </cfRule>
  </conditionalFormatting>
  <conditionalFormatting sqref="B696:N699">
    <cfRule type="cellIs" dxfId="3425" priority="904" operator="lessThan">
      <formula>0</formula>
    </cfRule>
  </conditionalFormatting>
  <conditionalFormatting sqref="I698:N698 Q696:R699">
    <cfRule type="cellIs" dxfId="3424" priority="903" operator="lessThan">
      <formula>0</formula>
    </cfRule>
  </conditionalFormatting>
  <conditionalFormatting sqref="B700:N703">
    <cfRule type="cellIs" dxfId="3423" priority="902" operator="lessThan">
      <formula>0</formula>
    </cfRule>
  </conditionalFormatting>
  <conditionalFormatting sqref="I702:N702 Q700:R703">
    <cfRule type="cellIs" dxfId="3422" priority="901" operator="lessThan">
      <formula>0</formula>
    </cfRule>
  </conditionalFormatting>
  <conditionalFormatting sqref="B704:N707">
    <cfRule type="cellIs" dxfId="3421" priority="900" operator="lessThan">
      <formula>0</formula>
    </cfRule>
  </conditionalFormatting>
  <conditionalFormatting sqref="I706:N706 Q704:R707">
    <cfRule type="cellIs" dxfId="3420" priority="899" operator="lessThan">
      <formula>0</formula>
    </cfRule>
  </conditionalFormatting>
  <conditionalFormatting sqref="B712:N715">
    <cfRule type="cellIs" dxfId="3419" priority="898" operator="lessThan">
      <formula>0</formula>
    </cfRule>
  </conditionalFormatting>
  <conditionalFormatting sqref="I714:N714 Q712:R715">
    <cfRule type="cellIs" dxfId="3418" priority="897" operator="lessThan">
      <formula>0</formula>
    </cfRule>
  </conditionalFormatting>
  <conditionalFormatting sqref="B716:N719">
    <cfRule type="cellIs" dxfId="3417" priority="896" operator="lessThan">
      <formula>0</formula>
    </cfRule>
  </conditionalFormatting>
  <conditionalFormatting sqref="I718:N718 Q716:R719">
    <cfRule type="cellIs" dxfId="3416" priority="895" operator="lessThan">
      <formula>0</formula>
    </cfRule>
  </conditionalFormatting>
  <conditionalFormatting sqref="Q654">
    <cfRule type="cellIs" dxfId="3415" priority="894" operator="lessThan">
      <formula>0</formula>
    </cfRule>
  </conditionalFormatting>
  <conditionalFormatting sqref="R466">
    <cfRule type="cellIs" dxfId="3414" priority="893" operator="lessThan">
      <formula>0</formula>
    </cfRule>
  </conditionalFormatting>
  <conditionalFormatting sqref="Q466">
    <cfRule type="cellIs" dxfId="3413" priority="892" operator="lessThan">
      <formula>0</formula>
    </cfRule>
  </conditionalFormatting>
  <conditionalFormatting sqref="B466:N466">
    <cfRule type="cellIs" dxfId="3412" priority="891" operator="lessThan">
      <formula>0</formula>
    </cfRule>
  </conditionalFormatting>
  <conditionalFormatting sqref="B505:N505">
    <cfRule type="cellIs" dxfId="3411" priority="888" operator="lessThan">
      <formula>0</formula>
    </cfRule>
  </conditionalFormatting>
  <conditionalFormatting sqref="B513:N513">
    <cfRule type="cellIs" dxfId="3410" priority="885" operator="lessThan">
      <formula>0</formula>
    </cfRule>
  </conditionalFormatting>
  <conditionalFormatting sqref="B522:N522">
    <cfRule type="cellIs" dxfId="3409" priority="882" operator="lessThan">
      <formula>0</formula>
    </cfRule>
  </conditionalFormatting>
  <conditionalFormatting sqref="B530:N530">
    <cfRule type="cellIs" dxfId="3408" priority="879" operator="lessThan">
      <formula>0</formula>
    </cfRule>
  </conditionalFormatting>
  <conditionalFormatting sqref="B538:N538">
    <cfRule type="cellIs" dxfId="3407" priority="876" operator="lessThan">
      <formula>0</formula>
    </cfRule>
  </conditionalFormatting>
  <conditionalFormatting sqref="B553:N553">
    <cfRule type="cellIs" dxfId="3406" priority="873" operator="lessThan">
      <formula>0</formula>
    </cfRule>
  </conditionalFormatting>
  <conditionalFormatting sqref="B561:N561">
    <cfRule type="cellIs" dxfId="3405" priority="870" operator="lessThan">
      <formula>0</formula>
    </cfRule>
  </conditionalFormatting>
  <conditionalFormatting sqref="B590:N590">
    <cfRule type="cellIs" dxfId="3404" priority="867" operator="lessThan">
      <formula>0</formula>
    </cfRule>
  </conditionalFormatting>
  <conditionalFormatting sqref="O608">
    <cfRule type="cellIs" dxfId="3403" priority="602" operator="lessThan">
      <formula>0</formula>
    </cfRule>
  </conditionalFormatting>
  <conditionalFormatting sqref="O608">
    <cfRule type="cellIs" dxfId="3402" priority="603" operator="lessThan">
      <formula>0</formula>
    </cfRule>
  </conditionalFormatting>
  <conditionalFormatting sqref="O603">
    <cfRule type="cellIs" dxfId="3401" priority="606" operator="lessThan">
      <formula>0</formula>
    </cfRule>
  </conditionalFormatting>
  <conditionalFormatting sqref="O603">
    <cfRule type="cellIs" dxfId="3400" priority="607" operator="lessThan">
      <formula>0</formula>
    </cfRule>
  </conditionalFormatting>
  <conditionalFormatting sqref="O603">
    <cfRule type="cellIs" dxfId="3399" priority="608" operator="lessThan">
      <formula>0</formula>
    </cfRule>
  </conditionalFormatting>
  <conditionalFormatting sqref="O608">
    <cfRule type="cellIs" dxfId="3398" priority="601" operator="lessThan">
      <formula>0</formula>
    </cfRule>
  </conditionalFormatting>
  <conditionalFormatting sqref="Q491:R491 B491">
    <cfRule type="cellIs" dxfId="3397" priority="866" operator="lessThan">
      <formula>0</formula>
    </cfRule>
  </conditionalFormatting>
  <conditionalFormatting sqref="R492:R496">
    <cfRule type="cellIs" dxfId="3396" priority="865" operator="lessThan">
      <formula>0</formula>
    </cfRule>
  </conditionalFormatting>
  <conditionalFormatting sqref="Q492:Q495">
    <cfRule type="cellIs" dxfId="3395" priority="864" operator="lessThan">
      <formula>0</formula>
    </cfRule>
  </conditionalFormatting>
  <conditionalFormatting sqref="Q496">
    <cfRule type="cellIs" dxfId="3394" priority="863" operator="lessThan">
      <formula>0</formula>
    </cfRule>
  </conditionalFormatting>
  <conditionalFormatting sqref="Q473:R473 B473">
    <cfRule type="cellIs" dxfId="3393" priority="862" operator="lessThan">
      <formula>0</formula>
    </cfRule>
  </conditionalFormatting>
  <conditionalFormatting sqref="R474:R478">
    <cfRule type="cellIs" dxfId="3392" priority="861" operator="lessThan">
      <formula>0</formula>
    </cfRule>
  </conditionalFormatting>
  <conditionalFormatting sqref="Q474:Q477">
    <cfRule type="cellIs" dxfId="3391" priority="860" operator="lessThan">
      <formula>0</formula>
    </cfRule>
  </conditionalFormatting>
  <conditionalFormatting sqref="Q478">
    <cfRule type="cellIs" dxfId="3390" priority="859" operator="lessThan">
      <formula>0</formula>
    </cfRule>
  </conditionalFormatting>
  <conditionalFormatting sqref="Q479:R479 B479">
    <cfRule type="cellIs" dxfId="3389" priority="858" operator="lessThan">
      <formula>0</formula>
    </cfRule>
  </conditionalFormatting>
  <conditionalFormatting sqref="R480:R484">
    <cfRule type="cellIs" dxfId="3388" priority="857" operator="lessThan">
      <formula>0</formula>
    </cfRule>
  </conditionalFormatting>
  <conditionalFormatting sqref="Q480:Q483">
    <cfRule type="cellIs" dxfId="3387" priority="856" operator="lessThan">
      <formula>0</formula>
    </cfRule>
  </conditionalFormatting>
  <conditionalFormatting sqref="Q484">
    <cfRule type="cellIs" dxfId="3386" priority="855" operator="lessThan">
      <formula>0</formula>
    </cfRule>
  </conditionalFormatting>
  <conditionalFormatting sqref="Q485:R485 B485">
    <cfRule type="cellIs" dxfId="3385" priority="854" operator="lessThan">
      <formula>0</formula>
    </cfRule>
  </conditionalFormatting>
  <conditionalFormatting sqref="R486:R490">
    <cfRule type="cellIs" dxfId="3384" priority="853" operator="lessThan">
      <formula>0</formula>
    </cfRule>
  </conditionalFormatting>
  <conditionalFormatting sqref="Q486:Q489">
    <cfRule type="cellIs" dxfId="3383" priority="852" operator="lessThan">
      <formula>0</formula>
    </cfRule>
  </conditionalFormatting>
  <conditionalFormatting sqref="Q490">
    <cfRule type="cellIs" dxfId="3382" priority="85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381" priority="845" operator="lessThan">
      <formula>0</formula>
    </cfRule>
  </conditionalFormatting>
  <conditionalFormatting sqref="O348">
    <cfRule type="cellIs" dxfId="3380" priority="844" operator="lessThan">
      <formula>0</formula>
    </cfRule>
  </conditionalFormatting>
  <conditionalFormatting sqref="O348">
    <cfRule type="cellIs" dxfId="3379" priority="843" operator="lessThan">
      <formula>0</formula>
    </cfRule>
  </conditionalFormatting>
  <conditionalFormatting sqref="O351:O354">
    <cfRule type="cellIs" dxfId="3378" priority="842" operator="lessThan">
      <formula>0</formula>
    </cfRule>
  </conditionalFormatting>
  <conditionalFormatting sqref="O363:O364">
    <cfRule type="cellIs" dxfId="3377" priority="840" operator="lessThan">
      <formula>0</formula>
    </cfRule>
  </conditionalFormatting>
  <conditionalFormatting sqref="O369:O370">
    <cfRule type="cellIs" dxfId="3376" priority="839" operator="lessThan">
      <formula>0</formula>
    </cfRule>
  </conditionalFormatting>
  <conditionalFormatting sqref="O375:O376">
    <cfRule type="cellIs" dxfId="3375" priority="838" operator="lessThan">
      <formula>0</formula>
    </cfRule>
  </conditionalFormatting>
  <conditionalFormatting sqref="O381:O383">
    <cfRule type="cellIs" dxfId="3374" priority="837" operator="lessThan">
      <formula>0</formula>
    </cfRule>
  </conditionalFormatting>
  <conditionalFormatting sqref="O355">
    <cfRule type="cellIs" dxfId="3373" priority="836" operator="lessThan">
      <formula>0</formula>
    </cfRule>
  </conditionalFormatting>
  <conditionalFormatting sqref="O593:O595">
    <cfRule type="cellIs" dxfId="3372" priority="834" operator="lessThan">
      <formula>0</formula>
    </cfRule>
  </conditionalFormatting>
  <conditionalFormatting sqref="O593:O595">
    <cfRule type="cellIs" dxfId="3371" priority="835" operator="lessThan">
      <formula>0</formula>
    </cfRule>
  </conditionalFormatting>
  <conditionalFormatting sqref="O601:O602 O599">
    <cfRule type="cellIs" dxfId="3370" priority="833" operator="lessThan">
      <formula>0</formula>
    </cfRule>
  </conditionalFormatting>
  <conditionalFormatting sqref="O621:O624">
    <cfRule type="cellIs" dxfId="3369" priority="828" operator="lessThan">
      <formula>0</formula>
    </cfRule>
  </conditionalFormatting>
  <conditionalFormatting sqref="O621:O624">
    <cfRule type="cellIs" dxfId="3368" priority="829" operator="lessThan">
      <formula>0</formula>
    </cfRule>
  </conditionalFormatting>
  <conditionalFormatting sqref="O626:O629">
    <cfRule type="cellIs" dxfId="3367" priority="827" operator="lessThan">
      <formula>0</formula>
    </cfRule>
  </conditionalFormatting>
  <conditionalFormatting sqref="O611:O614">
    <cfRule type="cellIs" dxfId="3366" priority="822" operator="lessThan">
      <formula>0</formula>
    </cfRule>
  </conditionalFormatting>
  <conditionalFormatting sqref="O611:O614">
    <cfRule type="cellIs" dxfId="3365" priority="823" operator="lessThan">
      <formula>0</formula>
    </cfRule>
  </conditionalFormatting>
  <conditionalFormatting sqref="O650 O663 O655:O660 O642:O645 O652:O653 O672:O675 O708:O711 O665:O670">
    <cfRule type="cellIs" dxfId="3364" priority="821" operator="lessThan">
      <formula>0</formula>
    </cfRule>
  </conditionalFormatting>
  <conditionalFormatting sqref="O674">
    <cfRule type="cellIs" dxfId="3363" priority="820" operator="lessThan">
      <formula>0</formula>
    </cfRule>
  </conditionalFormatting>
  <conditionalFormatting sqref="O647">
    <cfRule type="cellIs" dxfId="3362" priority="819" operator="lessThan">
      <formula>0</formula>
    </cfRule>
  </conditionalFormatting>
  <conditionalFormatting sqref="O393">
    <cfRule type="cellIs" dxfId="3361" priority="796" operator="lessThan">
      <formula>0</formula>
    </cfRule>
  </conditionalFormatting>
  <conditionalFormatting sqref="O390">
    <cfRule type="cellIs" dxfId="3360" priority="801" operator="lessThan">
      <formula>0</formula>
    </cfRule>
  </conditionalFormatting>
  <conditionalFormatting sqref="O393">
    <cfRule type="cellIs" dxfId="3359" priority="799" operator="lessThan">
      <formula>0</formula>
    </cfRule>
  </conditionalFormatting>
  <conditionalFormatting sqref="O378">
    <cfRule type="cellIs" dxfId="3358" priority="811" operator="lessThan">
      <formula>0</formula>
    </cfRule>
  </conditionalFormatting>
  <conditionalFormatting sqref="O372">
    <cfRule type="cellIs" dxfId="3357" priority="812" operator="lessThan">
      <formula>0</formula>
    </cfRule>
  </conditionalFormatting>
  <conditionalFormatting sqref="O384">
    <cfRule type="cellIs" dxfId="3356" priority="810" operator="lessThan">
      <formula>0</formula>
    </cfRule>
  </conditionalFormatting>
  <conditionalFormatting sqref="O387">
    <cfRule type="cellIs" dxfId="3355" priority="805" operator="lessThan">
      <formula>0</formula>
    </cfRule>
  </conditionalFormatting>
  <conditionalFormatting sqref="O387">
    <cfRule type="cellIs" dxfId="3354" priority="804" operator="lessThan">
      <formula>0</formula>
    </cfRule>
  </conditionalFormatting>
  <conditionalFormatting sqref="O387">
    <cfRule type="cellIs" dxfId="3353" priority="803" operator="lessThan">
      <formula>0</formula>
    </cfRule>
  </conditionalFormatting>
  <conditionalFormatting sqref="O387">
    <cfRule type="cellIs" dxfId="3352" priority="802" operator="lessThan">
      <formula>0</formula>
    </cfRule>
  </conditionalFormatting>
  <conditionalFormatting sqref="O393">
    <cfRule type="cellIs" dxfId="3351" priority="797" operator="lessThan">
      <formula>0</formula>
    </cfRule>
  </conditionalFormatting>
  <conditionalFormatting sqref="O393">
    <cfRule type="cellIs" dxfId="3350" priority="800" operator="lessThan">
      <formula>0</formula>
    </cfRule>
  </conditionalFormatting>
  <conditionalFormatting sqref="O393">
    <cfRule type="cellIs" dxfId="3349" priority="795" operator="lessThan">
      <formula>0</formula>
    </cfRule>
  </conditionalFormatting>
  <conditionalFormatting sqref="O393">
    <cfRule type="cellIs" dxfId="3348" priority="798" operator="lessThan">
      <formula>0</formula>
    </cfRule>
  </conditionalFormatting>
  <conditionalFormatting sqref="O393">
    <cfRule type="cellIs" dxfId="3347" priority="793" operator="lessThan">
      <formula>0</formula>
    </cfRule>
  </conditionalFormatting>
  <conditionalFormatting sqref="O393">
    <cfRule type="cellIs" dxfId="3346" priority="794" operator="lessThan">
      <formula>0</formula>
    </cfRule>
  </conditionalFormatting>
  <conditionalFormatting sqref="O399">
    <cfRule type="cellIs" dxfId="3345" priority="791" operator="lessThan">
      <formula>0</formula>
    </cfRule>
  </conditionalFormatting>
  <conditionalFormatting sqref="O396">
    <cfRule type="cellIs" dxfId="3344" priority="792" operator="lessThan">
      <formula>0</formula>
    </cfRule>
  </conditionalFormatting>
  <conditionalFormatting sqref="O399">
    <cfRule type="cellIs" dxfId="3343" priority="790" operator="lessThan">
      <formula>0</formula>
    </cfRule>
  </conditionalFormatting>
  <conditionalFormatting sqref="O399">
    <cfRule type="cellIs" dxfId="3342" priority="789" operator="lessThan">
      <formula>0</formula>
    </cfRule>
  </conditionalFormatting>
  <conditionalFormatting sqref="O399">
    <cfRule type="cellIs" dxfId="3341" priority="788" operator="lessThan">
      <formula>0</formula>
    </cfRule>
  </conditionalFormatting>
  <conditionalFormatting sqref="O399">
    <cfRule type="cellIs" dxfId="3340" priority="787" operator="lessThan">
      <formula>0</formula>
    </cfRule>
  </conditionalFormatting>
  <conditionalFormatting sqref="O399">
    <cfRule type="cellIs" dxfId="3339" priority="786" operator="lessThan">
      <formula>0</formula>
    </cfRule>
  </conditionalFormatting>
  <conditionalFormatting sqref="O399">
    <cfRule type="cellIs" dxfId="3338" priority="785" operator="lessThan">
      <formula>0</formula>
    </cfRule>
  </conditionalFormatting>
  <conditionalFormatting sqref="O399">
    <cfRule type="cellIs" dxfId="3337" priority="784" operator="lessThan">
      <formula>0</formula>
    </cfRule>
  </conditionalFormatting>
  <conditionalFormatting sqref="O402">
    <cfRule type="cellIs" dxfId="3336" priority="783" operator="lessThan">
      <formula>0</formula>
    </cfRule>
  </conditionalFormatting>
  <conditionalFormatting sqref="O355">
    <cfRule type="cellIs" dxfId="3335" priority="782" operator="lessThan">
      <formula>0</formula>
    </cfRule>
  </conditionalFormatting>
  <conditionalFormatting sqref="O361">
    <cfRule type="cellIs" dxfId="3334" priority="781" operator="lessThan">
      <formula>0</formula>
    </cfRule>
  </conditionalFormatting>
  <conditionalFormatting sqref="O361">
    <cfRule type="cellIs" dxfId="3333" priority="780" operator="lessThan">
      <formula>0</formula>
    </cfRule>
  </conditionalFormatting>
  <conditionalFormatting sqref="O367">
    <cfRule type="cellIs" dxfId="3332" priority="779" operator="lessThan">
      <formula>0</formula>
    </cfRule>
  </conditionalFormatting>
  <conditionalFormatting sqref="O367">
    <cfRule type="cellIs" dxfId="3331" priority="778" operator="lessThan">
      <formula>0</formula>
    </cfRule>
  </conditionalFormatting>
  <conditionalFormatting sqref="O373">
    <cfRule type="cellIs" dxfId="3330" priority="777" operator="lessThan">
      <formula>0</formula>
    </cfRule>
  </conditionalFormatting>
  <conditionalFormatting sqref="O373">
    <cfRule type="cellIs" dxfId="3329" priority="776" operator="lessThan">
      <formula>0</formula>
    </cfRule>
  </conditionalFormatting>
  <conditionalFormatting sqref="O379">
    <cfRule type="cellIs" dxfId="3328" priority="775" operator="lessThan">
      <formula>0</formula>
    </cfRule>
  </conditionalFormatting>
  <conditionalFormatting sqref="O379">
    <cfRule type="cellIs" dxfId="3327" priority="774" operator="lessThan">
      <formula>0</formula>
    </cfRule>
  </conditionalFormatting>
  <conditionalFormatting sqref="O385">
    <cfRule type="cellIs" dxfId="3326" priority="773" operator="lessThan">
      <formula>0</formula>
    </cfRule>
  </conditionalFormatting>
  <conditionalFormatting sqref="O385">
    <cfRule type="cellIs" dxfId="3325" priority="772" operator="lessThan">
      <formula>0</formula>
    </cfRule>
  </conditionalFormatting>
  <conditionalFormatting sqref="O391">
    <cfRule type="cellIs" dxfId="3324" priority="771" operator="lessThan">
      <formula>0</formula>
    </cfRule>
  </conditionalFormatting>
  <conditionalFormatting sqref="O391">
    <cfRule type="cellIs" dxfId="3323" priority="770" operator="lessThan">
      <formula>0</formula>
    </cfRule>
  </conditionalFormatting>
  <conditionalFormatting sqref="O397">
    <cfRule type="cellIs" dxfId="3322" priority="769" operator="lessThan">
      <formula>0</formula>
    </cfRule>
  </conditionalFormatting>
  <conditionalFormatting sqref="O397">
    <cfRule type="cellIs" dxfId="3321" priority="768" operator="lessThan">
      <formula>0</formula>
    </cfRule>
  </conditionalFormatting>
  <conditionalFormatting sqref="O405">
    <cfRule type="cellIs" dxfId="3320" priority="767" operator="lessThan">
      <formula>0</formula>
    </cfRule>
  </conditionalFormatting>
  <conditionalFormatting sqref="O405">
    <cfRule type="cellIs" dxfId="3319" priority="765" operator="lessThan">
      <formula>0</formula>
    </cfRule>
  </conditionalFormatting>
  <conditionalFormatting sqref="O405">
    <cfRule type="cellIs" dxfId="3318" priority="764" operator="lessThan">
      <formula>0</formula>
    </cfRule>
  </conditionalFormatting>
  <conditionalFormatting sqref="O405">
    <cfRule type="cellIs" dxfId="3317" priority="763" operator="lessThan">
      <formula>0</formula>
    </cfRule>
  </conditionalFormatting>
  <conditionalFormatting sqref="O405">
    <cfRule type="cellIs" dxfId="3316" priority="762" operator="lessThan">
      <formula>0</formula>
    </cfRule>
  </conditionalFormatting>
  <conditionalFormatting sqref="O405">
    <cfRule type="cellIs" dxfId="3315" priority="761" operator="lessThan">
      <formula>0</formula>
    </cfRule>
  </conditionalFormatting>
  <conditionalFormatting sqref="O405">
    <cfRule type="cellIs" dxfId="3314" priority="760" operator="lessThan">
      <formula>0</formula>
    </cfRule>
  </conditionalFormatting>
  <conditionalFormatting sqref="O408">
    <cfRule type="cellIs" dxfId="3313" priority="759" operator="lessThan">
      <formula>0</formula>
    </cfRule>
  </conditionalFormatting>
  <conditionalFormatting sqref="O409">
    <cfRule type="cellIs" dxfId="3312" priority="758" operator="lessThan">
      <formula>0</formula>
    </cfRule>
  </conditionalFormatting>
  <conditionalFormatting sqref="O409">
    <cfRule type="cellIs" dxfId="3311" priority="757" operator="lessThan">
      <formula>0</formula>
    </cfRule>
  </conditionalFormatting>
  <conditionalFormatting sqref="O411">
    <cfRule type="cellIs" dxfId="3310" priority="756" operator="lessThan">
      <formula>0</formula>
    </cfRule>
  </conditionalFormatting>
  <conditionalFormatting sqref="O411">
    <cfRule type="cellIs" dxfId="3309" priority="755" operator="lessThan">
      <formula>0</formula>
    </cfRule>
  </conditionalFormatting>
  <conditionalFormatting sqref="O411">
    <cfRule type="cellIs" dxfId="3308" priority="754" operator="lessThan">
      <formula>0</formula>
    </cfRule>
  </conditionalFormatting>
  <conditionalFormatting sqref="O411">
    <cfRule type="cellIs" dxfId="3307" priority="753" operator="lessThan">
      <formula>0</formula>
    </cfRule>
  </conditionalFormatting>
  <conditionalFormatting sqref="O411">
    <cfRule type="cellIs" dxfId="3306" priority="752" operator="lessThan">
      <formula>0</formula>
    </cfRule>
  </conditionalFormatting>
  <conditionalFormatting sqref="O411">
    <cfRule type="cellIs" dxfId="3305" priority="751" operator="lessThan">
      <formula>0</formula>
    </cfRule>
  </conditionalFormatting>
  <conditionalFormatting sqref="O411">
    <cfRule type="cellIs" dxfId="3304" priority="750" operator="lessThan">
      <formula>0</formula>
    </cfRule>
  </conditionalFormatting>
  <conditionalFormatting sqref="O411">
    <cfRule type="cellIs" dxfId="3303" priority="749" operator="lessThan">
      <formula>0</formula>
    </cfRule>
  </conditionalFormatting>
  <conditionalFormatting sqref="O414">
    <cfRule type="cellIs" dxfId="3302" priority="748" operator="lessThan">
      <formula>0</formula>
    </cfRule>
  </conditionalFormatting>
  <conditionalFormatting sqref="O415">
    <cfRule type="cellIs" dxfId="3301" priority="747" operator="lessThan">
      <formula>0</formula>
    </cfRule>
  </conditionalFormatting>
  <conditionalFormatting sqref="O415">
    <cfRule type="cellIs" dxfId="3300" priority="746" operator="lessThan">
      <formula>0</formula>
    </cfRule>
  </conditionalFormatting>
  <conditionalFormatting sqref="O417">
    <cfRule type="cellIs" dxfId="3299" priority="745" operator="lessThan">
      <formula>0</formula>
    </cfRule>
  </conditionalFormatting>
  <conditionalFormatting sqref="O417">
    <cfRule type="cellIs" dxfId="3298" priority="744" operator="lessThan">
      <formula>0</formula>
    </cfRule>
  </conditionalFormatting>
  <conditionalFormatting sqref="O417">
    <cfRule type="cellIs" dxfId="3297" priority="743" operator="lessThan">
      <formula>0</formula>
    </cfRule>
  </conditionalFormatting>
  <conditionalFormatting sqref="O417">
    <cfRule type="cellIs" dxfId="3296" priority="742" operator="lessThan">
      <formula>0</formula>
    </cfRule>
  </conditionalFormatting>
  <conditionalFormatting sqref="O417">
    <cfRule type="cellIs" dxfId="3295" priority="741" operator="lessThan">
      <formula>0</formula>
    </cfRule>
  </conditionalFormatting>
  <conditionalFormatting sqref="O417">
    <cfRule type="cellIs" dxfId="3294" priority="740" operator="lessThan">
      <formula>0</formula>
    </cfRule>
  </conditionalFormatting>
  <conditionalFormatting sqref="O417">
    <cfRule type="cellIs" dxfId="3293" priority="739" operator="lessThan">
      <formula>0</formula>
    </cfRule>
  </conditionalFormatting>
  <conditionalFormatting sqref="O417">
    <cfRule type="cellIs" dxfId="3292" priority="738" operator="lessThan">
      <formula>0</formula>
    </cfRule>
  </conditionalFormatting>
  <conditionalFormatting sqref="O420">
    <cfRule type="cellIs" dxfId="3291" priority="737" operator="lessThan">
      <formula>0</formula>
    </cfRule>
  </conditionalFormatting>
  <conditionalFormatting sqref="O421">
    <cfRule type="cellIs" dxfId="3290" priority="736" operator="lessThan">
      <formula>0</formula>
    </cfRule>
  </conditionalFormatting>
  <conditionalFormatting sqref="O421">
    <cfRule type="cellIs" dxfId="3289" priority="735" operator="lessThan">
      <formula>0</formula>
    </cfRule>
  </conditionalFormatting>
  <conditionalFormatting sqref="O423">
    <cfRule type="cellIs" dxfId="3288" priority="734" operator="lessThan">
      <formula>0</formula>
    </cfRule>
  </conditionalFormatting>
  <conditionalFormatting sqref="O423">
    <cfRule type="cellIs" dxfId="3287" priority="733" operator="lessThan">
      <formula>0</formula>
    </cfRule>
  </conditionalFormatting>
  <conditionalFormatting sqref="O423">
    <cfRule type="cellIs" dxfId="3286" priority="732" operator="lessThan">
      <formula>0</formula>
    </cfRule>
  </conditionalFormatting>
  <conditionalFormatting sqref="O423">
    <cfRule type="cellIs" dxfId="3285" priority="731" operator="lessThan">
      <formula>0</formula>
    </cfRule>
  </conditionalFormatting>
  <conditionalFormatting sqref="O423">
    <cfRule type="cellIs" dxfId="3284" priority="730" operator="lessThan">
      <formula>0</formula>
    </cfRule>
  </conditionalFormatting>
  <conditionalFormatting sqref="O423">
    <cfRule type="cellIs" dxfId="3283" priority="729" operator="lessThan">
      <formula>0</formula>
    </cfRule>
  </conditionalFormatting>
  <conditionalFormatting sqref="O423">
    <cfRule type="cellIs" dxfId="3282" priority="728" operator="lessThan">
      <formula>0</formula>
    </cfRule>
  </conditionalFormatting>
  <conditionalFormatting sqref="O423">
    <cfRule type="cellIs" dxfId="3281" priority="727" operator="lessThan">
      <formula>0</formula>
    </cfRule>
  </conditionalFormatting>
  <conditionalFormatting sqref="O426">
    <cfRule type="cellIs" dxfId="3280" priority="726" operator="lessThan">
      <formula>0</formula>
    </cfRule>
  </conditionalFormatting>
  <conditionalFormatting sqref="O427">
    <cfRule type="cellIs" dxfId="3279" priority="725" operator="lessThan">
      <formula>0</formula>
    </cfRule>
  </conditionalFormatting>
  <conditionalFormatting sqref="O427">
    <cfRule type="cellIs" dxfId="3278" priority="724" operator="lessThan">
      <formula>0</formula>
    </cfRule>
  </conditionalFormatting>
  <conditionalFormatting sqref="O429">
    <cfRule type="cellIs" dxfId="3277" priority="723" operator="lessThan">
      <formula>0</formula>
    </cfRule>
  </conditionalFormatting>
  <conditionalFormatting sqref="O429">
    <cfRule type="cellIs" dxfId="3276" priority="722" operator="lessThan">
      <formula>0</formula>
    </cfRule>
  </conditionalFormatting>
  <conditionalFormatting sqref="O429">
    <cfRule type="cellIs" dxfId="3275" priority="721" operator="lessThan">
      <formula>0</formula>
    </cfRule>
  </conditionalFormatting>
  <conditionalFormatting sqref="O429">
    <cfRule type="cellIs" dxfId="3274" priority="720" operator="lessThan">
      <formula>0</formula>
    </cfRule>
  </conditionalFormatting>
  <conditionalFormatting sqref="O429">
    <cfRule type="cellIs" dxfId="3273" priority="719" operator="lessThan">
      <formula>0</formula>
    </cfRule>
  </conditionalFormatting>
  <conditionalFormatting sqref="O429">
    <cfRule type="cellIs" dxfId="3272" priority="718" operator="lessThan">
      <formula>0</formula>
    </cfRule>
  </conditionalFormatting>
  <conditionalFormatting sqref="O429">
    <cfRule type="cellIs" dxfId="3271" priority="717" operator="lessThan">
      <formula>0</formula>
    </cfRule>
  </conditionalFormatting>
  <conditionalFormatting sqref="O429">
    <cfRule type="cellIs" dxfId="3270" priority="716" operator="lessThan">
      <formula>0</formula>
    </cfRule>
  </conditionalFormatting>
  <conditionalFormatting sqref="O432">
    <cfRule type="cellIs" dxfId="3269" priority="715" operator="lessThan">
      <formula>0</formula>
    </cfRule>
  </conditionalFormatting>
  <conditionalFormatting sqref="O435">
    <cfRule type="cellIs" dxfId="3268" priority="714" operator="lessThan">
      <formula>0</formula>
    </cfRule>
  </conditionalFormatting>
  <conditionalFormatting sqref="O435">
    <cfRule type="cellIs" dxfId="3267" priority="713" operator="lessThan">
      <formula>0</formula>
    </cfRule>
  </conditionalFormatting>
  <conditionalFormatting sqref="O435">
    <cfRule type="cellIs" dxfId="3266" priority="712" operator="lessThan">
      <formula>0</formula>
    </cfRule>
  </conditionalFormatting>
  <conditionalFormatting sqref="O435">
    <cfRule type="cellIs" dxfId="3265" priority="711" operator="lessThan">
      <formula>0</formula>
    </cfRule>
  </conditionalFormatting>
  <conditionalFormatting sqref="O435">
    <cfRule type="cellIs" dxfId="3264" priority="710" operator="lessThan">
      <formula>0</formula>
    </cfRule>
  </conditionalFormatting>
  <conditionalFormatting sqref="O435">
    <cfRule type="cellIs" dxfId="3263" priority="709" operator="lessThan">
      <formula>0</formula>
    </cfRule>
  </conditionalFormatting>
  <conditionalFormatting sqref="O435">
    <cfRule type="cellIs" dxfId="3262" priority="708" operator="lessThan">
      <formula>0</formula>
    </cfRule>
  </conditionalFormatting>
  <conditionalFormatting sqref="O435">
    <cfRule type="cellIs" dxfId="3261" priority="707" operator="lessThan">
      <formula>0</formula>
    </cfRule>
  </conditionalFormatting>
  <conditionalFormatting sqref="O438">
    <cfRule type="cellIs" dxfId="3260" priority="706" operator="lessThan">
      <formula>0</formula>
    </cfRule>
  </conditionalFormatting>
  <conditionalFormatting sqref="O439">
    <cfRule type="cellIs" dxfId="3259" priority="705" operator="lessThan">
      <formula>0</formula>
    </cfRule>
  </conditionalFormatting>
  <conditionalFormatting sqref="O439">
    <cfRule type="cellIs" dxfId="3258" priority="704" operator="lessThan">
      <formula>0</formula>
    </cfRule>
  </conditionalFormatting>
  <conditionalFormatting sqref="O441">
    <cfRule type="cellIs" dxfId="3257" priority="703" operator="lessThan">
      <formula>0</formula>
    </cfRule>
  </conditionalFormatting>
  <conditionalFormatting sqref="O441">
    <cfRule type="cellIs" dxfId="3256" priority="702" operator="lessThan">
      <formula>0</formula>
    </cfRule>
  </conditionalFormatting>
  <conditionalFormatting sqref="O441">
    <cfRule type="cellIs" dxfId="3255" priority="701" operator="lessThan">
      <formula>0</formula>
    </cfRule>
  </conditionalFormatting>
  <conditionalFormatting sqref="O441">
    <cfRule type="cellIs" dxfId="3254" priority="700" operator="lessThan">
      <formula>0</formula>
    </cfRule>
  </conditionalFormatting>
  <conditionalFormatting sqref="O441">
    <cfRule type="cellIs" dxfId="3253" priority="699" operator="lessThan">
      <formula>0</formula>
    </cfRule>
  </conditionalFormatting>
  <conditionalFormatting sqref="O441">
    <cfRule type="cellIs" dxfId="3252" priority="698" operator="lessThan">
      <formula>0</formula>
    </cfRule>
  </conditionalFormatting>
  <conditionalFormatting sqref="O441">
    <cfRule type="cellIs" dxfId="3251" priority="697" operator="lessThan">
      <formula>0</formula>
    </cfRule>
  </conditionalFormatting>
  <conditionalFormatting sqref="O441">
    <cfRule type="cellIs" dxfId="3250" priority="696" operator="lessThan">
      <formula>0</formula>
    </cfRule>
  </conditionalFormatting>
  <conditionalFormatting sqref="O444">
    <cfRule type="cellIs" dxfId="3249" priority="695" operator="lessThan">
      <formula>0</formula>
    </cfRule>
  </conditionalFormatting>
  <conditionalFormatting sqref="O445">
    <cfRule type="cellIs" dxfId="3248" priority="694" operator="lessThan">
      <formula>0</formula>
    </cfRule>
  </conditionalFormatting>
  <conditionalFormatting sqref="O445">
    <cfRule type="cellIs" dxfId="3247" priority="693" operator="lessThan">
      <formula>0</formula>
    </cfRule>
  </conditionalFormatting>
  <conditionalFormatting sqref="O448">
    <cfRule type="cellIs" dxfId="3246" priority="692" operator="lessThan">
      <formula>0</formula>
    </cfRule>
  </conditionalFormatting>
  <conditionalFormatting sqref="O448">
    <cfRule type="cellIs" dxfId="3245" priority="691" operator="lessThan">
      <formula>0</formula>
    </cfRule>
  </conditionalFormatting>
  <conditionalFormatting sqref="O448">
    <cfRule type="cellIs" dxfId="3244" priority="690" operator="lessThan">
      <formula>0</formula>
    </cfRule>
  </conditionalFormatting>
  <conditionalFormatting sqref="O448">
    <cfRule type="cellIs" dxfId="3243" priority="689" operator="lessThan">
      <formula>0</formula>
    </cfRule>
  </conditionalFormatting>
  <conditionalFormatting sqref="O448">
    <cfRule type="cellIs" dxfId="3242" priority="688" operator="lessThan">
      <formula>0</formula>
    </cfRule>
  </conditionalFormatting>
  <conditionalFormatting sqref="O448">
    <cfRule type="cellIs" dxfId="3241" priority="687" operator="lessThan">
      <formula>0</formula>
    </cfRule>
  </conditionalFormatting>
  <conditionalFormatting sqref="O448">
    <cfRule type="cellIs" dxfId="3240" priority="686" operator="lessThan">
      <formula>0</formula>
    </cfRule>
  </conditionalFormatting>
  <conditionalFormatting sqref="O448">
    <cfRule type="cellIs" dxfId="3239" priority="685" operator="lessThan">
      <formula>0</formula>
    </cfRule>
  </conditionalFormatting>
  <conditionalFormatting sqref="O451">
    <cfRule type="cellIs" dxfId="3238" priority="684" operator="lessThan">
      <formula>0</formula>
    </cfRule>
  </conditionalFormatting>
  <conditionalFormatting sqref="O452">
    <cfRule type="cellIs" dxfId="3237" priority="683" operator="lessThan">
      <formula>0</formula>
    </cfRule>
  </conditionalFormatting>
  <conditionalFormatting sqref="O452">
    <cfRule type="cellIs" dxfId="3236" priority="682" operator="lessThan">
      <formula>0</formula>
    </cfRule>
  </conditionalFormatting>
  <conditionalFormatting sqref="O454">
    <cfRule type="cellIs" dxfId="3235" priority="681" operator="lessThan">
      <formula>0</formula>
    </cfRule>
  </conditionalFormatting>
  <conditionalFormatting sqref="O454">
    <cfRule type="cellIs" dxfId="3234" priority="680" operator="lessThan">
      <formula>0</formula>
    </cfRule>
  </conditionalFormatting>
  <conditionalFormatting sqref="O454">
    <cfRule type="cellIs" dxfId="3233" priority="679" operator="lessThan">
      <formula>0</formula>
    </cfRule>
  </conditionalFormatting>
  <conditionalFormatting sqref="O454">
    <cfRule type="cellIs" dxfId="3232" priority="678" operator="lessThan">
      <formula>0</formula>
    </cfRule>
  </conditionalFormatting>
  <conditionalFormatting sqref="O454">
    <cfRule type="cellIs" dxfId="3231" priority="677" operator="lessThan">
      <formula>0</formula>
    </cfRule>
  </conditionalFormatting>
  <conditionalFormatting sqref="O454">
    <cfRule type="cellIs" dxfId="3230" priority="676" operator="lessThan">
      <formula>0</formula>
    </cfRule>
  </conditionalFormatting>
  <conditionalFormatting sqref="O454">
    <cfRule type="cellIs" dxfId="3229" priority="675" operator="lessThan">
      <formula>0</formula>
    </cfRule>
  </conditionalFormatting>
  <conditionalFormatting sqref="O454">
    <cfRule type="cellIs" dxfId="3228" priority="674" operator="lessThan">
      <formula>0</formula>
    </cfRule>
  </conditionalFormatting>
  <conditionalFormatting sqref="O457">
    <cfRule type="cellIs" dxfId="3227" priority="673" operator="lessThan">
      <formula>0</formula>
    </cfRule>
  </conditionalFormatting>
  <conditionalFormatting sqref="O458">
    <cfRule type="cellIs" dxfId="3226" priority="672" operator="lessThan">
      <formula>0</formula>
    </cfRule>
  </conditionalFormatting>
  <conditionalFormatting sqref="O458">
    <cfRule type="cellIs" dxfId="3225" priority="671" operator="lessThan">
      <formula>0</formula>
    </cfRule>
  </conditionalFormatting>
  <conditionalFormatting sqref="O461:O464">
    <cfRule type="cellIs" dxfId="3224" priority="670" operator="lessThan">
      <formula>0</formula>
    </cfRule>
  </conditionalFormatting>
  <conditionalFormatting sqref="O461:O464">
    <cfRule type="expression" dxfId="3223" priority="668">
      <formula>O461/N461&gt;1</formula>
    </cfRule>
    <cfRule type="expression" dxfId="3222" priority="669">
      <formula>O461/N461&lt;1</formula>
    </cfRule>
  </conditionalFormatting>
  <conditionalFormatting sqref="O552 O560 O575 O589">
    <cfRule type="expression" dxfId="3221" priority="666">
      <formula>O552/#REF!&gt;1</formula>
    </cfRule>
    <cfRule type="expression" dxfId="3220" priority="667">
      <formula>O552/#REF!&lt;1</formula>
    </cfRule>
  </conditionalFormatting>
  <conditionalFormatting sqref="O512">
    <cfRule type="cellIs" dxfId="3219" priority="665" operator="lessThan">
      <formula>0</formula>
    </cfRule>
  </conditionalFormatting>
  <conditionalFormatting sqref="O512">
    <cfRule type="expression" dxfId="3218" priority="663">
      <formula>O512/N512&gt;1</formula>
    </cfRule>
    <cfRule type="expression" dxfId="3217" priority="664">
      <formula>O512/N512&lt;1</formula>
    </cfRule>
  </conditionalFormatting>
  <conditionalFormatting sqref="O596">
    <cfRule type="cellIs" dxfId="3216" priority="662" operator="lessThan">
      <formula>0</formula>
    </cfRule>
  </conditionalFormatting>
  <conditionalFormatting sqref="O600">
    <cfRule type="cellIs" dxfId="3215" priority="661" operator="lessThan">
      <formula>0</formula>
    </cfRule>
  </conditionalFormatting>
  <conditionalFormatting sqref="O600">
    <cfRule type="cellIs" dxfId="3214" priority="660" operator="lessThan">
      <formula>0</formula>
    </cfRule>
  </conditionalFormatting>
  <conditionalFormatting sqref="O710">
    <cfRule type="cellIs" dxfId="3213" priority="659" operator="lessThan">
      <formula>0</formula>
    </cfRule>
  </conditionalFormatting>
  <conditionalFormatting sqref="O654 O651 O648:O649 O632:O634">
    <cfRule type="expression" dxfId="3212" priority="646">
      <formula>O632/N632&gt;1</formula>
    </cfRule>
    <cfRule type="expression" dxfId="3211" priority="647">
      <formula>O632/N632&lt;1</formula>
    </cfRule>
  </conditionalFormatting>
  <conditionalFormatting sqref="O507:O510">
    <cfRule type="cellIs" dxfId="3210" priority="658" operator="lessThan">
      <formula>0</formula>
    </cfRule>
  </conditionalFormatting>
  <conditionalFormatting sqref="O507:O510">
    <cfRule type="expression" dxfId="3209" priority="656">
      <formula>O507/N507&gt;1</formula>
    </cfRule>
    <cfRule type="expression" dxfId="3208" priority="657">
      <formula>O507/N507&lt;1</formula>
    </cfRule>
  </conditionalFormatting>
  <conditionalFormatting sqref="O588 O574 O559 O551">
    <cfRule type="cellIs" dxfId="3207" priority="655" operator="lessThan">
      <formula>0</formula>
    </cfRule>
  </conditionalFormatting>
  <conditionalFormatting sqref="O584:O587 O570:O573 O555:O558 O547:O550">
    <cfRule type="cellIs" dxfId="3206" priority="654" operator="lessThan">
      <formula>0</formula>
    </cfRule>
  </conditionalFormatting>
  <conditionalFormatting sqref="O584:O587 O570:O573 O555:O558 O547:O550">
    <cfRule type="expression" dxfId="3205" priority="652">
      <formula>O547/N547&gt;1</formula>
    </cfRule>
    <cfRule type="expression" dxfId="3204" priority="653">
      <formula>O547/N547&lt;1</formula>
    </cfRule>
  </conditionalFormatting>
  <conditionalFormatting sqref="O588 O574 O559 O551">
    <cfRule type="cellIs" dxfId="3203" priority="651" operator="lessThan">
      <formula>0</formula>
    </cfRule>
  </conditionalFormatting>
  <conditionalFormatting sqref="O588 O574 O559 O551">
    <cfRule type="expression" dxfId="3202" priority="649">
      <formula>O551/N551&gt;1</formula>
    </cfRule>
    <cfRule type="expression" dxfId="3201" priority="650">
      <formula>O551/N551&lt;1</formula>
    </cfRule>
  </conditionalFormatting>
  <conditionalFormatting sqref="O654 O651 O648:O649 O632:O634">
    <cfRule type="cellIs" dxfId="3200" priority="648" operator="lessThan">
      <formula>0</formula>
    </cfRule>
  </conditionalFormatting>
  <conditionalFormatting sqref="O504">
    <cfRule type="expression" dxfId="3199" priority="846">
      <formula>O504/#REF!&gt;1</formula>
    </cfRule>
    <cfRule type="expression" dxfId="3198" priority="847">
      <formula>O504/#REF!&lt;1</formula>
    </cfRule>
  </conditionalFormatting>
  <conditionalFormatting sqref="O465">
    <cfRule type="cellIs" dxfId="3197" priority="645" operator="lessThan">
      <formula>0</formula>
    </cfRule>
  </conditionalFormatting>
  <conditionalFormatting sqref="O465">
    <cfRule type="expression" dxfId="3196" priority="643">
      <formula>O465/N465&gt;1</formula>
    </cfRule>
    <cfRule type="expression" dxfId="3195" priority="644">
      <formula>O465/N465&lt;1</formula>
    </cfRule>
  </conditionalFormatting>
  <conditionalFormatting sqref="O511">
    <cfRule type="cellIs" dxfId="3194" priority="642" operator="lessThan">
      <formula>0</formula>
    </cfRule>
  </conditionalFormatting>
  <conditionalFormatting sqref="O511">
    <cfRule type="expression" dxfId="3193" priority="640">
      <formula>O511/N511&gt;1</formula>
    </cfRule>
    <cfRule type="expression" dxfId="3192" priority="641">
      <formula>O511/N511&lt;1</formula>
    </cfRule>
  </conditionalFormatting>
  <conditionalFormatting sqref="O568">
    <cfRule type="cellIs" dxfId="3191" priority="630" operator="lessThan">
      <formula>0</formula>
    </cfRule>
  </conditionalFormatting>
  <conditionalFormatting sqref="O603">
    <cfRule type="expression" dxfId="3190" priority="604">
      <formula>O603/N603&gt;1</formula>
    </cfRule>
    <cfRule type="expression" dxfId="3189" priority="605">
      <formula>O603/N603&lt;1</formula>
    </cfRule>
  </conditionalFormatting>
  <conditionalFormatting sqref="O552">
    <cfRule type="cellIs" dxfId="3188" priority="627" operator="lessThan">
      <formula>0</formula>
    </cfRule>
  </conditionalFormatting>
  <conditionalFormatting sqref="O552">
    <cfRule type="expression" dxfId="3187" priority="625">
      <formula>O552/N552&gt;1</formula>
    </cfRule>
    <cfRule type="expression" dxfId="3186" priority="626">
      <formula>O552/N552&lt;1</formula>
    </cfRule>
  </conditionalFormatting>
  <conditionalFormatting sqref="O560">
    <cfRule type="cellIs" dxfId="3185" priority="624" operator="lessThan">
      <formula>0</formula>
    </cfRule>
  </conditionalFormatting>
  <conditionalFormatting sqref="O560">
    <cfRule type="expression" dxfId="3184" priority="622">
      <formula>O560/N560&gt;1</formula>
    </cfRule>
    <cfRule type="expression" dxfId="3183" priority="623">
      <formula>O560/N560&lt;1</formula>
    </cfRule>
  </conditionalFormatting>
  <conditionalFormatting sqref="O575">
    <cfRule type="cellIs" dxfId="3182" priority="621" operator="lessThan">
      <formula>0</formula>
    </cfRule>
  </conditionalFormatting>
  <conditionalFormatting sqref="O575">
    <cfRule type="expression" dxfId="3181" priority="619">
      <formula>O575/N575&gt;1</formula>
    </cfRule>
    <cfRule type="expression" dxfId="3180" priority="620">
      <formula>O575/N575&lt;1</formula>
    </cfRule>
  </conditionalFormatting>
  <conditionalFormatting sqref="O589">
    <cfRule type="cellIs" dxfId="3179" priority="618" operator="lessThan">
      <formula>0</formula>
    </cfRule>
  </conditionalFormatting>
  <conditionalFormatting sqref="O589">
    <cfRule type="expression" dxfId="3178" priority="616">
      <formula>O589/N589&gt;1</formula>
    </cfRule>
    <cfRule type="expression" dxfId="3177" priority="617">
      <formula>O589/N589&lt;1</formula>
    </cfRule>
  </conditionalFormatting>
  <conditionalFormatting sqref="O521">
    <cfRule type="cellIs" dxfId="3176" priority="639" operator="lessThan">
      <formula>0</formula>
    </cfRule>
  </conditionalFormatting>
  <conditionalFormatting sqref="O521">
    <cfRule type="expression" dxfId="3175" priority="637">
      <formula>O521/N521&gt;1</formula>
    </cfRule>
    <cfRule type="expression" dxfId="3174" priority="638">
      <formula>O521/N521&lt;1</formula>
    </cfRule>
  </conditionalFormatting>
  <conditionalFormatting sqref="O529">
    <cfRule type="cellIs" dxfId="3173" priority="636" operator="lessThan">
      <formula>0</formula>
    </cfRule>
  </conditionalFormatting>
  <conditionalFormatting sqref="O529">
    <cfRule type="expression" dxfId="3172" priority="634">
      <formula>O529/N529&gt;1</formula>
    </cfRule>
    <cfRule type="expression" dxfId="3171" priority="635">
      <formula>O529/N529&lt;1</formula>
    </cfRule>
  </conditionalFormatting>
  <conditionalFormatting sqref="O582">
    <cfRule type="expression" dxfId="3170" priority="613">
      <formula>O582/N582&gt;1</formula>
    </cfRule>
    <cfRule type="expression" dxfId="3169" priority="614">
      <formula>O582/N582&lt;1</formula>
    </cfRule>
  </conditionalFormatting>
  <conditionalFormatting sqref="O537">
    <cfRule type="cellIs" dxfId="3168" priority="633" operator="lessThan">
      <formula>0</formula>
    </cfRule>
  </conditionalFormatting>
  <conditionalFormatting sqref="O537">
    <cfRule type="expression" dxfId="3167" priority="631">
      <formula>O537/N537&gt;1</formula>
    </cfRule>
    <cfRule type="expression" dxfId="3166" priority="632">
      <formula>O537/N537&lt;1</formula>
    </cfRule>
  </conditionalFormatting>
  <conditionalFormatting sqref="O642:O645 B636:O637">
    <cfRule type="cellIs" dxfId="3165" priority="612" operator="lessThan">
      <formula>0</formula>
    </cfRule>
  </conditionalFormatting>
  <conditionalFormatting sqref="O568">
    <cfRule type="expression" dxfId="3164" priority="628">
      <formula>O568/N568&gt;1</formula>
    </cfRule>
    <cfRule type="expression" dxfId="3163" priority="629">
      <formula>O568/N568&lt;1</formula>
    </cfRule>
  </conditionalFormatting>
  <conditionalFormatting sqref="O597">
    <cfRule type="cellIs" dxfId="3162" priority="611" operator="lessThan">
      <formula>0</formula>
    </cfRule>
  </conditionalFormatting>
  <conditionalFormatting sqref="O608">
    <cfRule type="expression" dxfId="3161" priority="599">
      <formula>O608/N608&gt;1</formula>
    </cfRule>
    <cfRule type="expression" dxfId="3160" priority="600">
      <formula>O608/N608&lt;1</formula>
    </cfRule>
  </conditionalFormatting>
  <conditionalFormatting sqref="O582">
    <cfRule type="cellIs" dxfId="3159" priority="615" operator="lessThan">
      <formula>0</formula>
    </cfRule>
  </conditionalFormatting>
  <conditionalFormatting sqref="O597">
    <cfRule type="expression" dxfId="3158" priority="609">
      <formula>O597/N597&gt;1</formula>
    </cfRule>
    <cfRule type="expression" dxfId="3157" priority="610">
      <formula>O597/N597&lt;1</formula>
    </cfRule>
  </conditionalFormatting>
  <conditionalFormatting sqref="O676:O679">
    <cfRule type="cellIs" dxfId="3156" priority="598" operator="lessThan">
      <formula>0</formula>
    </cfRule>
  </conditionalFormatting>
  <conditionalFormatting sqref="O678">
    <cfRule type="cellIs" dxfId="3155" priority="597" operator="lessThan">
      <formula>0</formula>
    </cfRule>
  </conditionalFormatting>
  <conditionalFormatting sqref="O680:O683">
    <cfRule type="cellIs" dxfId="3154" priority="596" operator="lessThan">
      <formula>0</formula>
    </cfRule>
  </conditionalFormatting>
  <conditionalFormatting sqref="O682">
    <cfRule type="cellIs" dxfId="3153" priority="595" operator="lessThan">
      <formula>0</formula>
    </cfRule>
  </conditionalFormatting>
  <conditionalFormatting sqref="O684:O687">
    <cfRule type="cellIs" dxfId="3152" priority="594" operator="lessThan">
      <formula>0</formula>
    </cfRule>
  </conditionalFormatting>
  <conditionalFormatting sqref="O686">
    <cfRule type="cellIs" dxfId="3151" priority="593" operator="lessThan">
      <formula>0</formula>
    </cfRule>
  </conditionalFormatting>
  <conditionalFormatting sqref="O688:O691">
    <cfRule type="cellIs" dxfId="3150" priority="592" operator="lessThan">
      <formula>0</formula>
    </cfRule>
  </conditionalFormatting>
  <conditionalFormatting sqref="O690">
    <cfRule type="cellIs" dxfId="3149" priority="591" operator="lessThan">
      <formula>0</formula>
    </cfRule>
  </conditionalFormatting>
  <conditionalFormatting sqref="O692:O693 O695">
    <cfRule type="cellIs" dxfId="3148" priority="590" operator="lessThan">
      <formula>0</formula>
    </cfRule>
  </conditionalFormatting>
  <conditionalFormatting sqref="O696:O699">
    <cfRule type="cellIs" dxfId="3147" priority="589" operator="lessThan">
      <formula>0</formula>
    </cfRule>
  </conditionalFormatting>
  <conditionalFormatting sqref="O698">
    <cfRule type="cellIs" dxfId="3146" priority="588" operator="lessThan">
      <formula>0</formula>
    </cfRule>
  </conditionalFormatting>
  <conditionalFormatting sqref="O700:O703">
    <cfRule type="cellIs" dxfId="3145" priority="587" operator="lessThan">
      <formula>0</formula>
    </cfRule>
  </conditionalFormatting>
  <conditionalFormatting sqref="O702">
    <cfRule type="cellIs" dxfId="3144" priority="586" operator="lessThan">
      <formula>0</formula>
    </cfRule>
  </conditionalFormatting>
  <conditionalFormatting sqref="O704:O707">
    <cfRule type="cellIs" dxfId="3143" priority="585" operator="lessThan">
      <formula>0</formula>
    </cfRule>
  </conditionalFormatting>
  <conditionalFormatting sqref="O706">
    <cfRule type="cellIs" dxfId="3142" priority="584" operator="lessThan">
      <formula>0</formula>
    </cfRule>
  </conditionalFormatting>
  <conditionalFormatting sqref="O712:O715">
    <cfRule type="cellIs" dxfId="3141" priority="583" operator="lessThan">
      <formula>0</formula>
    </cfRule>
  </conditionalFormatting>
  <conditionalFormatting sqref="O714">
    <cfRule type="cellIs" dxfId="3140" priority="582" operator="lessThan">
      <formula>0</formula>
    </cfRule>
  </conditionalFormatting>
  <conditionalFormatting sqref="O716:O719">
    <cfRule type="cellIs" dxfId="3139" priority="581" operator="lessThan">
      <formula>0</formula>
    </cfRule>
  </conditionalFormatting>
  <conditionalFormatting sqref="O718">
    <cfRule type="cellIs" dxfId="3138" priority="580" operator="lessThan">
      <formula>0</formula>
    </cfRule>
  </conditionalFormatting>
  <conditionalFormatting sqref="O466">
    <cfRule type="cellIs" dxfId="3137" priority="579" operator="lessThan">
      <formula>0</formula>
    </cfRule>
  </conditionalFormatting>
  <conditionalFormatting sqref="O505">
    <cfRule type="cellIs" dxfId="3136" priority="578" operator="lessThan">
      <formula>0</formula>
    </cfRule>
  </conditionalFormatting>
  <conditionalFormatting sqref="O513">
    <cfRule type="cellIs" dxfId="3135" priority="577" operator="lessThan">
      <formula>0</formula>
    </cfRule>
  </conditionalFormatting>
  <conditionalFormatting sqref="O522">
    <cfRule type="cellIs" dxfId="3134" priority="576" operator="lessThan">
      <formula>0</formula>
    </cfRule>
  </conditionalFormatting>
  <conditionalFormatting sqref="O530">
    <cfRule type="cellIs" dxfId="3133" priority="575" operator="lessThan">
      <formula>0</formula>
    </cfRule>
  </conditionalFormatting>
  <conditionalFormatting sqref="O538">
    <cfRule type="cellIs" dxfId="3132" priority="574" operator="lessThan">
      <formula>0</formula>
    </cfRule>
  </conditionalFormatting>
  <conditionalFormatting sqref="O553">
    <cfRule type="cellIs" dxfId="3131" priority="573" operator="lessThan">
      <formula>0</formula>
    </cfRule>
  </conditionalFormatting>
  <conditionalFormatting sqref="O561">
    <cfRule type="cellIs" dxfId="3130" priority="572" operator="lessThan">
      <formula>0</formula>
    </cfRule>
  </conditionalFormatting>
  <conditionalFormatting sqref="O590">
    <cfRule type="cellIs" dxfId="3129" priority="571" operator="lessThan">
      <formula>0</formula>
    </cfRule>
  </conditionalFormatting>
  <conditionalFormatting sqref="B492:N496">
    <cfRule type="cellIs" dxfId="3128" priority="850" operator="lessThan">
      <formula>0</formula>
    </cfRule>
  </conditionalFormatting>
  <conditionalFormatting sqref="B492:N496">
    <cfRule type="expression" dxfId="3127" priority="848">
      <formula>B492/A492&gt;1</formula>
    </cfRule>
    <cfRule type="expression" dxfId="3126" priority="849">
      <formula>B492/A492&lt;1</formula>
    </cfRule>
  </conditionalFormatting>
  <conditionalFormatting sqref="O492:O496">
    <cfRule type="cellIs" dxfId="3125" priority="570" operator="lessThan">
      <formula>0</formula>
    </cfRule>
  </conditionalFormatting>
  <conditionalFormatting sqref="O492:O496">
    <cfRule type="expression" dxfId="3124" priority="568">
      <formula>O492/N492&gt;1</formula>
    </cfRule>
    <cfRule type="expression" dxfId="3123" priority="569">
      <formula>O492/N492&lt;1</formula>
    </cfRule>
  </conditionalFormatting>
  <conditionalFormatting sqref="B720:N723">
    <cfRule type="cellIs" dxfId="3122" priority="567" operator="lessThan">
      <formula>0</formula>
    </cfRule>
  </conditionalFormatting>
  <conditionalFormatting sqref="I722:N722 Q720:R723">
    <cfRule type="cellIs" dxfId="3121" priority="566" operator="lessThan">
      <formula>0</formula>
    </cfRule>
  </conditionalFormatting>
  <conditionalFormatting sqref="O720:O723">
    <cfRule type="cellIs" dxfId="3120" priority="565" operator="lessThan">
      <formula>0</formula>
    </cfRule>
  </conditionalFormatting>
  <conditionalFormatting sqref="O722">
    <cfRule type="cellIs" dxfId="3119" priority="564" operator="lessThan">
      <formula>0</formula>
    </cfRule>
  </conditionalFormatting>
  <conditionalFormatting sqref="Q655:Q658">
    <cfRule type="cellIs" dxfId="3118" priority="563" operator="lessThan">
      <formula>0</formula>
    </cfRule>
  </conditionalFormatting>
  <conditionalFormatting sqref="Q638:R638 R639:R640">
    <cfRule type="cellIs" dxfId="3117" priority="562" operator="lessThan">
      <formula>0</formula>
    </cfRule>
  </conditionalFormatting>
  <conditionalFormatting sqref="B638">
    <cfRule type="cellIs" dxfId="3116" priority="561" operator="lessThan">
      <formula>0</formula>
    </cfRule>
  </conditionalFormatting>
  <conditionalFormatting sqref="Q639:Q640">
    <cfRule type="cellIs" dxfId="3115" priority="560" operator="lessThan">
      <formula>0</formula>
    </cfRule>
  </conditionalFormatting>
  <conditionalFormatting sqref="B639:O640">
    <cfRule type="expression" dxfId="3114" priority="558">
      <formula>B639/A639&gt;1</formula>
    </cfRule>
    <cfRule type="expression" dxfId="3113" priority="559">
      <formula>B639/A639&lt;1</formula>
    </cfRule>
  </conditionalFormatting>
  <conditionalFormatting sqref="B639:O640">
    <cfRule type="cellIs" dxfId="3112" priority="557" operator="lessThan">
      <formula>0</formula>
    </cfRule>
  </conditionalFormatting>
  <conditionalFormatting sqref="O357:O360">
    <cfRule type="cellIs" dxfId="3111" priority="556" operator="lessThan">
      <formula>0</formula>
    </cfRule>
  </conditionalFormatting>
  <conditionalFormatting sqref="R768:R795 R797:R801 R803:R807 Q815:Q820 R809:R821 R727:R742 R744:R748 R750:R754 R756:R760 R762:R766 Q725 Q727:Q731">
    <cfRule type="cellIs" dxfId="3110" priority="555" operator="lessThan">
      <formula>0</formula>
    </cfRule>
  </conditionalFormatting>
  <conditionalFormatting sqref="H726 K786 H814:N814 H820:N821 H789:N789 H787:J788 H770:N774 H769 H780 H785:N785 H779:O779">
    <cfRule type="cellIs" dxfId="3109" priority="554" operator="lessThan">
      <formula>0</formula>
    </cfRule>
  </conditionalFormatting>
  <conditionalFormatting sqref="N736 N768">
    <cfRule type="cellIs" dxfId="3108" priority="552" operator="lessThan">
      <formula>0</formula>
    </cfRule>
  </conditionalFormatting>
  <conditionalFormatting sqref="H790:H791 H725 H786:J786 H796:N796 H802:N802 H736:N736 H768:N768 H737">
    <cfRule type="cellIs" dxfId="3107" priority="553" operator="lessThan">
      <formula>0</formula>
    </cfRule>
  </conditionalFormatting>
  <conditionalFormatting sqref="H725 H790:H791 H786:K786 H736:N736 H768:N768 H737">
    <cfRule type="cellIs" dxfId="3106" priority="549" operator="lessThan">
      <formula>0</formula>
    </cfRule>
  </conditionalFormatting>
  <conditionalFormatting sqref="H786:J786 H790:H791 H736:M736 H768:M768 H737 N779:O779">
    <cfRule type="cellIs" dxfId="3105" priority="550" operator="lessThan">
      <formula>0</formula>
    </cfRule>
  </conditionalFormatting>
  <conditionalFormatting sqref="N736 N768">
    <cfRule type="cellIs" dxfId="3104" priority="551" operator="lessThan">
      <formula>0</formula>
    </cfRule>
  </conditionalFormatting>
  <conditionalFormatting sqref="H731:N731 H727:M730 H733:N735 H732">
    <cfRule type="cellIs" dxfId="3103" priority="548" operator="lessThan">
      <formula>0</formula>
    </cfRule>
  </conditionalFormatting>
  <conditionalFormatting sqref="H731:N731 H727:M730 H733:N735 H732">
    <cfRule type="expression" dxfId="3102" priority="546">
      <formula>H727/G727&gt;1</formula>
    </cfRule>
    <cfRule type="expression" dxfId="3101" priority="547">
      <formula>H727/G727&lt;1</formula>
    </cfRule>
  </conditionalFormatting>
  <conditionalFormatting sqref="H770:N774">
    <cfRule type="cellIs" dxfId="3100" priority="545" operator="lessThan">
      <formula>0</formula>
    </cfRule>
  </conditionalFormatting>
  <conditionalFormatting sqref="H770:N774">
    <cfRule type="expression" dxfId="3099" priority="543">
      <formula>H770/G770&gt;1</formula>
    </cfRule>
    <cfRule type="expression" dxfId="3098" priority="544">
      <formula>H770/G770&lt;1</formula>
    </cfRule>
  </conditionalFormatting>
  <conditionalFormatting sqref="H797">
    <cfRule type="cellIs" dxfId="3097" priority="542" operator="lessThan">
      <formula>0</formula>
    </cfRule>
  </conditionalFormatting>
  <conditionalFormatting sqref="H797">
    <cfRule type="cellIs" dxfId="3096" priority="540" operator="lessThan">
      <formula>0</formula>
    </cfRule>
  </conditionalFormatting>
  <conditionalFormatting sqref="H797">
    <cfRule type="cellIs" dxfId="3095" priority="541" operator="lessThan">
      <formula>0</formula>
    </cfRule>
  </conditionalFormatting>
  <conditionalFormatting sqref="H798:N800 H801:K801">
    <cfRule type="cellIs" dxfId="3094" priority="539" operator="lessThan">
      <formula>0</formula>
    </cfRule>
  </conditionalFormatting>
  <conditionalFormatting sqref="H798:N800 H801:K801">
    <cfRule type="expression" dxfId="3093" priority="537">
      <formula>H798/G798&gt;1</formula>
    </cfRule>
    <cfRule type="expression" dxfId="3092" priority="538">
      <formula>H798/G798&lt;1</formula>
    </cfRule>
  </conditionalFormatting>
  <conditionalFormatting sqref="H803">
    <cfRule type="cellIs" dxfId="3091" priority="536" operator="lessThan">
      <formula>0</formula>
    </cfRule>
  </conditionalFormatting>
  <conditionalFormatting sqref="H803">
    <cfRule type="cellIs" dxfId="3090" priority="534" operator="lessThan">
      <formula>0</formula>
    </cfRule>
  </conditionalFormatting>
  <conditionalFormatting sqref="H803">
    <cfRule type="cellIs" dxfId="3089" priority="535" operator="lessThan">
      <formula>0</formula>
    </cfRule>
  </conditionalFormatting>
  <conditionalFormatting sqref="H804:N806 H807:K807">
    <cfRule type="cellIs" dxfId="3088" priority="533" operator="lessThan">
      <formula>0</formula>
    </cfRule>
  </conditionalFormatting>
  <conditionalFormatting sqref="H804:N806 H807:K807">
    <cfRule type="expression" dxfId="3087" priority="531">
      <formula>H804/G804&gt;1</formula>
    </cfRule>
    <cfRule type="expression" dxfId="3086" priority="532">
      <formula>H804/G804&lt;1</formula>
    </cfRule>
  </conditionalFormatting>
  <conditionalFormatting sqref="H808:N808">
    <cfRule type="cellIs" dxfId="3085" priority="530" operator="lessThan">
      <formula>0</formula>
    </cfRule>
  </conditionalFormatting>
  <conditionalFormatting sqref="H809">
    <cfRule type="cellIs" dxfId="3084" priority="529" operator="lessThan">
      <formula>0</formula>
    </cfRule>
  </conditionalFormatting>
  <conditionalFormatting sqref="H809">
    <cfRule type="cellIs" dxfId="3083" priority="527" operator="lessThan">
      <formula>0</formula>
    </cfRule>
  </conditionalFormatting>
  <conditionalFormatting sqref="H809">
    <cfRule type="cellIs" dxfId="3082" priority="528" operator="lessThan">
      <formula>0</formula>
    </cfRule>
  </conditionalFormatting>
  <conditionalFormatting sqref="H810:N812 H813:L813 N813">
    <cfRule type="cellIs" dxfId="3081" priority="526" operator="lessThan">
      <formula>0</formula>
    </cfRule>
  </conditionalFormatting>
  <conditionalFormatting sqref="H810:N812 H813:L813 N813">
    <cfRule type="expression" dxfId="3080" priority="524">
      <formula>H810/G810&gt;1</formula>
    </cfRule>
    <cfRule type="expression" dxfId="3079" priority="525">
      <formula>H810/G810&lt;1</formula>
    </cfRule>
  </conditionalFormatting>
  <conditionalFormatting sqref="H815">
    <cfRule type="cellIs" dxfId="3078" priority="523" operator="lessThan">
      <formula>0</formula>
    </cfRule>
  </conditionalFormatting>
  <conditionalFormatting sqref="H815">
    <cfRule type="cellIs" dxfId="3077" priority="521" operator="lessThan">
      <formula>0</formula>
    </cfRule>
  </conditionalFormatting>
  <conditionalFormatting sqref="H815">
    <cfRule type="cellIs" dxfId="3076" priority="522" operator="lessThan">
      <formula>0</formula>
    </cfRule>
  </conditionalFormatting>
  <conditionalFormatting sqref="H816:N819">
    <cfRule type="cellIs" dxfId="3075" priority="520" operator="lessThan">
      <formula>0</formula>
    </cfRule>
  </conditionalFormatting>
  <conditionalFormatting sqref="H816:N819">
    <cfRule type="expression" dxfId="3074" priority="518">
      <formula>H816/G816&gt;1</formula>
    </cfRule>
    <cfRule type="expression" dxfId="3073" priority="519">
      <formula>H816/G816&lt;1</formula>
    </cfRule>
  </conditionalFormatting>
  <conditionalFormatting sqref="H792:N795 O795">
    <cfRule type="cellIs" dxfId="3072" priority="517" operator="lessThan">
      <formula>0</formula>
    </cfRule>
  </conditionalFormatting>
  <conditionalFormatting sqref="K787:N788">
    <cfRule type="cellIs" dxfId="3071" priority="516" operator="lessThan">
      <formula>0</formula>
    </cfRule>
  </conditionalFormatting>
  <conditionalFormatting sqref="K787:N788">
    <cfRule type="expression" dxfId="3070" priority="514">
      <formula>K787/J787&gt;1</formula>
    </cfRule>
    <cfRule type="expression" dxfId="3069" priority="515">
      <formula>K787/J787&lt;1</formula>
    </cfRule>
  </conditionalFormatting>
  <conditionalFormatting sqref="L807">
    <cfRule type="cellIs" dxfId="3068" priority="513" operator="lessThan">
      <formula>0</formula>
    </cfRule>
  </conditionalFormatting>
  <conditionalFormatting sqref="L807">
    <cfRule type="expression" dxfId="3067" priority="511">
      <formula>L807/K807&gt;1</formula>
    </cfRule>
    <cfRule type="expression" dxfId="3066" priority="512">
      <formula>L807/K807&lt;1</formula>
    </cfRule>
  </conditionalFormatting>
  <conditionalFormatting sqref="L801">
    <cfRule type="cellIs" dxfId="3065" priority="510" operator="lessThan">
      <formula>0</formula>
    </cfRule>
  </conditionalFormatting>
  <conditionalFormatting sqref="L801">
    <cfRule type="expression" dxfId="3064" priority="508">
      <formula>L801/K801&gt;1</formula>
    </cfRule>
    <cfRule type="expression" dxfId="3063" priority="509">
      <formula>L801/K801&lt;1</formula>
    </cfRule>
  </conditionalFormatting>
  <conditionalFormatting sqref="M801">
    <cfRule type="cellIs" dxfId="3062" priority="507" operator="lessThan">
      <formula>0</formula>
    </cfRule>
  </conditionalFormatting>
  <conditionalFormatting sqref="M801">
    <cfRule type="expression" dxfId="3061" priority="505">
      <formula>M801/L801&gt;1</formula>
    </cfRule>
    <cfRule type="expression" dxfId="3060" priority="506">
      <formula>M801/L801&lt;1</formula>
    </cfRule>
  </conditionalFormatting>
  <conditionalFormatting sqref="M807">
    <cfRule type="cellIs" dxfId="3059" priority="504" operator="lessThan">
      <formula>0</formula>
    </cfRule>
  </conditionalFormatting>
  <conditionalFormatting sqref="M807">
    <cfRule type="expression" dxfId="3058" priority="502">
      <formula>M807/L807&gt;1</formula>
    </cfRule>
    <cfRule type="expression" dxfId="3057" priority="503">
      <formula>M807/L807&lt;1</formula>
    </cfRule>
  </conditionalFormatting>
  <conditionalFormatting sqref="M813">
    <cfRule type="cellIs" dxfId="3056" priority="501" operator="lessThan">
      <formula>0</formula>
    </cfRule>
  </conditionalFormatting>
  <conditionalFormatting sqref="M813">
    <cfRule type="expression" dxfId="3055" priority="499">
      <formula>M813/L813&gt;1</formula>
    </cfRule>
    <cfRule type="expression" dxfId="3054" priority="500">
      <formula>M813/L813&lt;1</formula>
    </cfRule>
  </conditionalFormatting>
  <conditionalFormatting sqref="H739:K743">
    <cfRule type="cellIs" dxfId="3053" priority="498" operator="lessThan">
      <formula>0</formula>
    </cfRule>
  </conditionalFormatting>
  <conditionalFormatting sqref="H739:K743">
    <cfRule type="expression" dxfId="3052" priority="496">
      <formula>H739/G739&gt;1</formula>
    </cfRule>
    <cfRule type="expression" dxfId="3051" priority="497">
      <formula>H739/G739&lt;1</formula>
    </cfRule>
  </conditionalFormatting>
  <conditionalFormatting sqref="H738">
    <cfRule type="cellIs" dxfId="3050" priority="495" operator="lessThan">
      <formula>0</formula>
    </cfRule>
  </conditionalFormatting>
  <conditionalFormatting sqref="H749:J749 H745:K748">
    <cfRule type="cellIs" dxfId="3049" priority="494" operator="lessThan">
      <formula>0</formula>
    </cfRule>
  </conditionalFormatting>
  <conditionalFormatting sqref="H749:J749 H745:K748">
    <cfRule type="expression" dxfId="3048" priority="492">
      <formula>H745/G745&gt;1</formula>
    </cfRule>
    <cfRule type="expression" dxfId="3047" priority="493">
      <formula>H745/G745&lt;1</formula>
    </cfRule>
  </conditionalFormatting>
  <conditionalFormatting sqref="H744">
    <cfRule type="cellIs" dxfId="3046" priority="491" operator="lessThan">
      <formula>0</formula>
    </cfRule>
  </conditionalFormatting>
  <conditionalFormatting sqref="H751:K755">
    <cfRule type="cellIs" dxfId="3045" priority="490" operator="lessThan">
      <formula>0</formula>
    </cfRule>
  </conditionalFormatting>
  <conditionalFormatting sqref="H751:K755">
    <cfRule type="expression" dxfId="3044" priority="488">
      <formula>H751/G751&gt;1</formula>
    </cfRule>
    <cfRule type="expression" dxfId="3043" priority="489">
      <formula>H751/G751&lt;1</formula>
    </cfRule>
  </conditionalFormatting>
  <conditionalFormatting sqref="H750">
    <cfRule type="cellIs" dxfId="3042" priority="487" operator="lessThan">
      <formula>0</formula>
    </cfRule>
  </conditionalFormatting>
  <conditionalFormatting sqref="H757:K761">
    <cfRule type="cellIs" dxfId="3041" priority="486" operator="lessThan">
      <formula>0</formula>
    </cfRule>
  </conditionalFormatting>
  <conditionalFormatting sqref="H757:K761">
    <cfRule type="expression" dxfId="3040" priority="484">
      <formula>H757/G757&gt;1</formula>
    </cfRule>
    <cfRule type="expression" dxfId="3039" priority="485">
      <formula>H757/G757&lt;1</formula>
    </cfRule>
  </conditionalFormatting>
  <conditionalFormatting sqref="H756">
    <cfRule type="cellIs" dxfId="3038" priority="483" operator="lessThan">
      <formula>0</formula>
    </cfRule>
  </conditionalFormatting>
  <conditionalFormatting sqref="H763:K767">
    <cfRule type="cellIs" dxfId="3037" priority="482" operator="lessThan">
      <formula>0</formula>
    </cfRule>
  </conditionalFormatting>
  <conditionalFormatting sqref="H763:K767">
    <cfRule type="expression" dxfId="3036" priority="480">
      <formula>H763/G763&gt;1</formula>
    </cfRule>
    <cfRule type="expression" dxfId="3035" priority="481">
      <formula>H763/G763&lt;1</formula>
    </cfRule>
  </conditionalFormatting>
  <conditionalFormatting sqref="H762">
    <cfRule type="cellIs" dxfId="3034" priority="479" operator="lessThan">
      <formula>0</formula>
    </cfRule>
  </conditionalFormatting>
  <conditionalFormatting sqref="K749">
    <cfRule type="cellIs" dxfId="3033" priority="478" operator="lessThan">
      <formula>0</formula>
    </cfRule>
  </conditionalFormatting>
  <conditionalFormatting sqref="K749">
    <cfRule type="expression" dxfId="3032" priority="476">
      <formula>K749/J749&gt;1</formula>
    </cfRule>
    <cfRule type="expression" dxfId="3031" priority="477">
      <formula>K749/J749&lt;1</formula>
    </cfRule>
  </conditionalFormatting>
  <conditionalFormatting sqref="R796">
    <cfRule type="cellIs" dxfId="3030" priority="475" operator="lessThan">
      <formula>0</formula>
    </cfRule>
  </conditionalFormatting>
  <conditionalFormatting sqref="R796">
    <cfRule type="cellIs" dxfId="3029" priority="474" operator="lessThan">
      <formula>0</formula>
    </cfRule>
  </conditionalFormatting>
  <conditionalFormatting sqref="R802">
    <cfRule type="cellIs" dxfId="3028" priority="473" operator="lessThan">
      <formula>0</formula>
    </cfRule>
  </conditionalFormatting>
  <conditionalFormatting sqref="R802">
    <cfRule type="cellIs" dxfId="3027" priority="472" operator="lessThan">
      <formula>0</formula>
    </cfRule>
  </conditionalFormatting>
  <conditionalFormatting sqref="R808">
    <cfRule type="cellIs" dxfId="3026" priority="471" operator="lessThan">
      <formula>0</formula>
    </cfRule>
  </conditionalFormatting>
  <conditionalFormatting sqref="R808">
    <cfRule type="cellIs" dxfId="3025" priority="470" operator="lessThan">
      <formula>0</formula>
    </cfRule>
  </conditionalFormatting>
  <conditionalFormatting sqref="R743">
    <cfRule type="cellIs" dxfId="3024" priority="468" operator="lessThan">
      <formula>0</formula>
    </cfRule>
  </conditionalFormatting>
  <conditionalFormatting sqref="R743">
    <cfRule type="cellIs" dxfId="3023" priority="469" operator="lessThan">
      <formula>0</formula>
    </cfRule>
  </conditionalFormatting>
  <conditionalFormatting sqref="R749">
    <cfRule type="cellIs" dxfId="3022" priority="466" operator="lessThan">
      <formula>0</formula>
    </cfRule>
  </conditionalFormatting>
  <conditionalFormatting sqref="R749">
    <cfRule type="cellIs" dxfId="3021" priority="467" operator="lessThan">
      <formula>0</formula>
    </cfRule>
  </conditionalFormatting>
  <conditionalFormatting sqref="R755">
    <cfRule type="cellIs" dxfId="3020" priority="464" operator="lessThan">
      <formula>0</formula>
    </cfRule>
  </conditionalFormatting>
  <conditionalFormatting sqref="R755">
    <cfRule type="cellIs" dxfId="3019" priority="465" operator="lessThan">
      <formula>0</formula>
    </cfRule>
  </conditionalFormatting>
  <conditionalFormatting sqref="R761">
    <cfRule type="cellIs" dxfId="3018" priority="462" operator="lessThan">
      <formula>0</formula>
    </cfRule>
  </conditionalFormatting>
  <conditionalFormatting sqref="R761">
    <cfRule type="cellIs" dxfId="3017" priority="463" operator="lessThan">
      <formula>0</formula>
    </cfRule>
  </conditionalFormatting>
  <conditionalFormatting sqref="R767">
    <cfRule type="cellIs" dxfId="3016" priority="460" operator="lessThan">
      <formula>0</formula>
    </cfRule>
  </conditionalFormatting>
  <conditionalFormatting sqref="R767">
    <cfRule type="cellIs" dxfId="3015" priority="461" operator="lessThan">
      <formula>0</formula>
    </cfRule>
  </conditionalFormatting>
  <conditionalFormatting sqref="Q769:Q789">
    <cfRule type="cellIs" dxfId="3014" priority="459" operator="lessThan">
      <formula>0</formula>
    </cfRule>
  </conditionalFormatting>
  <conditionalFormatting sqref="Q790:Q791 Q796 Q733:Q737 Q768 Q739:Q743">
    <cfRule type="cellIs" dxfId="3013" priority="458" operator="lessThan">
      <formula>0</formula>
    </cfRule>
  </conditionalFormatting>
  <conditionalFormatting sqref="Q786 Q790:Q791 Q733:Q737 Q768 Q739:Q743">
    <cfRule type="cellIs" dxfId="3012" priority="457" operator="lessThan">
      <formula>0</formula>
    </cfRule>
  </conditionalFormatting>
  <conditionalFormatting sqref="Q775:Q778">
    <cfRule type="cellIs" dxfId="3011" priority="455" operator="lessThan">
      <formula>0</formula>
    </cfRule>
  </conditionalFormatting>
  <conditionalFormatting sqref="Q775:Q778">
    <cfRule type="cellIs" dxfId="3010" priority="456" operator="lessThan">
      <formula>0</formula>
    </cfRule>
  </conditionalFormatting>
  <conditionalFormatting sqref="Q732">
    <cfRule type="cellIs" dxfId="3009" priority="453" operator="lessThan">
      <formula>0</formula>
    </cfRule>
  </conditionalFormatting>
  <conditionalFormatting sqref="Q732">
    <cfRule type="cellIs" dxfId="3008" priority="454" operator="lessThan">
      <formula>0</formula>
    </cfRule>
  </conditionalFormatting>
  <conditionalFormatting sqref="Q792:Q795">
    <cfRule type="cellIs" dxfId="3007" priority="452" operator="lessThan">
      <formula>0</formula>
    </cfRule>
  </conditionalFormatting>
  <conditionalFormatting sqref="Q792:Q795">
    <cfRule type="cellIs" dxfId="3006" priority="451" operator="lessThan">
      <formula>0</formula>
    </cfRule>
  </conditionalFormatting>
  <conditionalFormatting sqref="Q770:Q774">
    <cfRule type="cellIs" dxfId="3005" priority="450" operator="lessThan">
      <formula>0</formula>
    </cfRule>
  </conditionalFormatting>
  <conditionalFormatting sqref="Q770:Q774">
    <cfRule type="cellIs" dxfId="3004" priority="449" operator="lessThan">
      <formula>0</formula>
    </cfRule>
  </conditionalFormatting>
  <conditionalFormatting sqref="Q797">
    <cfRule type="cellIs" dxfId="3003" priority="448" operator="lessThan">
      <formula>0</formula>
    </cfRule>
  </conditionalFormatting>
  <conditionalFormatting sqref="Q797">
    <cfRule type="cellIs" dxfId="3002" priority="447" operator="lessThan">
      <formula>0</formula>
    </cfRule>
  </conditionalFormatting>
  <conditionalFormatting sqref="Q798:Q802">
    <cfRule type="cellIs" dxfId="3001" priority="446" operator="lessThan">
      <formula>0</formula>
    </cfRule>
  </conditionalFormatting>
  <conditionalFormatting sqref="Q798:Q802">
    <cfRule type="cellIs" dxfId="3000" priority="445" operator="lessThan">
      <formula>0</formula>
    </cfRule>
  </conditionalFormatting>
  <conditionalFormatting sqref="Q803">
    <cfRule type="cellIs" dxfId="2999" priority="444" operator="lessThan">
      <formula>0</formula>
    </cfRule>
  </conditionalFormatting>
  <conditionalFormatting sqref="Q803">
    <cfRule type="cellIs" dxfId="2998" priority="443" operator="lessThan">
      <formula>0</formula>
    </cfRule>
  </conditionalFormatting>
  <conditionalFormatting sqref="Q804:Q808">
    <cfRule type="cellIs" dxfId="2997" priority="442" operator="lessThan">
      <formula>0</formula>
    </cfRule>
  </conditionalFormatting>
  <conditionalFormatting sqref="Q804:Q808">
    <cfRule type="cellIs" dxfId="2996" priority="441" operator="lessThan">
      <formula>0</formula>
    </cfRule>
  </conditionalFormatting>
  <conditionalFormatting sqref="Q809">
    <cfRule type="cellIs" dxfId="2995" priority="440" operator="lessThan">
      <formula>0</formula>
    </cfRule>
  </conditionalFormatting>
  <conditionalFormatting sqref="Q809">
    <cfRule type="cellIs" dxfId="2994" priority="439" operator="lessThan">
      <formula>0</formula>
    </cfRule>
  </conditionalFormatting>
  <conditionalFormatting sqref="Q738">
    <cfRule type="cellIs" dxfId="2993" priority="438" operator="lessThan">
      <formula>0</formula>
    </cfRule>
  </conditionalFormatting>
  <conditionalFormatting sqref="Q738">
    <cfRule type="cellIs" dxfId="2992" priority="437" operator="lessThan">
      <formula>0</formula>
    </cfRule>
  </conditionalFormatting>
  <conditionalFormatting sqref="Q745:Q749">
    <cfRule type="cellIs" dxfId="2991" priority="436" operator="lessThan">
      <formula>0</formula>
    </cfRule>
  </conditionalFormatting>
  <conditionalFormatting sqref="Q745:Q749">
    <cfRule type="cellIs" dxfId="2990" priority="435" operator="lessThan">
      <formula>0</formula>
    </cfRule>
  </conditionalFormatting>
  <conditionalFormatting sqref="Q744">
    <cfRule type="cellIs" dxfId="2989" priority="434" operator="lessThan">
      <formula>0</formula>
    </cfRule>
  </conditionalFormatting>
  <conditionalFormatting sqref="Q744">
    <cfRule type="cellIs" dxfId="2988" priority="433" operator="lessThan">
      <formula>0</formula>
    </cfRule>
  </conditionalFormatting>
  <conditionalFormatting sqref="Q751:Q755">
    <cfRule type="cellIs" dxfId="2987" priority="432" operator="lessThan">
      <formula>0</formula>
    </cfRule>
  </conditionalFormatting>
  <conditionalFormatting sqref="Q751:Q755">
    <cfRule type="cellIs" dxfId="2986" priority="431" operator="lessThan">
      <formula>0</formula>
    </cfRule>
  </conditionalFormatting>
  <conditionalFormatting sqref="Q750">
    <cfRule type="cellIs" dxfId="2985" priority="430" operator="lessThan">
      <formula>0</formula>
    </cfRule>
  </conditionalFormatting>
  <conditionalFormatting sqref="Q750">
    <cfRule type="cellIs" dxfId="2984" priority="429" operator="lessThan">
      <formula>0</formula>
    </cfRule>
  </conditionalFormatting>
  <conditionalFormatting sqref="Q757:Q761">
    <cfRule type="cellIs" dxfId="2983" priority="428" operator="lessThan">
      <formula>0</formula>
    </cfRule>
  </conditionalFormatting>
  <conditionalFormatting sqref="Q757:Q761">
    <cfRule type="cellIs" dxfId="2982" priority="427" operator="lessThan">
      <formula>0</formula>
    </cfRule>
  </conditionalFormatting>
  <conditionalFormatting sqref="Q756">
    <cfRule type="cellIs" dxfId="2981" priority="426" operator="lessThan">
      <formula>0</formula>
    </cfRule>
  </conditionalFormatting>
  <conditionalFormatting sqref="Q756">
    <cfRule type="cellIs" dxfId="2980" priority="425" operator="lessThan">
      <formula>0</formula>
    </cfRule>
  </conditionalFormatting>
  <conditionalFormatting sqref="Q763:Q767">
    <cfRule type="cellIs" dxfId="2979" priority="424" operator="lessThan">
      <formula>0</formula>
    </cfRule>
  </conditionalFormatting>
  <conditionalFormatting sqref="Q763:Q767">
    <cfRule type="cellIs" dxfId="2978" priority="423" operator="lessThan">
      <formula>0</formula>
    </cfRule>
  </conditionalFormatting>
  <conditionalFormatting sqref="Q762">
    <cfRule type="cellIs" dxfId="2977" priority="422" operator="lessThan">
      <formula>0</formula>
    </cfRule>
  </conditionalFormatting>
  <conditionalFormatting sqref="Q762">
    <cfRule type="cellIs" dxfId="2976" priority="421" operator="lessThan">
      <formula>0</formula>
    </cfRule>
  </conditionalFormatting>
  <conditionalFormatting sqref="N727:O730">
    <cfRule type="cellIs" dxfId="2975" priority="420" operator="lessThan">
      <formula>0</formula>
    </cfRule>
  </conditionalFormatting>
  <conditionalFormatting sqref="N727:O730">
    <cfRule type="expression" dxfId="2974" priority="418">
      <formula>N727/M727&gt;1</formula>
    </cfRule>
    <cfRule type="expression" dxfId="2973" priority="419">
      <formula>N727/M727&lt;1</formula>
    </cfRule>
  </conditionalFormatting>
  <conditionalFormatting sqref="O733:O735">
    <cfRule type="cellIs" dxfId="2972" priority="417" operator="lessThan">
      <formula>0</formula>
    </cfRule>
  </conditionalFormatting>
  <conditionalFormatting sqref="O733:O735">
    <cfRule type="expression" dxfId="2971" priority="415">
      <formula>O733/N733&gt;1</formula>
    </cfRule>
    <cfRule type="expression" dxfId="2970" priority="416">
      <formula>O733/N733&lt;1</formula>
    </cfRule>
  </conditionalFormatting>
  <conditionalFormatting sqref="O770:O773">
    <cfRule type="cellIs" dxfId="2969" priority="414" operator="lessThan">
      <formula>0</formula>
    </cfRule>
  </conditionalFormatting>
  <conditionalFormatting sqref="O770:O773">
    <cfRule type="cellIs" dxfId="2968" priority="413" operator="lessThan">
      <formula>0</formula>
    </cfRule>
  </conditionalFormatting>
  <conditionalFormatting sqref="O770:O773">
    <cfRule type="expression" dxfId="2967" priority="411">
      <formula>O770/N770&gt;1</formula>
    </cfRule>
    <cfRule type="expression" dxfId="2966" priority="412">
      <formula>O770/N770&lt;1</formula>
    </cfRule>
  </conditionalFormatting>
  <conditionalFormatting sqref="N807">
    <cfRule type="cellIs" dxfId="2965" priority="410" operator="lessThan">
      <formula>0</formula>
    </cfRule>
  </conditionalFormatting>
  <conditionalFormatting sqref="N807">
    <cfRule type="expression" dxfId="2964" priority="408">
      <formula>N807/M807&gt;1</formula>
    </cfRule>
    <cfRule type="expression" dxfId="2963" priority="409">
      <formula>N807/M807&lt;1</formula>
    </cfRule>
  </conditionalFormatting>
  <conditionalFormatting sqref="N801">
    <cfRule type="cellIs" dxfId="2962" priority="407" operator="lessThan">
      <formula>0</formula>
    </cfRule>
  </conditionalFormatting>
  <conditionalFormatting sqref="N801">
    <cfRule type="expression" dxfId="2961" priority="405">
      <formula>N801/M801&gt;1</formula>
    </cfRule>
    <cfRule type="expression" dxfId="2960" priority="406">
      <formula>N801/M801&lt;1</formula>
    </cfRule>
  </conditionalFormatting>
  <conditionalFormatting sqref="O802">
    <cfRule type="cellIs" dxfId="2959" priority="404" operator="lessThan">
      <formula>0</formula>
    </cfRule>
  </conditionalFormatting>
  <conditionalFormatting sqref="O798:O800">
    <cfRule type="cellIs" dxfId="2958" priority="403" operator="lessThan">
      <formula>0</formula>
    </cfRule>
  </conditionalFormatting>
  <conditionalFormatting sqref="O798:O800">
    <cfRule type="expression" dxfId="2957" priority="401">
      <formula>O798/N798&gt;1</formula>
    </cfRule>
    <cfRule type="expression" dxfId="2956" priority="402">
      <formula>O798/N798&lt;1</formula>
    </cfRule>
  </conditionalFormatting>
  <conditionalFormatting sqref="O796">
    <cfRule type="cellIs" dxfId="2955" priority="400" operator="lessThan">
      <formula>0</formula>
    </cfRule>
  </conditionalFormatting>
  <conditionalFormatting sqref="O792:O794">
    <cfRule type="cellIs" dxfId="2954" priority="399" operator="lessThan">
      <formula>0</formula>
    </cfRule>
  </conditionalFormatting>
  <conditionalFormatting sqref="O804:O806">
    <cfRule type="cellIs" dxfId="2953" priority="398" operator="lessThan">
      <formula>0</formula>
    </cfRule>
  </conditionalFormatting>
  <conditionalFormatting sqref="O804:O806">
    <cfRule type="expression" dxfId="2952" priority="396">
      <formula>O804/N804&gt;1</formula>
    </cfRule>
    <cfRule type="expression" dxfId="2951" priority="397">
      <formula>O804/N804&lt;1</formula>
    </cfRule>
  </conditionalFormatting>
  <conditionalFormatting sqref="O808">
    <cfRule type="cellIs" dxfId="2950" priority="395" operator="lessThan">
      <formula>0</formula>
    </cfRule>
  </conditionalFormatting>
  <conditionalFormatting sqref="O814">
    <cfRule type="cellIs" dxfId="2949" priority="394" operator="lessThan">
      <formula>0</formula>
    </cfRule>
  </conditionalFormatting>
  <conditionalFormatting sqref="O810:O812">
    <cfRule type="cellIs" dxfId="2948" priority="393" operator="lessThan">
      <formula>0</formula>
    </cfRule>
  </conditionalFormatting>
  <conditionalFormatting sqref="O810:O812">
    <cfRule type="expression" dxfId="2947" priority="391">
      <formula>O810/N810&gt;1</formula>
    </cfRule>
    <cfRule type="expression" dxfId="2946" priority="392">
      <formula>O810/N810&lt;1</formula>
    </cfRule>
  </conditionalFormatting>
  <conditionalFormatting sqref="O787:O788">
    <cfRule type="cellIs" dxfId="2945" priority="390" operator="lessThan">
      <formula>0</formula>
    </cfRule>
  </conditionalFormatting>
  <conditionalFormatting sqref="O787:O788">
    <cfRule type="expression" dxfId="2944" priority="388">
      <formula>O787/N787&gt;1</formula>
    </cfRule>
    <cfRule type="expression" dxfId="2943" priority="389">
      <formula>O787/N787&lt;1</formula>
    </cfRule>
  </conditionalFormatting>
  <conditionalFormatting sqref="O820">
    <cfRule type="cellIs" dxfId="2942" priority="387" operator="lessThan">
      <formula>0</formula>
    </cfRule>
  </conditionalFormatting>
  <conditionalFormatting sqref="O816:O818">
    <cfRule type="cellIs" dxfId="2941" priority="386" operator="lessThan">
      <formula>0</formula>
    </cfRule>
  </conditionalFormatting>
  <conditionalFormatting sqref="O816:O818">
    <cfRule type="expression" dxfId="2940" priority="384">
      <formula>O816/N816&gt;1</formula>
    </cfRule>
    <cfRule type="expression" dxfId="2939" priority="385">
      <formula>O816/N816&lt;1</formula>
    </cfRule>
  </conditionalFormatting>
  <conditionalFormatting sqref="L739:O743 L745:O749 L751:O755 L757:O761 L763:O767">
    <cfRule type="expression" dxfId="2938" priority="382">
      <formula>L739/K739&gt;1</formula>
    </cfRule>
    <cfRule type="expression" dxfId="2937" priority="383">
      <formula>L739/K739&lt;1</formula>
    </cfRule>
  </conditionalFormatting>
  <conditionalFormatting sqref="H784:O784">
    <cfRule type="cellIs" dxfId="2936" priority="381" operator="lessThan">
      <formula>0</formula>
    </cfRule>
  </conditionalFormatting>
  <conditionalFormatting sqref="H784:O784">
    <cfRule type="expression" dxfId="2935" priority="379">
      <formula>H784/G784&gt;1</formula>
    </cfRule>
    <cfRule type="expression" dxfId="2934" priority="380">
      <formula>H784/G784&lt;1</formula>
    </cfRule>
  </conditionalFormatting>
  <conditionalFormatting sqref="O731:O732 I732:N732">
    <cfRule type="expression" dxfId="2933" priority="377">
      <formula>I731/H731&lt;1</formula>
    </cfRule>
    <cfRule type="expression" dxfId="2932" priority="378">
      <formula>I731/H731&gt;1</formula>
    </cfRule>
  </conditionalFormatting>
  <conditionalFormatting sqref="O774">
    <cfRule type="expression" dxfId="2931" priority="375">
      <formula>O774/N774&lt;1</formula>
    </cfRule>
    <cfRule type="expression" dxfId="2930" priority="376">
      <formula>O774/N774&gt;1</formula>
    </cfRule>
  </conditionalFormatting>
  <conditionalFormatting sqref="Q810:Q814">
    <cfRule type="cellIs" dxfId="2929" priority="374" operator="lessThan">
      <formula>0</formula>
    </cfRule>
  </conditionalFormatting>
  <conditionalFormatting sqref="Q810:Q814">
    <cfRule type="cellIs" dxfId="2928" priority="373" operator="lessThan">
      <formula>0</formula>
    </cfRule>
  </conditionalFormatting>
  <conditionalFormatting sqref="H775:O778">
    <cfRule type="cellIs" dxfId="2927" priority="372" operator="lessThan">
      <formula>0</formula>
    </cfRule>
  </conditionalFormatting>
  <conditionalFormatting sqref="H775:O778">
    <cfRule type="cellIs" dxfId="2926" priority="371" operator="lessThan">
      <formula>0</formula>
    </cfRule>
  </conditionalFormatting>
  <conditionalFormatting sqref="H775:O778">
    <cfRule type="expression" dxfId="2925" priority="369">
      <formula>H775/G775&gt;1</formula>
    </cfRule>
    <cfRule type="expression" dxfId="2924" priority="370">
      <formula>H775/G775&lt;1</formula>
    </cfRule>
  </conditionalFormatting>
  <conditionalFormatting sqref="H781:O783">
    <cfRule type="cellIs" dxfId="2923" priority="368" operator="lessThan">
      <formula>0</formula>
    </cfRule>
  </conditionalFormatting>
  <conditionalFormatting sqref="H781:O783">
    <cfRule type="cellIs" dxfId="2922" priority="367" operator="lessThan">
      <formula>0</formula>
    </cfRule>
  </conditionalFormatting>
  <conditionalFormatting sqref="H781:O783">
    <cfRule type="expression" dxfId="2921" priority="365">
      <formula>H781/G781&gt;1</formula>
    </cfRule>
    <cfRule type="expression" dxfId="2920" priority="366">
      <formula>H781/G781&lt;1</formula>
    </cfRule>
  </conditionalFormatting>
  <conditionalFormatting sqref="O801">
    <cfRule type="cellIs" dxfId="2919" priority="364" operator="lessThan">
      <formula>0</formula>
    </cfRule>
  </conditionalFormatting>
  <conditionalFormatting sqref="O801">
    <cfRule type="expression" dxfId="2918" priority="362">
      <formula>O801/N801&gt;1</formula>
    </cfRule>
    <cfRule type="expression" dxfId="2917" priority="363">
      <formula>O801/N801&lt;1</formula>
    </cfRule>
  </conditionalFormatting>
  <conditionalFormatting sqref="O807">
    <cfRule type="cellIs" dxfId="2916" priority="361" operator="lessThan">
      <formula>0</formula>
    </cfRule>
  </conditionalFormatting>
  <conditionalFormatting sqref="O807">
    <cfRule type="expression" dxfId="2915" priority="359">
      <formula>O807/N807&gt;1</formula>
    </cfRule>
    <cfRule type="expression" dxfId="2914" priority="360">
      <formula>O807/N807&lt;1</formula>
    </cfRule>
  </conditionalFormatting>
  <conditionalFormatting sqref="O813">
    <cfRule type="cellIs" dxfId="2913" priority="358" operator="lessThan">
      <formula>0</formula>
    </cfRule>
  </conditionalFormatting>
  <conditionalFormatting sqref="O813">
    <cfRule type="expression" dxfId="2912" priority="356">
      <formula>O813/N813&gt;1</formula>
    </cfRule>
    <cfRule type="expression" dxfId="2911" priority="357">
      <formula>O813/N813&lt;1</formula>
    </cfRule>
  </conditionalFormatting>
  <conditionalFormatting sqref="O819">
    <cfRule type="cellIs" dxfId="2910" priority="355" operator="lessThan">
      <formula>0</formula>
    </cfRule>
  </conditionalFormatting>
  <conditionalFormatting sqref="O819">
    <cfRule type="expression" dxfId="2909" priority="353">
      <formula>O819/N819&gt;1</formula>
    </cfRule>
    <cfRule type="expression" dxfId="2908" priority="354">
      <formula>O819/N819&lt;1</formula>
    </cfRule>
  </conditionalFormatting>
  <conditionalFormatting sqref="P616:P619">
    <cfRule type="cellIs" dxfId="2907" priority="331" operator="lessThan">
      <formula>0</formula>
    </cfRule>
  </conditionalFormatting>
  <conditionalFormatting sqref="P599 P601:P602">
    <cfRule type="cellIs" dxfId="2906" priority="333" operator="lessThan">
      <formula>0</formula>
    </cfRule>
  </conditionalFormatting>
  <conditionalFormatting sqref="P605:P607">
    <cfRule type="cellIs" dxfId="2905" priority="325" operator="lessThan">
      <formula>0</formula>
    </cfRule>
  </conditionalFormatting>
  <conditionalFormatting sqref="P626:P629">
    <cfRule type="cellIs" dxfId="2904" priority="327" operator="lessThan">
      <formula>0</formula>
    </cfRule>
  </conditionalFormatting>
  <conditionalFormatting sqref="P365">
    <cfRule type="cellIs" dxfId="2903" priority="319" operator="lessThan">
      <formula>0</formula>
    </cfRule>
  </conditionalFormatting>
  <conditionalFormatting sqref="P371">
    <cfRule type="cellIs" dxfId="2902" priority="318" operator="lessThan">
      <formula>0</formula>
    </cfRule>
  </conditionalFormatting>
  <conditionalFormatting sqref="P616:P619">
    <cfRule type="cellIs" dxfId="2901" priority="332" operator="lessThan">
      <formula>0</formula>
    </cfRule>
  </conditionalFormatting>
  <conditionalFormatting sqref="P605:P607">
    <cfRule type="cellIs" dxfId="2900" priority="326" operator="lessThan">
      <formula>0</formula>
    </cfRule>
  </conditionalFormatting>
  <conditionalFormatting sqref="P377">
    <cfRule type="cellIs" dxfId="2899" priority="317" operator="lessThan">
      <formula>0</formula>
    </cfRule>
  </conditionalFormatting>
  <conditionalFormatting sqref="P366">
    <cfRule type="cellIs" dxfId="2898" priority="316" operator="lessThan">
      <formula>0</formula>
    </cfRule>
  </conditionalFormatting>
  <conditionalFormatting sqref="P387">
    <cfRule type="cellIs" dxfId="2897" priority="311" operator="lessThan">
      <formula>0</formula>
    </cfRule>
  </conditionalFormatting>
  <conditionalFormatting sqref="P387">
    <cfRule type="cellIs" dxfId="2896" priority="312" operator="lessThan">
      <formula>0</formula>
    </cfRule>
  </conditionalFormatting>
  <conditionalFormatting sqref="P387">
    <cfRule type="cellIs" dxfId="2895" priority="309" operator="lessThan">
      <formula>0</formula>
    </cfRule>
  </conditionalFormatting>
  <conditionalFormatting sqref="P387">
    <cfRule type="cellIs" dxfId="2894" priority="310" operator="lessThan">
      <formula>0</formula>
    </cfRule>
  </conditionalFormatting>
  <conditionalFormatting sqref="P405">
    <cfRule type="cellIs" dxfId="2893" priority="269" operator="lessThan">
      <formula>0</formula>
    </cfRule>
  </conditionalFormatting>
  <conditionalFormatting sqref="P636:P637">
    <cfRule type="expression" dxfId="2892" priority="350">
      <formula>P636/O636&gt;1</formula>
    </cfRule>
    <cfRule type="expression" dxfId="2891" priority="351">
      <formula>P636/O636&lt;1</formula>
    </cfRule>
  </conditionalFormatting>
  <conditionalFormatting sqref="P694">
    <cfRule type="cellIs" dxfId="2890" priority="349" operator="lessThan">
      <formula>0</formula>
    </cfRule>
  </conditionalFormatting>
  <conditionalFormatting sqref="P694">
    <cfRule type="cellIs" dxfId="2889" priority="348" operator="lessThan">
      <formula>0</formula>
    </cfRule>
  </conditionalFormatting>
  <conditionalFormatting sqref="P608">
    <cfRule type="cellIs" dxfId="2888" priority="105" operator="lessThan">
      <formula>0</formula>
    </cfRule>
  </conditionalFormatting>
  <conditionalFormatting sqref="P608">
    <cfRule type="cellIs" dxfId="2887" priority="106" operator="lessThan">
      <formula>0</formula>
    </cfRule>
  </conditionalFormatting>
  <conditionalFormatting sqref="P603">
    <cfRule type="cellIs" dxfId="2886" priority="109" operator="lessThan">
      <formula>0</formula>
    </cfRule>
  </conditionalFormatting>
  <conditionalFormatting sqref="P603">
    <cfRule type="cellIs" dxfId="2885" priority="110" operator="lessThan">
      <formula>0</formula>
    </cfRule>
  </conditionalFormatting>
  <conditionalFormatting sqref="P603">
    <cfRule type="cellIs" dxfId="2884" priority="111" operator="lessThan">
      <formula>0</formula>
    </cfRule>
  </conditionalFormatting>
  <conditionalFormatting sqref="P608">
    <cfRule type="cellIs" dxfId="2883" priority="104"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2882" priority="345" operator="lessThan">
      <formula>0</formula>
    </cfRule>
  </conditionalFormatting>
  <conditionalFormatting sqref="P348">
    <cfRule type="cellIs" dxfId="2881" priority="344" operator="lessThan">
      <formula>0</formula>
    </cfRule>
  </conditionalFormatting>
  <conditionalFormatting sqref="P348">
    <cfRule type="cellIs" dxfId="2880" priority="343" operator="lessThan">
      <formula>0</formula>
    </cfRule>
  </conditionalFormatting>
  <conditionalFormatting sqref="P351:P354">
    <cfRule type="cellIs" dxfId="2879" priority="342" operator="lessThan">
      <formula>0</formula>
    </cfRule>
  </conditionalFormatting>
  <conditionalFormatting sqref="P363:P364">
    <cfRule type="cellIs" dxfId="2878" priority="341" operator="lessThan">
      <formula>0</formula>
    </cfRule>
  </conditionalFormatting>
  <conditionalFormatting sqref="P369:P370">
    <cfRule type="cellIs" dxfId="2877" priority="340" operator="lessThan">
      <formula>0</formula>
    </cfRule>
  </conditionalFormatting>
  <conditionalFormatting sqref="P375:P376">
    <cfRule type="cellIs" dxfId="2876" priority="339" operator="lessThan">
      <formula>0</formula>
    </cfRule>
  </conditionalFormatting>
  <conditionalFormatting sqref="P381:P383">
    <cfRule type="cellIs" dxfId="2875" priority="338" operator="lessThan">
      <formula>0</formula>
    </cfRule>
  </conditionalFormatting>
  <conditionalFormatting sqref="P355">
    <cfRule type="cellIs" dxfId="2874" priority="337" operator="lessThan">
      <formula>0</formula>
    </cfRule>
  </conditionalFormatting>
  <conditionalFormatting sqref="P593:P595">
    <cfRule type="cellIs" dxfId="2873" priority="335" operator="lessThan">
      <formula>0</formula>
    </cfRule>
  </conditionalFormatting>
  <conditionalFormatting sqref="P593:P595">
    <cfRule type="cellIs" dxfId="2872" priority="336" operator="lessThan">
      <formula>0</formula>
    </cfRule>
  </conditionalFormatting>
  <conditionalFormatting sqref="P601:P602 P599">
    <cfRule type="cellIs" dxfId="2871" priority="334" operator="lessThan">
      <formula>0</formula>
    </cfRule>
  </conditionalFormatting>
  <conditionalFormatting sqref="P621:P624">
    <cfRule type="cellIs" dxfId="2870" priority="329" operator="lessThan">
      <formula>0</formula>
    </cfRule>
  </conditionalFormatting>
  <conditionalFormatting sqref="P621:P624">
    <cfRule type="cellIs" dxfId="2869" priority="330" operator="lessThan">
      <formula>0</formula>
    </cfRule>
  </conditionalFormatting>
  <conditionalFormatting sqref="P626:P629">
    <cfRule type="cellIs" dxfId="2868" priority="328" operator="lessThan">
      <formula>0</formula>
    </cfRule>
  </conditionalFormatting>
  <conditionalFormatting sqref="P611:P614">
    <cfRule type="cellIs" dxfId="2867" priority="323" operator="lessThan">
      <formula>0</formula>
    </cfRule>
  </conditionalFormatting>
  <conditionalFormatting sqref="P611:P614">
    <cfRule type="cellIs" dxfId="2866" priority="324" operator="lessThan">
      <formula>0</formula>
    </cfRule>
  </conditionalFormatting>
  <conditionalFormatting sqref="P650 P663 P655:P660 P642:P645 P652:P653 P672:P675 P708:P711 P665:P670">
    <cfRule type="cellIs" dxfId="2865" priority="322" operator="lessThan">
      <formula>0</formula>
    </cfRule>
  </conditionalFormatting>
  <conditionalFormatting sqref="P674">
    <cfRule type="cellIs" dxfId="2864" priority="321" operator="lessThan">
      <formula>0</formula>
    </cfRule>
  </conditionalFormatting>
  <conditionalFormatting sqref="P647">
    <cfRule type="cellIs" dxfId="2863" priority="320" operator="lessThan">
      <formula>0</formula>
    </cfRule>
  </conditionalFormatting>
  <conditionalFormatting sqref="P393">
    <cfRule type="cellIs" dxfId="2862" priority="299" operator="lessThan">
      <formula>0</formula>
    </cfRule>
  </conditionalFormatting>
  <conditionalFormatting sqref="P390">
    <cfRule type="cellIs" dxfId="2861" priority="304" operator="lessThan">
      <formula>0</formula>
    </cfRule>
  </conditionalFormatting>
  <conditionalFormatting sqref="P393">
    <cfRule type="cellIs" dxfId="2860" priority="302" operator="lessThan">
      <formula>0</formula>
    </cfRule>
  </conditionalFormatting>
  <conditionalFormatting sqref="P378">
    <cfRule type="cellIs" dxfId="2859" priority="314" operator="lessThan">
      <formula>0</formula>
    </cfRule>
  </conditionalFormatting>
  <conditionalFormatting sqref="P372">
    <cfRule type="cellIs" dxfId="2858" priority="315" operator="lessThan">
      <formula>0</formula>
    </cfRule>
  </conditionalFormatting>
  <conditionalFormatting sqref="P384">
    <cfRule type="cellIs" dxfId="2857" priority="313" operator="lessThan">
      <formula>0</formula>
    </cfRule>
  </conditionalFormatting>
  <conditionalFormatting sqref="P387">
    <cfRule type="cellIs" dxfId="2856" priority="308" operator="lessThan">
      <formula>0</formula>
    </cfRule>
  </conditionalFormatting>
  <conditionalFormatting sqref="P387">
    <cfRule type="cellIs" dxfId="2855" priority="307" operator="lessThan">
      <formula>0</formula>
    </cfRule>
  </conditionalFormatting>
  <conditionalFormatting sqref="P387">
    <cfRule type="cellIs" dxfId="2854" priority="306" operator="lessThan">
      <formula>0</formula>
    </cfRule>
  </conditionalFormatting>
  <conditionalFormatting sqref="P387">
    <cfRule type="cellIs" dxfId="2853" priority="305" operator="lessThan">
      <formula>0</formula>
    </cfRule>
  </conditionalFormatting>
  <conditionalFormatting sqref="P393">
    <cfRule type="cellIs" dxfId="2852" priority="300" operator="lessThan">
      <formula>0</formula>
    </cfRule>
  </conditionalFormatting>
  <conditionalFormatting sqref="P393">
    <cfRule type="cellIs" dxfId="2851" priority="303" operator="lessThan">
      <formula>0</formula>
    </cfRule>
  </conditionalFormatting>
  <conditionalFormatting sqref="P393">
    <cfRule type="cellIs" dxfId="2850" priority="298" operator="lessThan">
      <formula>0</formula>
    </cfRule>
  </conditionalFormatting>
  <conditionalFormatting sqref="P393">
    <cfRule type="cellIs" dxfId="2849" priority="301" operator="lessThan">
      <formula>0</formula>
    </cfRule>
  </conditionalFormatting>
  <conditionalFormatting sqref="P393">
    <cfRule type="cellIs" dxfId="2848" priority="296" operator="lessThan">
      <formula>0</formula>
    </cfRule>
  </conditionalFormatting>
  <conditionalFormatting sqref="P393">
    <cfRule type="cellIs" dxfId="2847" priority="297" operator="lessThan">
      <formula>0</formula>
    </cfRule>
  </conditionalFormatting>
  <conditionalFormatting sqref="P399">
    <cfRule type="cellIs" dxfId="2846" priority="294" operator="lessThan">
      <formula>0</formula>
    </cfRule>
  </conditionalFormatting>
  <conditionalFormatting sqref="P396">
    <cfRule type="cellIs" dxfId="2845" priority="295" operator="lessThan">
      <formula>0</formula>
    </cfRule>
  </conditionalFormatting>
  <conditionalFormatting sqref="P399">
    <cfRule type="cellIs" dxfId="2844" priority="293" operator="lessThan">
      <formula>0</formula>
    </cfRule>
  </conditionalFormatting>
  <conditionalFormatting sqref="P399">
    <cfRule type="cellIs" dxfId="2843" priority="292" operator="lessThan">
      <formula>0</formula>
    </cfRule>
  </conditionalFormatting>
  <conditionalFormatting sqref="P399">
    <cfRule type="cellIs" dxfId="2842" priority="291" operator="lessThan">
      <formula>0</formula>
    </cfRule>
  </conditionalFormatting>
  <conditionalFormatting sqref="P399">
    <cfRule type="cellIs" dxfId="2841" priority="290" operator="lessThan">
      <formula>0</formula>
    </cfRule>
  </conditionalFormatting>
  <conditionalFormatting sqref="P399">
    <cfRule type="cellIs" dxfId="2840" priority="289" operator="lessThan">
      <formula>0</formula>
    </cfRule>
  </conditionalFormatting>
  <conditionalFormatting sqref="P399">
    <cfRule type="cellIs" dxfId="2839" priority="288" operator="lessThan">
      <formula>0</formula>
    </cfRule>
  </conditionalFormatting>
  <conditionalFormatting sqref="P399">
    <cfRule type="cellIs" dxfId="2838" priority="287" operator="lessThan">
      <formula>0</formula>
    </cfRule>
  </conditionalFormatting>
  <conditionalFormatting sqref="P402">
    <cfRule type="cellIs" dxfId="2837" priority="286" operator="lessThan">
      <formula>0</formula>
    </cfRule>
  </conditionalFormatting>
  <conditionalFormatting sqref="P355">
    <cfRule type="cellIs" dxfId="2836" priority="285" operator="lessThan">
      <formula>0</formula>
    </cfRule>
  </conditionalFormatting>
  <conditionalFormatting sqref="P361">
    <cfRule type="cellIs" dxfId="2835" priority="284" operator="lessThan">
      <formula>0</formula>
    </cfRule>
  </conditionalFormatting>
  <conditionalFormatting sqref="P361">
    <cfRule type="cellIs" dxfId="2834" priority="283" operator="lessThan">
      <formula>0</formula>
    </cfRule>
  </conditionalFormatting>
  <conditionalFormatting sqref="P367">
    <cfRule type="cellIs" dxfId="2833" priority="282" operator="lessThan">
      <formula>0</formula>
    </cfRule>
  </conditionalFormatting>
  <conditionalFormatting sqref="P367">
    <cfRule type="cellIs" dxfId="2832" priority="281" operator="lessThan">
      <formula>0</formula>
    </cfRule>
  </conditionalFormatting>
  <conditionalFormatting sqref="P373">
    <cfRule type="cellIs" dxfId="2831" priority="280" operator="lessThan">
      <formula>0</formula>
    </cfRule>
  </conditionalFormatting>
  <conditionalFormatting sqref="P373">
    <cfRule type="cellIs" dxfId="2830" priority="279" operator="lessThan">
      <formula>0</formula>
    </cfRule>
  </conditionalFormatting>
  <conditionalFormatting sqref="P379">
    <cfRule type="cellIs" dxfId="2829" priority="278" operator="lessThan">
      <formula>0</formula>
    </cfRule>
  </conditionalFormatting>
  <conditionalFormatting sqref="P379">
    <cfRule type="cellIs" dxfId="2828" priority="277" operator="lessThan">
      <formula>0</formula>
    </cfRule>
  </conditionalFormatting>
  <conditionalFormatting sqref="P385">
    <cfRule type="cellIs" dxfId="2827" priority="276" operator="lessThan">
      <formula>0</formula>
    </cfRule>
  </conditionalFormatting>
  <conditionalFormatting sqref="P385">
    <cfRule type="cellIs" dxfId="2826" priority="275" operator="lessThan">
      <formula>0</formula>
    </cfRule>
  </conditionalFormatting>
  <conditionalFormatting sqref="P391">
    <cfRule type="cellIs" dxfId="2825" priority="274" operator="lessThan">
      <formula>0</formula>
    </cfRule>
  </conditionalFormatting>
  <conditionalFormatting sqref="P391">
    <cfRule type="cellIs" dxfId="2824" priority="273" operator="lessThan">
      <formula>0</formula>
    </cfRule>
  </conditionalFormatting>
  <conditionalFormatting sqref="P397">
    <cfRule type="cellIs" dxfId="2823" priority="272" operator="lessThan">
      <formula>0</formula>
    </cfRule>
  </conditionalFormatting>
  <conditionalFormatting sqref="P397">
    <cfRule type="cellIs" dxfId="2822" priority="271" operator="lessThan">
      <formula>0</formula>
    </cfRule>
  </conditionalFormatting>
  <conditionalFormatting sqref="P405">
    <cfRule type="cellIs" dxfId="2821" priority="270" operator="lessThan">
      <formula>0</formula>
    </cfRule>
  </conditionalFormatting>
  <conditionalFormatting sqref="P405">
    <cfRule type="cellIs" dxfId="2820" priority="268" operator="lessThan">
      <formula>0</formula>
    </cfRule>
  </conditionalFormatting>
  <conditionalFormatting sqref="P405">
    <cfRule type="cellIs" dxfId="2819" priority="267" operator="lessThan">
      <formula>0</formula>
    </cfRule>
  </conditionalFormatting>
  <conditionalFormatting sqref="P405">
    <cfRule type="cellIs" dxfId="2818" priority="266" operator="lessThan">
      <formula>0</formula>
    </cfRule>
  </conditionalFormatting>
  <conditionalFormatting sqref="P405">
    <cfRule type="cellIs" dxfId="2817" priority="265" operator="lessThan">
      <formula>0</formula>
    </cfRule>
  </conditionalFormatting>
  <conditionalFormatting sqref="P405">
    <cfRule type="cellIs" dxfId="2816" priority="264" operator="lessThan">
      <formula>0</formula>
    </cfRule>
  </conditionalFormatting>
  <conditionalFormatting sqref="P405">
    <cfRule type="cellIs" dxfId="2815" priority="263" operator="lessThan">
      <formula>0</formula>
    </cfRule>
  </conditionalFormatting>
  <conditionalFormatting sqref="P408">
    <cfRule type="cellIs" dxfId="2814" priority="262" operator="lessThan">
      <formula>0</formula>
    </cfRule>
  </conditionalFormatting>
  <conditionalFormatting sqref="P409">
    <cfRule type="cellIs" dxfId="2813" priority="261" operator="lessThan">
      <formula>0</formula>
    </cfRule>
  </conditionalFormatting>
  <conditionalFormatting sqref="P409">
    <cfRule type="cellIs" dxfId="2812" priority="260" operator="lessThan">
      <formula>0</formula>
    </cfRule>
  </conditionalFormatting>
  <conditionalFormatting sqref="P411">
    <cfRule type="cellIs" dxfId="2811" priority="259" operator="lessThan">
      <formula>0</formula>
    </cfRule>
  </conditionalFormatting>
  <conditionalFormatting sqref="P411">
    <cfRule type="cellIs" dxfId="2810" priority="258" operator="lessThan">
      <formula>0</formula>
    </cfRule>
  </conditionalFormatting>
  <conditionalFormatting sqref="P411">
    <cfRule type="cellIs" dxfId="2809" priority="257" operator="lessThan">
      <formula>0</formula>
    </cfRule>
  </conditionalFormatting>
  <conditionalFormatting sqref="P411">
    <cfRule type="cellIs" dxfId="2808" priority="256" operator="lessThan">
      <formula>0</formula>
    </cfRule>
  </conditionalFormatting>
  <conditionalFormatting sqref="P411">
    <cfRule type="cellIs" dxfId="2807" priority="255" operator="lessThan">
      <formula>0</formula>
    </cfRule>
  </conditionalFormatting>
  <conditionalFormatting sqref="P411">
    <cfRule type="cellIs" dxfId="2806" priority="254" operator="lessThan">
      <formula>0</formula>
    </cfRule>
  </conditionalFormatting>
  <conditionalFormatting sqref="P411">
    <cfRule type="cellIs" dxfId="2805" priority="253" operator="lessThan">
      <formula>0</formula>
    </cfRule>
  </conditionalFormatting>
  <conditionalFormatting sqref="P411">
    <cfRule type="cellIs" dxfId="2804" priority="252" operator="lessThan">
      <formula>0</formula>
    </cfRule>
  </conditionalFormatting>
  <conditionalFormatting sqref="P414">
    <cfRule type="cellIs" dxfId="2803" priority="251" operator="lessThan">
      <formula>0</formula>
    </cfRule>
  </conditionalFormatting>
  <conditionalFormatting sqref="P415">
    <cfRule type="cellIs" dxfId="2802" priority="250" operator="lessThan">
      <formula>0</formula>
    </cfRule>
  </conditionalFormatting>
  <conditionalFormatting sqref="P415">
    <cfRule type="cellIs" dxfId="2801" priority="249" operator="lessThan">
      <formula>0</formula>
    </cfRule>
  </conditionalFormatting>
  <conditionalFormatting sqref="P417">
    <cfRule type="cellIs" dxfId="2800" priority="248" operator="lessThan">
      <formula>0</formula>
    </cfRule>
  </conditionalFormatting>
  <conditionalFormatting sqref="P417">
    <cfRule type="cellIs" dxfId="2799" priority="247" operator="lessThan">
      <formula>0</formula>
    </cfRule>
  </conditionalFormatting>
  <conditionalFormatting sqref="P417">
    <cfRule type="cellIs" dxfId="2798" priority="246" operator="lessThan">
      <formula>0</formula>
    </cfRule>
  </conditionalFormatting>
  <conditionalFormatting sqref="P417">
    <cfRule type="cellIs" dxfId="2797" priority="245" operator="lessThan">
      <formula>0</formula>
    </cfRule>
  </conditionalFormatting>
  <conditionalFormatting sqref="P417">
    <cfRule type="cellIs" dxfId="2796" priority="244" operator="lessThan">
      <formula>0</formula>
    </cfRule>
  </conditionalFormatting>
  <conditionalFormatting sqref="P417">
    <cfRule type="cellIs" dxfId="2795" priority="243" operator="lessThan">
      <formula>0</formula>
    </cfRule>
  </conditionalFormatting>
  <conditionalFormatting sqref="P417">
    <cfRule type="cellIs" dxfId="2794" priority="242" operator="lessThan">
      <formula>0</formula>
    </cfRule>
  </conditionalFormatting>
  <conditionalFormatting sqref="P417">
    <cfRule type="cellIs" dxfId="2793" priority="241" operator="lessThan">
      <formula>0</formula>
    </cfRule>
  </conditionalFormatting>
  <conditionalFormatting sqref="P420">
    <cfRule type="cellIs" dxfId="2792" priority="240" operator="lessThan">
      <formula>0</formula>
    </cfRule>
  </conditionalFormatting>
  <conditionalFormatting sqref="P421">
    <cfRule type="cellIs" dxfId="2791" priority="239" operator="lessThan">
      <formula>0</formula>
    </cfRule>
  </conditionalFormatting>
  <conditionalFormatting sqref="P421">
    <cfRule type="cellIs" dxfId="2790" priority="238" operator="lessThan">
      <formula>0</formula>
    </cfRule>
  </conditionalFormatting>
  <conditionalFormatting sqref="P423">
    <cfRule type="cellIs" dxfId="2789" priority="237" operator="lessThan">
      <formula>0</formula>
    </cfRule>
  </conditionalFormatting>
  <conditionalFormatting sqref="P423">
    <cfRule type="cellIs" dxfId="2788" priority="236" operator="lessThan">
      <formula>0</formula>
    </cfRule>
  </conditionalFormatting>
  <conditionalFormatting sqref="P423">
    <cfRule type="cellIs" dxfId="2787" priority="235" operator="lessThan">
      <formula>0</formula>
    </cfRule>
  </conditionalFormatting>
  <conditionalFormatting sqref="P423">
    <cfRule type="cellIs" dxfId="2786" priority="234" operator="lessThan">
      <formula>0</formula>
    </cfRule>
  </conditionalFormatting>
  <conditionalFormatting sqref="P423">
    <cfRule type="cellIs" dxfId="2785" priority="233" operator="lessThan">
      <formula>0</formula>
    </cfRule>
  </conditionalFormatting>
  <conditionalFormatting sqref="P423">
    <cfRule type="cellIs" dxfId="2784" priority="232" operator="lessThan">
      <formula>0</formula>
    </cfRule>
  </conditionalFormatting>
  <conditionalFormatting sqref="P423">
    <cfRule type="cellIs" dxfId="2783" priority="231" operator="lessThan">
      <formula>0</formula>
    </cfRule>
  </conditionalFormatting>
  <conditionalFormatting sqref="P423">
    <cfRule type="cellIs" dxfId="2782" priority="230" operator="lessThan">
      <formula>0</formula>
    </cfRule>
  </conditionalFormatting>
  <conditionalFormatting sqref="P426">
    <cfRule type="cellIs" dxfId="2781" priority="229" operator="lessThan">
      <formula>0</formula>
    </cfRule>
  </conditionalFormatting>
  <conditionalFormatting sqref="P427">
    <cfRule type="cellIs" dxfId="2780" priority="228" operator="lessThan">
      <formula>0</formula>
    </cfRule>
  </conditionalFormatting>
  <conditionalFormatting sqref="P427">
    <cfRule type="cellIs" dxfId="2779" priority="227" operator="lessThan">
      <formula>0</formula>
    </cfRule>
  </conditionalFormatting>
  <conditionalFormatting sqref="P429">
    <cfRule type="cellIs" dxfId="2778" priority="226" operator="lessThan">
      <formula>0</formula>
    </cfRule>
  </conditionalFormatting>
  <conditionalFormatting sqref="P429">
    <cfRule type="cellIs" dxfId="2777" priority="225" operator="lessThan">
      <formula>0</formula>
    </cfRule>
  </conditionalFormatting>
  <conditionalFormatting sqref="P429">
    <cfRule type="cellIs" dxfId="2776" priority="224" operator="lessThan">
      <formula>0</formula>
    </cfRule>
  </conditionalFormatting>
  <conditionalFormatting sqref="P429">
    <cfRule type="cellIs" dxfId="2775" priority="223" operator="lessThan">
      <formula>0</formula>
    </cfRule>
  </conditionalFormatting>
  <conditionalFormatting sqref="P429">
    <cfRule type="cellIs" dxfId="2774" priority="222" operator="lessThan">
      <formula>0</formula>
    </cfRule>
  </conditionalFormatting>
  <conditionalFormatting sqref="P429">
    <cfRule type="cellIs" dxfId="2773" priority="221" operator="lessThan">
      <formula>0</formula>
    </cfRule>
  </conditionalFormatting>
  <conditionalFormatting sqref="P429">
    <cfRule type="cellIs" dxfId="2772" priority="220" operator="lessThan">
      <formula>0</formula>
    </cfRule>
  </conditionalFormatting>
  <conditionalFormatting sqref="P429">
    <cfRule type="cellIs" dxfId="2771" priority="219" operator="lessThan">
      <formula>0</formula>
    </cfRule>
  </conditionalFormatting>
  <conditionalFormatting sqref="P432">
    <cfRule type="cellIs" dxfId="2770" priority="218" operator="lessThan">
      <formula>0</formula>
    </cfRule>
  </conditionalFormatting>
  <conditionalFormatting sqref="P435">
    <cfRule type="cellIs" dxfId="2769" priority="217" operator="lessThan">
      <formula>0</formula>
    </cfRule>
  </conditionalFormatting>
  <conditionalFormatting sqref="P435">
    <cfRule type="cellIs" dxfId="2768" priority="216" operator="lessThan">
      <formula>0</formula>
    </cfRule>
  </conditionalFormatting>
  <conditionalFormatting sqref="P435">
    <cfRule type="cellIs" dxfId="2767" priority="215" operator="lessThan">
      <formula>0</formula>
    </cfRule>
  </conditionalFormatting>
  <conditionalFormatting sqref="P435">
    <cfRule type="cellIs" dxfId="2766" priority="214" operator="lessThan">
      <formula>0</formula>
    </cfRule>
  </conditionalFormatting>
  <conditionalFormatting sqref="P435">
    <cfRule type="cellIs" dxfId="2765" priority="213" operator="lessThan">
      <formula>0</formula>
    </cfRule>
  </conditionalFormatting>
  <conditionalFormatting sqref="P435">
    <cfRule type="cellIs" dxfId="2764" priority="212" operator="lessThan">
      <formula>0</formula>
    </cfRule>
  </conditionalFormatting>
  <conditionalFormatting sqref="P435">
    <cfRule type="cellIs" dxfId="2763" priority="211" operator="lessThan">
      <formula>0</formula>
    </cfRule>
  </conditionalFormatting>
  <conditionalFormatting sqref="P435">
    <cfRule type="cellIs" dxfId="2762" priority="210" operator="lessThan">
      <formula>0</formula>
    </cfRule>
  </conditionalFormatting>
  <conditionalFormatting sqref="P438">
    <cfRule type="cellIs" dxfId="2761" priority="209" operator="lessThan">
      <formula>0</formula>
    </cfRule>
  </conditionalFormatting>
  <conditionalFormatting sqref="P439">
    <cfRule type="cellIs" dxfId="2760" priority="208" operator="lessThan">
      <formula>0</formula>
    </cfRule>
  </conditionalFormatting>
  <conditionalFormatting sqref="P439">
    <cfRule type="cellIs" dxfId="2759" priority="207" operator="lessThan">
      <formula>0</formula>
    </cfRule>
  </conditionalFormatting>
  <conditionalFormatting sqref="P441">
    <cfRule type="cellIs" dxfId="2758" priority="206" operator="lessThan">
      <formula>0</formula>
    </cfRule>
  </conditionalFormatting>
  <conditionalFormatting sqref="P441">
    <cfRule type="cellIs" dxfId="2757" priority="205" operator="lessThan">
      <formula>0</formula>
    </cfRule>
  </conditionalFormatting>
  <conditionalFormatting sqref="P441">
    <cfRule type="cellIs" dxfId="2756" priority="204" operator="lessThan">
      <formula>0</formula>
    </cfRule>
  </conditionalFormatting>
  <conditionalFormatting sqref="P441">
    <cfRule type="cellIs" dxfId="2755" priority="203" operator="lessThan">
      <formula>0</formula>
    </cfRule>
  </conditionalFormatting>
  <conditionalFormatting sqref="P441">
    <cfRule type="cellIs" dxfId="2754" priority="202" operator="lessThan">
      <formula>0</formula>
    </cfRule>
  </conditionalFormatting>
  <conditionalFormatting sqref="P441">
    <cfRule type="cellIs" dxfId="2753" priority="201" operator="lessThan">
      <formula>0</formula>
    </cfRule>
  </conditionalFormatting>
  <conditionalFormatting sqref="P441">
    <cfRule type="cellIs" dxfId="2752" priority="200" operator="lessThan">
      <formula>0</formula>
    </cfRule>
  </conditionalFormatting>
  <conditionalFormatting sqref="P441">
    <cfRule type="cellIs" dxfId="2751" priority="199" operator="lessThan">
      <formula>0</formula>
    </cfRule>
  </conditionalFormatting>
  <conditionalFormatting sqref="P444">
    <cfRule type="cellIs" dxfId="2750" priority="198" operator="lessThan">
      <formula>0</formula>
    </cfRule>
  </conditionalFormatting>
  <conditionalFormatting sqref="P445">
    <cfRule type="cellIs" dxfId="2749" priority="197" operator="lessThan">
      <formula>0</formula>
    </cfRule>
  </conditionalFormatting>
  <conditionalFormatting sqref="P445">
    <cfRule type="cellIs" dxfId="2748" priority="196" operator="lessThan">
      <formula>0</formula>
    </cfRule>
  </conditionalFormatting>
  <conditionalFormatting sqref="P448">
    <cfRule type="cellIs" dxfId="2747" priority="195" operator="lessThan">
      <formula>0</formula>
    </cfRule>
  </conditionalFormatting>
  <conditionalFormatting sqref="P448">
    <cfRule type="cellIs" dxfId="2746" priority="194" operator="lessThan">
      <formula>0</formula>
    </cfRule>
  </conditionalFormatting>
  <conditionalFormatting sqref="P448">
    <cfRule type="cellIs" dxfId="2745" priority="193" operator="lessThan">
      <formula>0</formula>
    </cfRule>
  </conditionalFormatting>
  <conditionalFormatting sqref="P448">
    <cfRule type="cellIs" dxfId="2744" priority="192" operator="lessThan">
      <formula>0</formula>
    </cfRule>
  </conditionalFormatting>
  <conditionalFormatting sqref="P448">
    <cfRule type="cellIs" dxfId="2743" priority="191" operator="lessThan">
      <formula>0</formula>
    </cfRule>
  </conditionalFormatting>
  <conditionalFormatting sqref="P448">
    <cfRule type="cellIs" dxfId="2742" priority="190" operator="lessThan">
      <formula>0</formula>
    </cfRule>
  </conditionalFormatting>
  <conditionalFormatting sqref="P448">
    <cfRule type="cellIs" dxfId="2741" priority="189" operator="lessThan">
      <formula>0</formula>
    </cfRule>
  </conditionalFormatting>
  <conditionalFormatting sqref="P448">
    <cfRule type="cellIs" dxfId="2740" priority="188" operator="lessThan">
      <formula>0</formula>
    </cfRule>
  </conditionalFormatting>
  <conditionalFormatting sqref="P451">
    <cfRule type="cellIs" dxfId="2739" priority="187" operator="lessThan">
      <formula>0</formula>
    </cfRule>
  </conditionalFormatting>
  <conditionalFormatting sqref="P452">
    <cfRule type="cellIs" dxfId="2738" priority="186" operator="lessThan">
      <formula>0</formula>
    </cfRule>
  </conditionalFormatting>
  <conditionalFormatting sqref="P452">
    <cfRule type="cellIs" dxfId="2737" priority="185" operator="lessThan">
      <formula>0</formula>
    </cfRule>
  </conditionalFormatting>
  <conditionalFormatting sqref="P454">
    <cfRule type="cellIs" dxfId="2736" priority="184" operator="lessThan">
      <formula>0</formula>
    </cfRule>
  </conditionalFormatting>
  <conditionalFormatting sqref="P454">
    <cfRule type="cellIs" dxfId="2735" priority="183" operator="lessThan">
      <formula>0</formula>
    </cfRule>
  </conditionalFormatting>
  <conditionalFormatting sqref="P454">
    <cfRule type="cellIs" dxfId="2734" priority="182" operator="lessThan">
      <formula>0</formula>
    </cfRule>
  </conditionalFormatting>
  <conditionalFormatting sqref="P454">
    <cfRule type="cellIs" dxfId="2733" priority="181" operator="lessThan">
      <formula>0</formula>
    </cfRule>
  </conditionalFormatting>
  <conditionalFormatting sqref="P454">
    <cfRule type="cellIs" dxfId="2732" priority="180" operator="lessThan">
      <formula>0</formula>
    </cfRule>
  </conditionalFormatting>
  <conditionalFormatting sqref="P454">
    <cfRule type="cellIs" dxfId="2731" priority="179" operator="lessThan">
      <formula>0</formula>
    </cfRule>
  </conditionalFormatting>
  <conditionalFormatting sqref="P454">
    <cfRule type="cellIs" dxfId="2730" priority="178" operator="lessThan">
      <formula>0</formula>
    </cfRule>
  </conditionalFormatting>
  <conditionalFormatting sqref="P454">
    <cfRule type="cellIs" dxfId="2729" priority="177" operator="lessThan">
      <formula>0</formula>
    </cfRule>
  </conditionalFormatting>
  <conditionalFormatting sqref="P457">
    <cfRule type="cellIs" dxfId="2728" priority="176" operator="lessThan">
      <formula>0</formula>
    </cfRule>
  </conditionalFormatting>
  <conditionalFormatting sqref="P458">
    <cfRule type="cellIs" dxfId="2727" priority="175" operator="lessThan">
      <formula>0</formula>
    </cfRule>
  </conditionalFormatting>
  <conditionalFormatting sqref="P458">
    <cfRule type="cellIs" dxfId="2726" priority="174" operator="lessThan">
      <formula>0</formula>
    </cfRule>
  </conditionalFormatting>
  <conditionalFormatting sqref="P461:P464">
    <cfRule type="cellIs" dxfId="2725" priority="173" operator="lessThan">
      <formula>0</formula>
    </cfRule>
  </conditionalFormatting>
  <conditionalFormatting sqref="P461:P464">
    <cfRule type="expression" dxfId="2724" priority="171">
      <formula>P461/O461&gt;1</formula>
    </cfRule>
    <cfRule type="expression" dxfId="2723" priority="172">
      <formula>P461/O461&lt;1</formula>
    </cfRule>
  </conditionalFormatting>
  <conditionalFormatting sqref="P552 P560 P575 P589">
    <cfRule type="expression" dxfId="2722" priority="169">
      <formula>P552/#REF!&gt;1</formula>
    </cfRule>
    <cfRule type="expression" dxfId="2721" priority="170">
      <formula>P552/#REF!&lt;1</formula>
    </cfRule>
  </conditionalFormatting>
  <conditionalFormatting sqref="P512">
    <cfRule type="cellIs" dxfId="2720" priority="168" operator="lessThan">
      <formula>0</formula>
    </cfRule>
  </conditionalFormatting>
  <conditionalFormatting sqref="P512">
    <cfRule type="expression" dxfId="2719" priority="166">
      <formula>P512/O512&gt;1</formula>
    </cfRule>
    <cfRule type="expression" dxfId="2718" priority="167">
      <formula>P512/O512&lt;1</formula>
    </cfRule>
  </conditionalFormatting>
  <conditionalFormatting sqref="P596">
    <cfRule type="cellIs" dxfId="2717" priority="165" operator="lessThan">
      <formula>0</formula>
    </cfRule>
  </conditionalFormatting>
  <conditionalFormatting sqref="P600">
    <cfRule type="cellIs" dxfId="2716" priority="164" operator="lessThan">
      <formula>0</formula>
    </cfRule>
  </conditionalFormatting>
  <conditionalFormatting sqref="P600">
    <cfRule type="cellIs" dxfId="2715" priority="163" operator="lessThan">
      <formula>0</formula>
    </cfRule>
  </conditionalFormatting>
  <conditionalFormatting sqref="P710">
    <cfRule type="cellIs" dxfId="2714" priority="162" operator="lessThan">
      <formula>0</formula>
    </cfRule>
  </conditionalFormatting>
  <conditionalFormatting sqref="P654 P651 P648:P649 P632:P634">
    <cfRule type="expression" dxfId="2713" priority="149">
      <formula>P632/O632&gt;1</formula>
    </cfRule>
    <cfRule type="expression" dxfId="2712" priority="150">
      <formula>P632/O632&lt;1</formula>
    </cfRule>
  </conditionalFormatting>
  <conditionalFormatting sqref="P507:P510">
    <cfRule type="cellIs" dxfId="2711" priority="161" operator="lessThan">
      <formula>0</formula>
    </cfRule>
  </conditionalFormatting>
  <conditionalFormatting sqref="P507:P510">
    <cfRule type="expression" dxfId="2710" priority="159">
      <formula>P507/O507&gt;1</formula>
    </cfRule>
    <cfRule type="expression" dxfId="2709" priority="160">
      <formula>P507/O507&lt;1</formula>
    </cfRule>
  </conditionalFormatting>
  <conditionalFormatting sqref="P588 P574 P559 P551">
    <cfRule type="cellIs" dxfId="2708" priority="158" operator="lessThan">
      <formula>0</formula>
    </cfRule>
  </conditionalFormatting>
  <conditionalFormatting sqref="P584:P587 P570:P573 P555:P558 P547:P550">
    <cfRule type="cellIs" dxfId="2707" priority="157" operator="lessThan">
      <formula>0</formula>
    </cfRule>
  </conditionalFormatting>
  <conditionalFormatting sqref="P584:P587 P570:P573 P555:P558 P547:P550">
    <cfRule type="expression" dxfId="2706" priority="155">
      <formula>P547/O547&gt;1</formula>
    </cfRule>
    <cfRule type="expression" dxfId="2705" priority="156">
      <formula>P547/O547&lt;1</formula>
    </cfRule>
  </conditionalFormatting>
  <conditionalFormatting sqref="P588 P574 P559 P551">
    <cfRule type="cellIs" dxfId="2704" priority="154" operator="lessThan">
      <formula>0</formula>
    </cfRule>
  </conditionalFormatting>
  <conditionalFormatting sqref="P588 P574 P559 P551">
    <cfRule type="expression" dxfId="2703" priority="152">
      <formula>P551/O551&gt;1</formula>
    </cfRule>
    <cfRule type="expression" dxfId="2702" priority="153">
      <formula>P551/O551&lt;1</formula>
    </cfRule>
  </conditionalFormatting>
  <conditionalFormatting sqref="P654 P651 P648:P649 P632:P634">
    <cfRule type="cellIs" dxfId="2701" priority="151" operator="lessThan">
      <formula>0</formula>
    </cfRule>
  </conditionalFormatting>
  <conditionalFormatting sqref="P504">
    <cfRule type="expression" dxfId="2700" priority="346">
      <formula>P504/#REF!&gt;1</formula>
    </cfRule>
    <cfRule type="expression" dxfId="2699" priority="347">
      <formula>P504/#REF!&lt;1</formula>
    </cfRule>
  </conditionalFormatting>
  <conditionalFormatting sqref="P465">
    <cfRule type="cellIs" dxfId="2698" priority="148" operator="lessThan">
      <formula>0</formula>
    </cfRule>
  </conditionalFormatting>
  <conditionalFormatting sqref="P465">
    <cfRule type="expression" dxfId="2697" priority="146">
      <formula>P465/O465&gt;1</formula>
    </cfRule>
    <cfRule type="expression" dxfId="2696" priority="147">
      <formula>P465/O465&lt;1</formula>
    </cfRule>
  </conditionalFormatting>
  <conditionalFormatting sqref="P511">
    <cfRule type="cellIs" dxfId="2695" priority="145" operator="lessThan">
      <formula>0</formula>
    </cfRule>
  </conditionalFormatting>
  <conditionalFormatting sqref="P511">
    <cfRule type="expression" dxfId="2694" priority="143">
      <formula>P511/O511&gt;1</formula>
    </cfRule>
    <cfRule type="expression" dxfId="2693" priority="144">
      <formula>P511/O511&lt;1</formula>
    </cfRule>
  </conditionalFormatting>
  <conditionalFormatting sqref="P568">
    <cfRule type="cellIs" dxfId="2692" priority="133" operator="lessThan">
      <formula>0</formula>
    </cfRule>
  </conditionalFormatting>
  <conditionalFormatting sqref="P603">
    <cfRule type="expression" dxfId="2691" priority="107">
      <formula>P603/O603&gt;1</formula>
    </cfRule>
    <cfRule type="expression" dxfId="2690" priority="108">
      <formula>P603/O603&lt;1</formula>
    </cfRule>
  </conditionalFormatting>
  <conditionalFormatting sqref="P552">
    <cfRule type="cellIs" dxfId="2689" priority="130" operator="lessThan">
      <formula>0</formula>
    </cfRule>
  </conditionalFormatting>
  <conditionalFormatting sqref="P552">
    <cfRule type="expression" dxfId="2688" priority="128">
      <formula>P552/O552&gt;1</formula>
    </cfRule>
    <cfRule type="expression" dxfId="2687" priority="129">
      <formula>P552/O552&lt;1</formula>
    </cfRule>
  </conditionalFormatting>
  <conditionalFormatting sqref="P560">
    <cfRule type="cellIs" dxfId="2686" priority="127" operator="lessThan">
      <formula>0</formula>
    </cfRule>
  </conditionalFormatting>
  <conditionalFormatting sqref="P560">
    <cfRule type="expression" dxfId="2685" priority="125">
      <formula>P560/O560&gt;1</formula>
    </cfRule>
    <cfRule type="expression" dxfId="2684" priority="126">
      <formula>P560/O560&lt;1</formula>
    </cfRule>
  </conditionalFormatting>
  <conditionalFormatting sqref="P575">
    <cfRule type="cellIs" dxfId="2683" priority="124" operator="lessThan">
      <formula>0</formula>
    </cfRule>
  </conditionalFormatting>
  <conditionalFormatting sqref="P575">
    <cfRule type="expression" dxfId="2682" priority="122">
      <formula>P575/O575&gt;1</formula>
    </cfRule>
    <cfRule type="expression" dxfId="2681" priority="123">
      <formula>P575/O575&lt;1</formula>
    </cfRule>
  </conditionalFormatting>
  <conditionalFormatting sqref="P589">
    <cfRule type="cellIs" dxfId="2680" priority="121" operator="lessThan">
      <formula>0</formula>
    </cfRule>
  </conditionalFormatting>
  <conditionalFormatting sqref="P589">
    <cfRule type="expression" dxfId="2679" priority="119">
      <formula>P589/O589&gt;1</formula>
    </cfRule>
    <cfRule type="expression" dxfId="2678" priority="120">
      <formula>P589/O589&lt;1</formula>
    </cfRule>
  </conditionalFormatting>
  <conditionalFormatting sqref="P521">
    <cfRule type="cellIs" dxfId="2677" priority="142" operator="lessThan">
      <formula>0</formula>
    </cfRule>
  </conditionalFormatting>
  <conditionalFormatting sqref="P521">
    <cfRule type="expression" dxfId="2676" priority="140">
      <formula>P521/O521&gt;1</formula>
    </cfRule>
    <cfRule type="expression" dxfId="2675" priority="141">
      <formula>P521/O521&lt;1</formula>
    </cfRule>
  </conditionalFormatting>
  <conditionalFormatting sqref="P529">
    <cfRule type="cellIs" dxfId="2674" priority="139" operator="lessThan">
      <formula>0</formula>
    </cfRule>
  </conditionalFormatting>
  <conditionalFormatting sqref="P529">
    <cfRule type="expression" dxfId="2673" priority="137">
      <formula>P529/O529&gt;1</formula>
    </cfRule>
    <cfRule type="expression" dxfId="2672" priority="138">
      <formula>P529/O529&lt;1</formula>
    </cfRule>
  </conditionalFormatting>
  <conditionalFormatting sqref="P582">
    <cfRule type="expression" dxfId="2671" priority="116">
      <formula>P582/O582&gt;1</formula>
    </cfRule>
    <cfRule type="expression" dxfId="2670" priority="117">
      <formula>P582/O582&lt;1</formula>
    </cfRule>
  </conditionalFormatting>
  <conditionalFormatting sqref="P537">
    <cfRule type="cellIs" dxfId="2669" priority="136" operator="lessThan">
      <formula>0</formula>
    </cfRule>
  </conditionalFormatting>
  <conditionalFormatting sqref="P537">
    <cfRule type="expression" dxfId="2668" priority="134">
      <formula>P537/O537&gt;1</formula>
    </cfRule>
    <cfRule type="expression" dxfId="2667" priority="135">
      <formula>P537/O537&lt;1</formula>
    </cfRule>
  </conditionalFormatting>
  <conditionalFormatting sqref="P642:P645 P636:P637">
    <cfRule type="cellIs" dxfId="2666" priority="115" operator="lessThan">
      <formula>0</formula>
    </cfRule>
  </conditionalFormatting>
  <conditionalFormatting sqref="P568">
    <cfRule type="expression" dxfId="2665" priority="131">
      <formula>P568/O568&gt;1</formula>
    </cfRule>
    <cfRule type="expression" dxfId="2664" priority="132">
      <formula>P568/O568&lt;1</formula>
    </cfRule>
  </conditionalFormatting>
  <conditionalFormatting sqref="P597">
    <cfRule type="cellIs" dxfId="2663" priority="114" operator="lessThan">
      <formula>0</formula>
    </cfRule>
  </conditionalFormatting>
  <conditionalFormatting sqref="P608">
    <cfRule type="expression" dxfId="2662" priority="102">
      <formula>P608/O608&gt;1</formula>
    </cfRule>
    <cfRule type="expression" dxfId="2661" priority="103">
      <formula>P608/O608&lt;1</formula>
    </cfRule>
  </conditionalFormatting>
  <conditionalFormatting sqref="P582">
    <cfRule type="cellIs" dxfId="2660" priority="118" operator="lessThan">
      <formula>0</formula>
    </cfRule>
  </conditionalFormatting>
  <conditionalFormatting sqref="P597">
    <cfRule type="expression" dxfId="2659" priority="112">
      <formula>P597/O597&gt;1</formula>
    </cfRule>
    <cfRule type="expression" dxfId="2658" priority="113">
      <formula>P597/O597&lt;1</formula>
    </cfRule>
  </conditionalFormatting>
  <conditionalFormatting sqref="P676:P679">
    <cfRule type="cellIs" dxfId="2657" priority="101" operator="lessThan">
      <formula>0</formula>
    </cfRule>
  </conditionalFormatting>
  <conditionalFormatting sqref="P678">
    <cfRule type="cellIs" dxfId="2656" priority="100" operator="lessThan">
      <formula>0</formula>
    </cfRule>
  </conditionalFormatting>
  <conditionalFormatting sqref="P680:P683">
    <cfRule type="cellIs" dxfId="2655" priority="99" operator="lessThan">
      <formula>0</formula>
    </cfRule>
  </conditionalFormatting>
  <conditionalFormatting sqref="P682">
    <cfRule type="cellIs" dxfId="2654" priority="98" operator="lessThan">
      <formula>0</formula>
    </cfRule>
  </conditionalFormatting>
  <conditionalFormatting sqref="P684:P687">
    <cfRule type="cellIs" dxfId="2653" priority="97" operator="lessThan">
      <formula>0</formula>
    </cfRule>
  </conditionalFormatting>
  <conditionalFormatting sqref="P686">
    <cfRule type="cellIs" dxfId="2652" priority="96" operator="lessThan">
      <formula>0</formula>
    </cfRule>
  </conditionalFormatting>
  <conditionalFormatting sqref="P688:P691">
    <cfRule type="cellIs" dxfId="2651" priority="95" operator="lessThan">
      <formula>0</formula>
    </cfRule>
  </conditionalFormatting>
  <conditionalFormatting sqref="P690">
    <cfRule type="cellIs" dxfId="2650" priority="94" operator="lessThan">
      <formula>0</formula>
    </cfRule>
  </conditionalFormatting>
  <conditionalFormatting sqref="P692:P693 P695">
    <cfRule type="cellIs" dxfId="2649" priority="93" operator="lessThan">
      <formula>0</formula>
    </cfRule>
  </conditionalFormatting>
  <conditionalFormatting sqref="P696:P699">
    <cfRule type="cellIs" dxfId="2648" priority="92" operator="lessThan">
      <formula>0</formula>
    </cfRule>
  </conditionalFormatting>
  <conditionalFormatting sqref="P698">
    <cfRule type="cellIs" dxfId="2647" priority="91" operator="lessThan">
      <formula>0</formula>
    </cfRule>
  </conditionalFormatting>
  <conditionalFormatting sqref="P700:P703">
    <cfRule type="cellIs" dxfId="2646" priority="90" operator="lessThan">
      <formula>0</formula>
    </cfRule>
  </conditionalFormatting>
  <conditionalFormatting sqref="P702">
    <cfRule type="cellIs" dxfId="2645" priority="89" operator="lessThan">
      <formula>0</formula>
    </cfRule>
  </conditionalFormatting>
  <conditionalFormatting sqref="P704:P707">
    <cfRule type="cellIs" dxfId="2644" priority="88" operator="lessThan">
      <formula>0</formula>
    </cfRule>
  </conditionalFormatting>
  <conditionalFormatting sqref="P706">
    <cfRule type="cellIs" dxfId="2643" priority="87" operator="lessThan">
      <formula>0</formula>
    </cfRule>
  </conditionalFormatting>
  <conditionalFormatting sqref="P712:P715">
    <cfRule type="cellIs" dxfId="2642" priority="86" operator="lessThan">
      <formula>0</formula>
    </cfRule>
  </conditionalFormatting>
  <conditionalFormatting sqref="P714">
    <cfRule type="cellIs" dxfId="2641" priority="85" operator="lessThan">
      <formula>0</formula>
    </cfRule>
  </conditionalFormatting>
  <conditionalFormatting sqref="P716:P719">
    <cfRule type="cellIs" dxfId="2640" priority="84" operator="lessThan">
      <formula>0</formula>
    </cfRule>
  </conditionalFormatting>
  <conditionalFormatting sqref="P718">
    <cfRule type="cellIs" dxfId="2639" priority="83" operator="lessThan">
      <formula>0</formula>
    </cfRule>
  </conditionalFormatting>
  <conditionalFormatting sqref="P466">
    <cfRule type="cellIs" dxfId="2638" priority="82" operator="lessThan">
      <formula>0</formula>
    </cfRule>
  </conditionalFormatting>
  <conditionalFormatting sqref="P505">
    <cfRule type="cellIs" dxfId="2637" priority="81" operator="lessThan">
      <formula>0</formula>
    </cfRule>
  </conditionalFormatting>
  <conditionalFormatting sqref="P513">
    <cfRule type="cellIs" dxfId="2636" priority="80" operator="lessThan">
      <formula>0</formula>
    </cfRule>
  </conditionalFormatting>
  <conditionalFormatting sqref="P522">
    <cfRule type="cellIs" dxfId="2635" priority="79" operator="lessThan">
      <formula>0</formula>
    </cfRule>
  </conditionalFormatting>
  <conditionalFormatting sqref="P530">
    <cfRule type="cellIs" dxfId="2634" priority="78" operator="lessThan">
      <formula>0</formula>
    </cfRule>
  </conditionalFormatting>
  <conditionalFormatting sqref="P538">
    <cfRule type="cellIs" dxfId="2633" priority="77" operator="lessThan">
      <formula>0</formula>
    </cfRule>
  </conditionalFormatting>
  <conditionalFormatting sqref="P553">
    <cfRule type="cellIs" dxfId="2632" priority="76" operator="lessThan">
      <formula>0</formula>
    </cfRule>
  </conditionalFormatting>
  <conditionalFormatting sqref="P561">
    <cfRule type="cellIs" dxfId="2631" priority="75" operator="lessThan">
      <formula>0</formula>
    </cfRule>
  </conditionalFormatting>
  <conditionalFormatting sqref="P590">
    <cfRule type="cellIs" dxfId="2630" priority="74" operator="lessThan">
      <formula>0</formula>
    </cfRule>
  </conditionalFormatting>
  <conditionalFormatting sqref="P492:P496">
    <cfRule type="cellIs" dxfId="2629" priority="73" operator="lessThan">
      <formula>0</formula>
    </cfRule>
  </conditionalFormatting>
  <conditionalFormatting sqref="P492:P496">
    <cfRule type="expression" dxfId="2628" priority="71">
      <formula>P492/O492&gt;1</formula>
    </cfRule>
    <cfRule type="expression" dxfId="2627" priority="72">
      <formula>P492/O492&lt;1</formula>
    </cfRule>
  </conditionalFormatting>
  <conditionalFormatting sqref="P720:P723">
    <cfRule type="cellIs" dxfId="2626" priority="70" operator="lessThan">
      <formula>0</formula>
    </cfRule>
  </conditionalFormatting>
  <conditionalFormatting sqref="P722">
    <cfRule type="cellIs" dxfId="2625" priority="69" operator="lessThan">
      <formula>0</formula>
    </cfRule>
  </conditionalFormatting>
  <conditionalFormatting sqref="P639:P640">
    <cfRule type="expression" dxfId="2624" priority="67">
      <formula>P639/O639&gt;1</formula>
    </cfRule>
    <cfRule type="expression" dxfId="2623" priority="68">
      <formula>P639/O639&lt;1</formula>
    </cfRule>
  </conditionalFormatting>
  <conditionalFormatting sqref="P639:P640">
    <cfRule type="cellIs" dxfId="2622" priority="66" operator="lessThan">
      <formula>0</formula>
    </cfRule>
  </conditionalFormatting>
  <conditionalFormatting sqref="P357:P360">
    <cfRule type="cellIs" dxfId="2621" priority="65" operator="lessThan">
      <formula>0</formula>
    </cfRule>
  </conditionalFormatting>
  <conditionalFormatting sqref="P779">
    <cfRule type="cellIs" dxfId="2620" priority="64" operator="lessThan">
      <formula>0</formula>
    </cfRule>
  </conditionalFormatting>
  <conditionalFormatting sqref="P779">
    <cfRule type="cellIs" dxfId="2619" priority="63" operator="lessThan">
      <formula>0</formula>
    </cfRule>
  </conditionalFormatting>
  <conditionalFormatting sqref="P795">
    <cfRule type="cellIs" dxfId="2618" priority="62" operator="lessThan">
      <formula>0</formula>
    </cfRule>
  </conditionalFormatting>
  <conditionalFormatting sqref="P727:P730">
    <cfRule type="cellIs" dxfId="2617" priority="61" operator="lessThan">
      <formula>0</formula>
    </cfRule>
  </conditionalFormatting>
  <conditionalFormatting sqref="P727:P730">
    <cfRule type="expression" dxfId="2616" priority="59">
      <formula>P727/O727&gt;1</formula>
    </cfRule>
    <cfRule type="expression" dxfId="2615" priority="60">
      <formula>P727/O727&lt;1</formula>
    </cfRule>
  </conditionalFormatting>
  <conditionalFormatting sqref="P733:P735">
    <cfRule type="cellIs" dxfId="2614" priority="58" operator="lessThan">
      <formula>0</formula>
    </cfRule>
  </conditionalFormatting>
  <conditionalFormatting sqref="P733:P735">
    <cfRule type="expression" dxfId="2613" priority="56">
      <formula>P733/O733&gt;1</formula>
    </cfRule>
    <cfRule type="expression" dxfId="2612" priority="57">
      <formula>P733/O733&lt;1</formula>
    </cfRule>
  </conditionalFormatting>
  <conditionalFormatting sqref="P770:P773">
    <cfRule type="cellIs" dxfId="2611" priority="55" operator="lessThan">
      <formula>0</formula>
    </cfRule>
  </conditionalFormatting>
  <conditionalFormatting sqref="P770:P773">
    <cfRule type="cellIs" dxfId="2610" priority="54" operator="lessThan">
      <formula>0</formula>
    </cfRule>
  </conditionalFormatting>
  <conditionalFormatting sqref="P770:P773">
    <cfRule type="expression" dxfId="2609" priority="52">
      <formula>P770/O770&gt;1</formula>
    </cfRule>
    <cfRule type="expression" dxfId="2608" priority="53">
      <formula>P770/O770&lt;1</formula>
    </cfRule>
  </conditionalFormatting>
  <conditionalFormatting sqref="P802">
    <cfRule type="cellIs" dxfId="2607" priority="51" operator="lessThan">
      <formula>0</formula>
    </cfRule>
  </conditionalFormatting>
  <conditionalFormatting sqref="P798:P800">
    <cfRule type="cellIs" dxfId="2606" priority="50" operator="lessThan">
      <formula>0</formula>
    </cfRule>
  </conditionalFormatting>
  <conditionalFormatting sqref="P798:P800">
    <cfRule type="expression" dxfId="2605" priority="48">
      <formula>P798/O798&gt;1</formula>
    </cfRule>
    <cfRule type="expression" dxfId="2604" priority="49">
      <formula>P798/O798&lt;1</formula>
    </cfRule>
  </conditionalFormatting>
  <conditionalFormatting sqref="P796">
    <cfRule type="cellIs" dxfId="2603" priority="47" operator="lessThan">
      <formula>0</formula>
    </cfRule>
  </conditionalFormatting>
  <conditionalFormatting sqref="P792:P794">
    <cfRule type="cellIs" dxfId="2602" priority="46" operator="lessThan">
      <formula>0</formula>
    </cfRule>
  </conditionalFormatting>
  <conditionalFormatting sqref="P804:P806">
    <cfRule type="cellIs" dxfId="2601" priority="45" operator="lessThan">
      <formula>0</formula>
    </cfRule>
  </conditionalFormatting>
  <conditionalFormatting sqref="P804:P806">
    <cfRule type="expression" dxfId="2600" priority="43">
      <formula>P804/O804&gt;1</formula>
    </cfRule>
    <cfRule type="expression" dxfId="2599" priority="44">
      <formula>P804/O804&lt;1</formula>
    </cfRule>
  </conditionalFormatting>
  <conditionalFormatting sqref="P808">
    <cfRule type="cellIs" dxfId="2598" priority="42" operator="lessThan">
      <formula>0</formula>
    </cfRule>
  </conditionalFormatting>
  <conditionalFormatting sqref="P814">
    <cfRule type="cellIs" dxfId="2597" priority="41" operator="lessThan">
      <formula>0</formula>
    </cfRule>
  </conditionalFormatting>
  <conditionalFormatting sqref="P810:P812">
    <cfRule type="cellIs" dxfId="2596" priority="40" operator="lessThan">
      <formula>0</formula>
    </cfRule>
  </conditionalFormatting>
  <conditionalFormatting sqref="P810:P812">
    <cfRule type="expression" dxfId="2595" priority="38">
      <formula>P810/O810&gt;1</formula>
    </cfRule>
    <cfRule type="expression" dxfId="2594" priority="39">
      <formula>P810/O810&lt;1</formula>
    </cfRule>
  </conditionalFormatting>
  <conditionalFormatting sqref="P787:P788">
    <cfRule type="cellIs" dxfId="2593" priority="37" operator="lessThan">
      <formula>0</formula>
    </cfRule>
  </conditionalFormatting>
  <conditionalFormatting sqref="P787:P788">
    <cfRule type="expression" dxfId="2592" priority="35">
      <formula>P787/O787&gt;1</formula>
    </cfRule>
    <cfRule type="expression" dxfId="2591" priority="36">
      <formula>P787/O787&lt;1</formula>
    </cfRule>
  </conditionalFormatting>
  <conditionalFormatting sqref="P820">
    <cfRule type="cellIs" dxfId="2590" priority="34" operator="lessThan">
      <formula>0</formula>
    </cfRule>
  </conditionalFormatting>
  <conditionalFormatting sqref="P816:P818">
    <cfRule type="cellIs" dxfId="2589" priority="33" operator="lessThan">
      <formula>0</formula>
    </cfRule>
  </conditionalFormatting>
  <conditionalFormatting sqref="P816:P818">
    <cfRule type="expression" dxfId="2588" priority="31">
      <formula>P816/O816&gt;1</formula>
    </cfRule>
    <cfRule type="expression" dxfId="2587" priority="32">
      <formula>P816/O816&lt;1</formula>
    </cfRule>
  </conditionalFormatting>
  <conditionalFormatting sqref="P739:P743 P745:P749 P751:P755 P757:P761 P763:P767">
    <cfRule type="expression" dxfId="2586" priority="29">
      <formula>P739/O739&gt;1</formula>
    </cfRule>
    <cfRule type="expression" dxfId="2585" priority="30">
      <formula>P739/O739&lt;1</formula>
    </cfRule>
  </conditionalFormatting>
  <conditionalFormatting sqref="P784">
    <cfRule type="cellIs" dxfId="2584" priority="28" operator="lessThan">
      <formula>0</formula>
    </cfRule>
  </conditionalFormatting>
  <conditionalFormatting sqref="P784">
    <cfRule type="expression" dxfId="2583" priority="26">
      <formula>P784/O784&gt;1</formula>
    </cfRule>
    <cfRule type="expression" dxfId="2582" priority="27">
      <formula>P784/O784&lt;1</formula>
    </cfRule>
  </conditionalFormatting>
  <conditionalFormatting sqref="P731:P732">
    <cfRule type="expression" dxfId="2581" priority="24">
      <formula>P731/O731&lt;1</formula>
    </cfRule>
    <cfRule type="expression" dxfId="2580" priority="25">
      <formula>P731/O731&gt;1</formula>
    </cfRule>
  </conditionalFormatting>
  <conditionalFormatting sqref="P774">
    <cfRule type="expression" dxfId="2579" priority="22">
      <formula>P774/O774&lt;1</formula>
    </cfRule>
    <cfRule type="expression" dxfId="2578" priority="23">
      <formula>P774/O774&gt;1</formula>
    </cfRule>
  </conditionalFormatting>
  <conditionalFormatting sqref="P775:P778">
    <cfRule type="cellIs" dxfId="2577" priority="21" operator="lessThan">
      <formula>0</formula>
    </cfRule>
  </conditionalFormatting>
  <conditionalFormatting sqref="P775:P778">
    <cfRule type="cellIs" dxfId="2576" priority="20" operator="lessThan">
      <formula>0</formula>
    </cfRule>
  </conditionalFormatting>
  <conditionalFormatting sqref="P775:P778">
    <cfRule type="expression" dxfId="2575" priority="18">
      <formula>P775/O775&gt;1</formula>
    </cfRule>
    <cfRule type="expression" dxfId="2574" priority="19">
      <formula>P775/O775&lt;1</formula>
    </cfRule>
  </conditionalFormatting>
  <conditionalFormatting sqref="P781:P783">
    <cfRule type="cellIs" dxfId="2573" priority="17" operator="lessThan">
      <formula>0</formula>
    </cfRule>
  </conditionalFormatting>
  <conditionalFormatting sqref="P781:P783">
    <cfRule type="cellIs" dxfId="2572" priority="16" operator="lessThan">
      <formula>0</formula>
    </cfRule>
  </conditionalFormatting>
  <conditionalFormatting sqref="P781:P783">
    <cfRule type="expression" dxfId="2571" priority="14">
      <formula>P781/O781&gt;1</formula>
    </cfRule>
    <cfRule type="expression" dxfId="2570" priority="15">
      <formula>P781/O781&lt;1</formula>
    </cfRule>
  </conditionalFormatting>
  <conditionalFormatting sqref="P801">
    <cfRule type="cellIs" dxfId="2569" priority="13" operator="lessThan">
      <formula>0</formula>
    </cfRule>
  </conditionalFormatting>
  <conditionalFormatting sqref="P801">
    <cfRule type="expression" dxfId="2568" priority="11">
      <formula>P801/O801&gt;1</formula>
    </cfRule>
    <cfRule type="expression" dxfId="2567" priority="12">
      <formula>P801/O801&lt;1</formula>
    </cfRule>
  </conditionalFormatting>
  <conditionalFormatting sqref="P807">
    <cfRule type="cellIs" dxfId="2566" priority="10" operator="lessThan">
      <formula>0</formula>
    </cfRule>
  </conditionalFormatting>
  <conditionalFormatting sqref="P807">
    <cfRule type="expression" dxfId="2565" priority="8">
      <formula>P807/O807&gt;1</formula>
    </cfRule>
    <cfRule type="expression" dxfId="2564" priority="9">
      <formula>P807/O807&lt;1</formula>
    </cfRule>
  </conditionalFormatting>
  <conditionalFormatting sqref="P813">
    <cfRule type="cellIs" dxfId="2563" priority="7" operator="lessThan">
      <formula>0</formula>
    </cfRule>
  </conditionalFormatting>
  <conditionalFormatting sqref="P813">
    <cfRule type="expression" dxfId="2562" priority="5">
      <formula>P813/O813&gt;1</formula>
    </cfRule>
    <cfRule type="expression" dxfId="2561" priority="6">
      <formula>P813/O813&lt;1</formula>
    </cfRule>
  </conditionalFormatting>
  <conditionalFormatting sqref="P819">
    <cfRule type="cellIs" dxfId="2560" priority="4" operator="lessThan">
      <formula>0</formula>
    </cfRule>
  </conditionalFormatting>
  <conditionalFormatting sqref="P819">
    <cfRule type="expression" dxfId="2559" priority="2">
      <formula>P819/O819&gt;1</formula>
    </cfRule>
    <cfRule type="expression" dxfId="2558" priority="3">
      <formula>P819/O819&lt;1</formula>
    </cfRule>
  </conditionalFormatting>
  <conditionalFormatting sqref="P661">
    <cfRule type="cellIs" dxfId="2557" priority="1" operator="lessThan">
      <formula>0</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I553" zoomScaleNormal="100" workbookViewId="0">
      <selection activeCell="P647" sqref="P647"/>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3090</v>
      </c>
      <c r="C2" t="s">
        <v>3091</v>
      </c>
      <c r="D2" t="s">
        <v>3092</v>
      </c>
      <c r="E2" t="s">
        <v>1190</v>
      </c>
      <c r="F2" t="s">
        <v>691</v>
      </c>
      <c r="G2" t="s">
        <v>692</v>
      </c>
      <c r="H2" t="s">
        <v>693</v>
      </c>
      <c r="I2" t="s">
        <v>694</v>
      </c>
      <c r="J2" t="s">
        <v>695</v>
      </c>
      <c r="K2" t="s">
        <v>696</v>
      </c>
      <c r="L2" t="s">
        <v>697</v>
      </c>
      <c r="M2" t="s">
        <v>698</v>
      </c>
      <c r="N2" t="s">
        <v>699</v>
      </c>
      <c r="O2" t="s">
        <v>700</v>
      </c>
      <c r="P2" t="s">
        <v>700</v>
      </c>
      <c r="Q2" t="s">
        <v>701</v>
      </c>
      <c r="R2" t="s">
        <v>702</v>
      </c>
      <c r="S2" t="s">
        <v>703</v>
      </c>
      <c r="T2" t="s">
        <v>704</v>
      </c>
      <c r="U2" t="s">
        <v>705</v>
      </c>
      <c r="V2" t="s">
        <v>706</v>
      </c>
      <c r="W2" t="s">
        <v>707</v>
      </c>
      <c r="X2" t="s">
        <v>708</v>
      </c>
      <c r="Y2" t="s">
        <v>709</v>
      </c>
      <c r="Z2" t="s">
        <v>710</v>
      </c>
      <c r="AA2" t="s">
        <v>711</v>
      </c>
      <c r="AB2" t="s">
        <v>712</v>
      </c>
      <c r="AC2" t="s">
        <v>713</v>
      </c>
      <c r="AD2" t="s">
        <v>714</v>
      </c>
      <c r="AE2" t="s">
        <v>715</v>
      </c>
      <c r="AF2" t="s">
        <v>716</v>
      </c>
      <c r="AG2" t="s">
        <v>717</v>
      </c>
      <c r="AH2" t="s">
        <v>718</v>
      </c>
      <c r="AI2" t="s">
        <v>719</v>
      </c>
      <c r="AJ2" t="s">
        <v>720</v>
      </c>
      <c r="AK2" t="s">
        <v>721</v>
      </c>
      <c r="AL2" t="s">
        <v>722</v>
      </c>
      <c r="AM2" t="s">
        <v>723</v>
      </c>
      <c r="AN2" t="s">
        <v>724</v>
      </c>
      <c r="AO2" t="s">
        <v>725</v>
      </c>
      <c r="AP2" t="s">
        <v>726</v>
      </c>
      <c r="AQ2" t="s">
        <v>727</v>
      </c>
      <c r="AR2" t="s">
        <v>728</v>
      </c>
      <c r="AS2" t="s">
        <v>729</v>
      </c>
      <c r="AT2" t="s">
        <v>730</v>
      </c>
      <c r="AU2" t="s">
        <v>731</v>
      </c>
      <c r="AV2" t="s">
        <v>732</v>
      </c>
      <c r="AW2" t="s">
        <v>733</v>
      </c>
      <c r="AX2" t="s">
        <v>734</v>
      </c>
      <c r="AY2" t="s">
        <v>735</v>
      </c>
      <c r="AZ2" t="s">
        <v>736</v>
      </c>
      <c r="BA2" t="s">
        <v>737</v>
      </c>
      <c r="BB2" t="s">
        <v>738</v>
      </c>
      <c r="BC2" t="s">
        <v>739</v>
      </c>
      <c r="BD2" t="s">
        <v>740</v>
      </c>
      <c r="BE2" t="s">
        <v>741</v>
      </c>
      <c r="BF2" t="s">
        <v>742</v>
      </c>
      <c r="BG2" t="s">
        <v>743</v>
      </c>
      <c r="BH2"/>
      <c r="BI2"/>
      <c r="BJ2"/>
      <c r="BK2"/>
      <c r="BL2"/>
      <c r="BM2"/>
      <c r="BN2"/>
      <c r="BO2"/>
      <c r="BP2"/>
      <c r="BQ2"/>
      <c r="BR2"/>
      <c r="BS2"/>
      <c r="BT2"/>
      <c r="BU2"/>
    </row>
    <row r="3" spans="1:73">
      <c r="A3" t="s">
        <v>744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745</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316</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317</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318</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746</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774</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747</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985</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774</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319</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748</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986</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987</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988</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989</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749</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990</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991</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992</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750</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751</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320</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752</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753</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746</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754</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755</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757</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759</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760</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3093</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762</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763</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764</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321</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765</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322</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993</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766</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767</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768</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769</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770</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323</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324</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771</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772</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325</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326</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746</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774</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994</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327</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746</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774</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328</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775</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777</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778</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781</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782</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783</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329</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784</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995</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746</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996</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330</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775</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785</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786</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3094</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787</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763</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997</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789</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790</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791</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331</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332</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792</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793</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794</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795</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796</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797</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798</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800</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801</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802</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333</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803</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804</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805</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806</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807</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808</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809</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334</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810</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811</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812</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928</v>
      </c>
      <c r="B106" t="s">
        <v>3095</v>
      </c>
      <c r="C106" t="s">
        <v>3096</v>
      </c>
      <c r="D106" t="s">
        <v>3097</v>
      </c>
      <c r="E106" t="s">
        <v>1191</v>
      </c>
      <c r="F106" t="s">
        <v>929</v>
      </c>
      <c r="G106" t="s">
        <v>930</v>
      </c>
      <c r="H106" t="s">
        <v>931</v>
      </c>
      <c r="I106" t="s">
        <v>932</v>
      </c>
      <c r="J106" t="s">
        <v>933</v>
      </c>
      <c r="K106" t="s">
        <v>934</v>
      </c>
      <c r="L106" t="s">
        <v>935</v>
      </c>
      <c r="M106" t="s">
        <v>936</v>
      </c>
      <c r="N106" t="s">
        <v>937</v>
      </c>
      <c r="O106" t="s">
        <v>938</v>
      </c>
      <c r="P106" t="s">
        <v>938</v>
      </c>
      <c r="Q106" t="s">
        <v>939</v>
      </c>
      <c r="R106" t="s">
        <v>940</v>
      </c>
      <c r="S106" t="s">
        <v>941</v>
      </c>
      <c r="T106" t="s">
        <v>942</v>
      </c>
      <c r="U106" t="s">
        <v>943</v>
      </c>
      <c r="V106" t="s">
        <v>944</v>
      </c>
      <c r="W106" t="s">
        <v>945</v>
      </c>
      <c r="X106" t="s">
        <v>946</v>
      </c>
      <c r="Y106" t="s">
        <v>947</v>
      </c>
      <c r="Z106" t="s">
        <v>948</v>
      </c>
      <c r="AA106" t="s">
        <v>949</v>
      </c>
      <c r="AB106" t="s">
        <v>950</v>
      </c>
      <c r="AC106" t="s">
        <v>951</v>
      </c>
      <c r="AD106" t="s">
        <v>952</v>
      </c>
      <c r="AE106" t="s">
        <v>953</v>
      </c>
      <c r="AF106" t="s">
        <v>954</v>
      </c>
      <c r="AG106" t="s">
        <v>955</v>
      </c>
      <c r="AH106" t="s">
        <v>956</v>
      </c>
      <c r="AI106" t="s">
        <v>957</v>
      </c>
      <c r="AJ106" t="s">
        <v>958</v>
      </c>
      <c r="AK106" t="s">
        <v>959</v>
      </c>
      <c r="AL106" t="s">
        <v>960</v>
      </c>
      <c r="AM106" t="s">
        <v>961</v>
      </c>
      <c r="AN106" t="s">
        <v>962</v>
      </c>
      <c r="AO106" t="s">
        <v>963</v>
      </c>
      <c r="AP106" t="s">
        <v>964</v>
      </c>
      <c r="AQ106" t="s">
        <v>965</v>
      </c>
      <c r="AR106" t="s">
        <v>966</v>
      </c>
      <c r="AS106" t="s">
        <v>967</v>
      </c>
      <c r="AT106" t="s">
        <v>968</v>
      </c>
      <c r="AU106" t="s">
        <v>969</v>
      </c>
      <c r="AV106" t="s">
        <v>970</v>
      </c>
      <c r="AW106" t="s">
        <v>971</v>
      </c>
      <c r="AX106" t="s">
        <v>972</v>
      </c>
      <c r="AY106" t="s">
        <v>973</v>
      </c>
      <c r="AZ106" t="s">
        <v>974</v>
      </c>
      <c r="BA106" t="s">
        <v>975</v>
      </c>
      <c r="BB106" t="s">
        <v>976</v>
      </c>
      <c r="BC106" t="s">
        <v>977</v>
      </c>
      <c r="BD106" t="s">
        <v>978</v>
      </c>
      <c r="BE106" t="s">
        <v>979</v>
      </c>
      <c r="BF106" t="s">
        <v>980</v>
      </c>
      <c r="BG106" t="s">
        <v>981</v>
      </c>
    </row>
    <row r="107" spans="1:73">
      <c r="A107" t="s">
        <v>982</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3098</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984</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325</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327</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44047</v>
      </c>
      <c r="AN120" s="131">
        <f t="shared" si="2"/>
        <v>88190.73</v>
      </c>
      <c r="AO120" s="131">
        <f t="shared" si="2"/>
        <v>40282</v>
      </c>
      <c r="AP120" s="131">
        <f t="shared" si="2"/>
        <v>79698</v>
      </c>
      <c r="AQ120" s="131">
        <f t="shared" si="2"/>
        <v>44322</v>
      </c>
      <c r="AR120" s="131">
        <f t="shared" si="2"/>
        <v>80860.600000000006</v>
      </c>
      <c r="AS120" s="131">
        <f t="shared" si="2"/>
        <v>39365</v>
      </c>
      <c r="AT120" s="131">
        <f t="shared" si="2"/>
        <v>76363</v>
      </c>
      <c r="AU120" s="131">
        <f t="shared" si="2"/>
        <v>39773</v>
      </c>
      <c r="AV120" s="131">
        <f t="shared" si="2"/>
        <v>76119.27</v>
      </c>
      <c r="AW120" s="131">
        <f t="shared" si="2"/>
        <v>37430</v>
      </c>
      <c r="AX120" s="131">
        <f t="shared" si="2"/>
        <v>72592</v>
      </c>
      <c r="AY120" s="131">
        <f t="shared" si="2"/>
        <v>36775</v>
      </c>
      <c r="AZ120" s="131">
        <f t="shared" si="2"/>
        <v>72280.820000000007</v>
      </c>
      <c r="BA120" s="131">
        <f t="shared" si="2"/>
        <v>34070</v>
      </c>
      <c r="BB120" s="131">
        <f t="shared" si="2"/>
        <v>67851</v>
      </c>
      <c r="BC120" s="131">
        <f t="shared" si="2"/>
        <v>34772</v>
      </c>
      <c r="BD120" s="131">
        <f t="shared" si="2"/>
        <v>69881</v>
      </c>
      <c r="BE120" s="131">
        <f t="shared" si="2"/>
        <v>35123</v>
      </c>
      <c r="BF120" s="131">
        <f t="shared" si="2"/>
        <v>68292</v>
      </c>
      <c r="BG120" s="131">
        <f t="shared" si="2"/>
        <v>36306</v>
      </c>
      <c r="BH120" s="131">
        <f t="shared" si="2"/>
        <v>0</v>
      </c>
      <c r="BI120" s="131">
        <f t="shared" si="2"/>
        <v>0</v>
      </c>
      <c r="BJ120" s="131">
        <f t="shared" si="2"/>
        <v>0</v>
      </c>
      <c r="BK120" s="131">
        <f t="shared" si="2"/>
        <v>0</v>
      </c>
      <c r="BL120" s="131">
        <f t="shared" si="2"/>
        <v>0</v>
      </c>
    </row>
    <row r="121" spans="1:73">
      <c r="A121" s="130" t="s">
        <v>328</v>
      </c>
      <c r="B121" s="131">
        <f>INDEX(B$3:B$117,MATCH($A$121,$A$3:$A$117,0),1)</f>
        <v>2000719</v>
      </c>
      <c r="C121" s="131">
        <f t="shared" ref="C121:BL121" si="4">INDEX(C$3:C$117,MATCH($A$121,$A3:$A117,0),1)</f>
        <v>2001072.45</v>
      </c>
      <c r="D121" s="131">
        <f t="shared" si="4"/>
        <v>1364</v>
      </c>
      <c r="E121" s="131">
        <f t="shared" si="4"/>
        <v>2001308</v>
      </c>
      <c r="F121" s="131">
        <f t="shared" si="4"/>
        <v>2001329</v>
      </c>
      <c r="G121" s="131">
        <f t="shared" si="4"/>
        <v>5496689.7400000002</v>
      </c>
      <c r="H121" s="131">
        <f t="shared" si="4"/>
        <v>5521327</v>
      </c>
      <c r="I121" s="131">
        <f t="shared" si="4"/>
        <v>3535377</v>
      </c>
      <c r="J121" s="131">
        <f t="shared" si="4"/>
        <v>3550158</v>
      </c>
      <c r="K121" s="131">
        <f t="shared" si="4"/>
        <v>1377.79</v>
      </c>
      <c r="L121" s="131">
        <f t="shared" si="4"/>
        <v>630</v>
      </c>
      <c r="M121" s="131">
        <f t="shared" si="4"/>
        <v>635</v>
      </c>
      <c r="N121" s="131">
        <f t="shared" si="4"/>
        <v>638</v>
      </c>
      <c r="O121" s="131">
        <f t="shared" si="4"/>
        <v>0</v>
      </c>
      <c r="P121" s="131">
        <f t="shared" ref="P121" si="5">INDEX(P$3:P$117,MATCH($A$121,$A3:$A117,0),1)</f>
        <v>0</v>
      </c>
      <c r="Q121" s="131">
        <f t="shared" si="4"/>
        <v>2000000</v>
      </c>
      <c r="R121" s="131">
        <f t="shared" si="4"/>
        <v>2000000</v>
      </c>
      <c r="S121" s="131">
        <f t="shared" si="4"/>
        <v>2006324</v>
      </c>
      <c r="T121" s="131">
        <f t="shared" si="4"/>
        <v>2006488.9</v>
      </c>
      <c r="U121" s="131">
        <f t="shared" si="4"/>
        <v>2006511</v>
      </c>
      <c r="V121" s="131">
        <f t="shared" si="4"/>
        <v>2006539</v>
      </c>
      <c r="W121" s="131">
        <f t="shared" si="4"/>
        <v>2006580</v>
      </c>
      <c r="X121" s="131">
        <f t="shared" si="4"/>
        <v>2000000</v>
      </c>
      <c r="Y121" s="131">
        <f t="shared" si="4"/>
        <v>0</v>
      </c>
      <c r="Z121" s="131">
        <f t="shared" si="4"/>
        <v>0</v>
      </c>
      <c r="AA121" s="131">
        <f t="shared" si="4"/>
        <v>0</v>
      </c>
      <c r="AB121" s="131">
        <f t="shared" si="4"/>
        <v>0</v>
      </c>
      <c r="AC121" s="131">
        <f t="shared" si="4"/>
        <v>0</v>
      </c>
      <c r="AD121" s="131">
        <f t="shared" si="4"/>
        <v>0</v>
      </c>
      <c r="AE121" s="131">
        <f t="shared" si="4"/>
        <v>0</v>
      </c>
      <c r="AF121" s="131">
        <f t="shared" si="4"/>
        <v>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0</v>
      </c>
      <c r="BF121" s="131">
        <f t="shared" si="4"/>
        <v>0</v>
      </c>
      <c r="BG121" s="131">
        <f t="shared" si="4"/>
        <v>0</v>
      </c>
      <c r="BH121" s="131">
        <f t="shared" si="4"/>
        <v>0</v>
      </c>
      <c r="BI121" s="131">
        <f t="shared" si="4"/>
        <v>0</v>
      </c>
      <c r="BJ121" s="131">
        <f t="shared" si="4"/>
        <v>0</v>
      </c>
      <c r="BK121" s="131">
        <f t="shared" si="4"/>
        <v>0</v>
      </c>
      <c r="BL121" s="131">
        <f t="shared" si="4"/>
        <v>0</v>
      </c>
    </row>
    <row r="122" spans="1:73">
      <c r="A122" s="130" t="s">
        <v>330</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6">C119+C120+C121</f>
        <v>31198940.73</v>
      </c>
      <c r="D123" s="80">
        <f t="shared" si="6"/>
        <v>983136</v>
      </c>
      <c r="E123" s="80">
        <f t="shared" si="6"/>
        <v>2634327</v>
      </c>
      <c r="F123" s="80">
        <f t="shared" si="6"/>
        <v>2689892</v>
      </c>
      <c r="G123" s="80">
        <f t="shared" si="6"/>
        <v>6552945.8100000005</v>
      </c>
      <c r="H123" s="80">
        <f t="shared" si="6"/>
        <v>6715280</v>
      </c>
      <c r="I123" s="80">
        <f t="shared" si="6"/>
        <v>9911195</v>
      </c>
      <c r="J123" s="80">
        <f t="shared" si="6"/>
        <v>4277752</v>
      </c>
      <c r="K123" s="80">
        <f t="shared" si="6"/>
        <v>842635.34000000008</v>
      </c>
      <c r="L123" s="80">
        <f t="shared" si="6"/>
        <v>3028485</v>
      </c>
      <c r="M123" s="80">
        <f t="shared" si="6"/>
        <v>3696328</v>
      </c>
      <c r="N123" s="80">
        <f t="shared" si="6"/>
        <v>680219</v>
      </c>
      <c r="O123" s="80">
        <f t="shared" si="6"/>
        <v>3582583.74</v>
      </c>
      <c r="P123" s="80">
        <f t="shared" ref="P123" si="7">P119+P120+P121</f>
        <v>3582583.74</v>
      </c>
      <c r="Q123" s="80">
        <f t="shared" si="6"/>
        <v>5429345</v>
      </c>
      <c r="R123" s="80">
        <f t="shared" si="6"/>
        <v>5504730</v>
      </c>
      <c r="S123" s="80">
        <f t="shared" si="6"/>
        <v>2627731</v>
      </c>
      <c r="T123" s="80">
        <f t="shared" si="6"/>
        <v>6332018.7400000002</v>
      </c>
      <c r="U123" s="80">
        <f t="shared" si="6"/>
        <v>8745092</v>
      </c>
      <c r="V123" s="80">
        <f t="shared" si="6"/>
        <v>9517503</v>
      </c>
      <c r="W123" s="80">
        <f t="shared" si="6"/>
        <v>7539080</v>
      </c>
      <c r="X123" s="80">
        <f t="shared" si="6"/>
        <v>5422571.54</v>
      </c>
      <c r="Y123" s="80">
        <f t="shared" si="6"/>
        <v>4698018</v>
      </c>
      <c r="Z123" s="80">
        <f t="shared" si="6"/>
        <v>4439019</v>
      </c>
      <c r="AA123" s="80">
        <f t="shared" si="6"/>
        <v>3317012</v>
      </c>
      <c r="AB123" s="80">
        <f t="shared" si="6"/>
        <v>2614115.0299999998</v>
      </c>
      <c r="AC123" s="80">
        <f t="shared" si="6"/>
        <v>4822753</v>
      </c>
      <c r="AD123" s="80">
        <f t="shared" si="6"/>
        <v>3854013</v>
      </c>
      <c r="AE123" s="80">
        <f t="shared" si="6"/>
        <v>3250314</v>
      </c>
      <c r="AF123" s="80">
        <f t="shared" si="6"/>
        <v>3226390.37</v>
      </c>
      <c r="AG123" s="80">
        <f t="shared" si="6"/>
        <v>5663426</v>
      </c>
      <c r="AH123" s="80">
        <f t="shared" si="6"/>
        <v>4183334</v>
      </c>
      <c r="AI123" s="80">
        <f t="shared" si="6"/>
        <v>3228090</v>
      </c>
      <c r="AJ123" s="80">
        <f t="shared" si="6"/>
        <v>3166649</v>
      </c>
      <c r="AK123" s="80">
        <f t="shared" si="6"/>
        <v>2126945</v>
      </c>
      <c r="AL123" s="80">
        <f t="shared" si="6"/>
        <v>2104319</v>
      </c>
      <c r="AM123" s="80">
        <f t="shared" si="6"/>
        <v>2159380</v>
      </c>
      <c r="AN123" s="80">
        <f t="shared" si="6"/>
        <v>2187977.3199999998</v>
      </c>
      <c r="AO123" s="80">
        <f t="shared" si="6"/>
        <v>2199970</v>
      </c>
      <c r="AP123" s="80">
        <f t="shared" si="6"/>
        <v>2274089</v>
      </c>
      <c r="AQ123" s="80">
        <f t="shared" si="6"/>
        <v>2157298</v>
      </c>
      <c r="AR123" s="80">
        <f t="shared" si="6"/>
        <v>2132904.44</v>
      </c>
      <c r="AS123" s="80">
        <f t="shared" si="6"/>
        <v>2161485</v>
      </c>
      <c r="AT123" s="80">
        <f t="shared" si="6"/>
        <v>2192680</v>
      </c>
      <c r="AU123" s="80">
        <f t="shared" si="6"/>
        <v>2098141</v>
      </c>
      <c r="AV123" s="80">
        <f t="shared" si="6"/>
        <v>1276119.27</v>
      </c>
      <c r="AW123" s="80">
        <f t="shared" si="6"/>
        <v>854631</v>
      </c>
      <c r="AX123" s="80">
        <f t="shared" si="6"/>
        <v>895403</v>
      </c>
      <c r="AY123" s="80">
        <f t="shared" si="6"/>
        <v>837278</v>
      </c>
      <c r="AZ123" s="80">
        <f t="shared" si="6"/>
        <v>884859.04</v>
      </c>
      <c r="BA123" s="80">
        <f t="shared" si="6"/>
        <v>1110629</v>
      </c>
      <c r="BB123" s="80">
        <f t="shared" si="6"/>
        <v>1159765</v>
      </c>
      <c r="BC123" s="80">
        <f t="shared" si="6"/>
        <v>1103714</v>
      </c>
      <c r="BD123" s="80">
        <f t="shared" ref="BD123:BL123" si="8">+BD42+BD46+BD49</f>
        <v>781068</v>
      </c>
      <c r="BE123" s="80">
        <f t="shared" si="8"/>
        <v>213439</v>
      </c>
      <c r="BF123" s="80">
        <f t="shared" si="8"/>
        <v>217532</v>
      </c>
      <c r="BG123" s="80">
        <f t="shared" si="8"/>
        <v>255421</v>
      </c>
      <c r="BH123" s="80">
        <f t="shared" si="8"/>
        <v>0</v>
      </c>
      <c r="BI123" s="80">
        <f t="shared" si="8"/>
        <v>0</v>
      </c>
      <c r="BJ123" s="80">
        <f t="shared" si="8"/>
        <v>0</v>
      </c>
      <c r="BK123" s="80">
        <f t="shared" si="8"/>
        <v>0</v>
      </c>
      <c r="BL123" s="80">
        <f t="shared" si="8"/>
        <v>0</v>
      </c>
    </row>
    <row r="124" spans="1:73" s="80" customFormat="1">
      <c r="A124" s="81" t="s">
        <v>3</v>
      </c>
      <c r="B124" s="80">
        <f>B122</f>
        <v>104521455</v>
      </c>
      <c r="C124" s="80">
        <f t="shared" ref="C124:BL124" si="9">C122</f>
        <v>105120378.88</v>
      </c>
      <c r="D124" s="80">
        <f t="shared" si="9"/>
        <v>5001346</v>
      </c>
      <c r="E124" s="80">
        <f t="shared" si="9"/>
        <v>5001572</v>
      </c>
      <c r="F124" s="80">
        <f t="shared" si="9"/>
        <v>5001865</v>
      </c>
      <c r="G124" s="80">
        <f t="shared" si="9"/>
        <v>9623214.3300000001</v>
      </c>
      <c r="H124" s="80">
        <f t="shared" si="9"/>
        <v>9644022</v>
      </c>
      <c r="I124" s="80">
        <f t="shared" si="9"/>
        <v>11644585</v>
      </c>
      <c r="J124" s="80">
        <f t="shared" si="9"/>
        <v>11852020</v>
      </c>
      <c r="K124" s="80">
        <f t="shared" si="9"/>
        <v>7002807.1699999999</v>
      </c>
      <c r="L124" s="80">
        <f t="shared" si="9"/>
        <v>7000926</v>
      </c>
      <c r="M124" s="80">
        <f t="shared" si="9"/>
        <v>7001121</v>
      </c>
      <c r="N124" s="80">
        <f t="shared" si="9"/>
        <v>7001321</v>
      </c>
      <c r="O124" s="80">
        <f t="shared" si="9"/>
        <v>7002261.0099999998</v>
      </c>
      <c r="P124" s="80">
        <f t="shared" ref="P124" si="10">P122</f>
        <v>7002261.0099999998</v>
      </c>
      <c r="Q124" s="80">
        <f t="shared" si="9"/>
        <v>7001158</v>
      </c>
      <c r="R124" s="80">
        <f t="shared" si="9"/>
        <v>5000841</v>
      </c>
      <c r="S124" s="80">
        <f t="shared" si="9"/>
        <v>5016517</v>
      </c>
      <c r="T124" s="80">
        <f t="shared" si="9"/>
        <v>2018569.31</v>
      </c>
      <c r="U124" s="80">
        <f t="shared" si="9"/>
        <v>2020261</v>
      </c>
      <c r="V124" s="80">
        <f t="shared" si="9"/>
        <v>2021981</v>
      </c>
      <c r="W124" s="80">
        <f t="shared" si="9"/>
        <v>2023765</v>
      </c>
      <c r="X124" s="80">
        <f t="shared" si="9"/>
        <v>2000000</v>
      </c>
      <c r="Y124" s="80">
        <f t="shared" si="9"/>
        <v>4000000</v>
      </c>
      <c r="Z124" s="80">
        <f t="shared" si="9"/>
        <v>4000000</v>
      </c>
      <c r="AA124" s="80">
        <f t="shared" si="9"/>
        <v>4000000</v>
      </c>
      <c r="AB124" s="80">
        <f t="shared" si="9"/>
        <v>4000000</v>
      </c>
      <c r="AC124" s="80">
        <f t="shared" si="9"/>
        <v>2000000</v>
      </c>
      <c r="AD124" s="80">
        <f t="shared" si="9"/>
        <v>2000000</v>
      </c>
      <c r="AE124" s="80">
        <f t="shared" si="9"/>
        <v>2000000</v>
      </c>
      <c r="AF124" s="80">
        <f t="shared" si="9"/>
        <v>2000000</v>
      </c>
      <c r="AG124" s="80">
        <f t="shared" si="9"/>
        <v>0</v>
      </c>
      <c r="AH124" s="80">
        <f t="shared" si="9"/>
        <v>0</v>
      </c>
      <c r="AI124" s="80">
        <f t="shared" si="9"/>
        <v>0</v>
      </c>
      <c r="AJ124" s="80">
        <f t="shared" si="9"/>
        <v>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0</v>
      </c>
      <c r="BF124" s="80">
        <f t="shared" si="9"/>
        <v>0</v>
      </c>
      <c r="BG124" s="80">
        <f t="shared" si="9"/>
        <v>0</v>
      </c>
      <c r="BH124" s="80">
        <f t="shared" si="9"/>
        <v>0</v>
      </c>
      <c r="BI124" s="80">
        <f t="shared" si="9"/>
        <v>0</v>
      </c>
      <c r="BJ124" s="80">
        <f t="shared" si="9"/>
        <v>0</v>
      </c>
      <c r="BK124" s="80">
        <f t="shared" si="9"/>
        <v>0</v>
      </c>
      <c r="BL124" s="80">
        <f t="shared" si="9"/>
        <v>0</v>
      </c>
    </row>
    <row r="125" spans="1:73" s="82" customFormat="1">
      <c r="A125" s="81" t="s">
        <v>4</v>
      </c>
      <c r="B125" s="82">
        <f>SUM(B123:B124)</f>
        <v>135957443</v>
      </c>
      <c r="C125" s="82">
        <f t="shared" ref="C125:BL125" si="11">SUM(C123:C124)</f>
        <v>136319319.60999998</v>
      </c>
      <c r="D125" s="82">
        <f t="shared" si="11"/>
        <v>5984482</v>
      </c>
      <c r="E125" s="82">
        <f t="shared" si="11"/>
        <v>7635899</v>
      </c>
      <c r="F125" s="82">
        <f t="shared" si="11"/>
        <v>7691757</v>
      </c>
      <c r="G125" s="82">
        <f t="shared" si="11"/>
        <v>16176160.140000001</v>
      </c>
      <c r="H125" s="82">
        <f t="shared" si="11"/>
        <v>16359302</v>
      </c>
      <c r="I125" s="82">
        <f t="shared" si="11"/>
        <v>21555780</v>
      </c>
      <c r="J125" s="82">
        <f t="shared" si="11"/>
        <v>16129772</v>
      </c>
      <c r="K125" s="82">
        <f t="shared" si="11"/>
        <v>7845442.5099999998</v>
      </c>
      <c r="L125" s="82">
        <f t="shared" si="11"/>
        <v>10029411</v>
      </c>
      <c r="M125" s="82">
        <f t="shared" si="11"/>
        <v>10697449</v>
      </c>
      <c r="N125" s="82">
        <f t="shared" si="11"/>
        <v>7681540</v>
      </c>
      <c r="O125" s="82">
        <f t="shared" si="11"/>
        <v>10584844.75</v>
      </c>
      <c r="P125" s="82">
        <f t="shared" ref="P125" si="12">SUM(P123:P124)</f>
        <v>10584844.75</v>
      </c>
      <c r="Q125" s="82">
        <f t="shared" si="11"/>
        <v>12430503</v>
      </c>
      <c r="R125" s="82">
        <f t="shared" si="11"/>
        <v>10505571</v>
      </c>
      <c r="S125" s="82">
        <f t="shared" si="11"/>
        <v>7644248</v>
      </c>
      <c r="T125" s="82">
        <f t="shared" si="11"/>
        <v>8350588.0500000007</v>
      </c>
      <c r="U125" s="82">
        <f t="shared" si="11"/>
        <v>10765353</v>
      </c>
      <c r="V125" s="82">
        <f t="shared" si="11"/>
        <v>11539484</v>
      </c>
      <c r="W125" s="82">
        <f t="shared" si="11"/>
        <v>9562845</v>
      </c>
      <c r="X125" s="82">
        <f t="shared" si="11"/>
        <v>7422571.54</v>
      </c>
      <c r="Y125" s="82">
        <f t="shared" si="11"/>
        <v>8698018</v>
      </c>
      <c r="Z125" s="82">
        <f t="shared" si="11"/>
        <v>8439019</v>
      </c>
      <c r="AA125" s="82">
        <f t="shared" si="11"/>
        <v>7317012</v>
      </c>
      <c r="AB125" s="82">
        <f t="shared" si="11"/>
        <v>6614115.0299999993</v>
      </c>
      <c r="AC125" s="82">
        <f t="shared" si="11"/>
        <v>6822753</v>
      </c>
      <c r="AD125" s="82">
        <f t="shared" si="11"/>
        <v>5854013</v>
      </c>
      <c r="AE125" s="82">
        <f t="shared" si="11"/>
        <v>5250314</v>
      </c>
      <c r="AF125" s="82">
        <f t="shared" si="11"/>
        <v>5226390.37</v>
      </c>
      <c r="AG125" s="82">
        <f t="shared" si="11"/>
        <v>5663426</v>
      </c>
      <c r="AH125" s="82">
        <f t="shared" si="11"/>
        <v>4183334</v>
      </c>
      <c r="AI125" s="82">
        <f t="shared" si="11"/>
        <v>3228090</v>
      </c>
      <c r="AJ125" s="82">
        <f t="shared" si="11"/>
        <v>3166649</v>
      </c>
      <c r="AK125" s="82">
        <f t="shared" si="11"/>
        <v>2126945</v>
      </c>
      <c r="AL125" s="82">
        <f t="shared" si="11"/>
        <v>2104319</v>
      </c>
      <c r="AM125" s="82">
        <f t="shared" si="11"/>
        <v>2159380</v>
      </c>
      <c r="AN125" s="82">
        <f t="shared" si="11"/>
        <v>2187977.3199999998</v>
      </c>
      <c r="AO125" s="82">
        <f t="shared" si="11"/>
        <v>2199970</v>
      </c>
      <c r="AP125" s="82">
        <f t="shared" si="11"/>
        <v>2274089</v>
      </c>
      <c r="AQ125" s="82">
        <f t="shared" si="11"/>
        <v>2157298</v>
      </c>
      <c r="AR125" s="82">
        <f t="shared" si="11"/>
        <v>2132904.44</v>
      </c>
      <c r="AS125" s="82">
        <f t="shared" si="11"/>
        <v>2161485</v>
      </c>
      <c r="AT125" s="82">
        <f t="shared" si="11"/>
        <v>2192680</v>
      </c>
      <c r="AU125" s="82">
        <f t="shared" si="11"/>
        <v>2098141</v>
      </c>
      <c r="AV125" s="82">
        <f t="shared" si="11"/>
        <v>1276119.27</v>
      </c>
      <c r="AW125" s="82">
        <f t="shared" si="11"/>
        <v>854631</v>
      </c>
      <c r="AX125" s="82">
        <f t="shared" si="11"/>
        <v>895403</v>
      </c>
      <c r="AY125" s="82">
        <f t="shared" si="11"/>
        <v>837278</v>
      </c>
      <c r="AZ125" s="82">
        <f t="shared" si="11"/>
        <v>884859.04</v>
      </c>
      <c r="BA125" s="82">
        <f t="shared" si="11"/>
        <v>1110629</v>
      </c>
      <c r="BB125" s="82">
        <f t="shared" si="11"/>
        <v>1159765</v>
      </c>
      <c r="BC125" s="82">
        <f t="shared" si="11"/>
        <v>1103714</v>
      </c>
      <c r="BD125" s="82">
        <f t="shared" si="11"/>
        <v>781068</v>
      </c>
      <c r="BE125" s="82">
        <f t="shared" si="11"/>
        <v>213439</v>
      </c>
      <c r="BF125" s="82">
        <f t="shared" si="11"/>
        <v>217532</v>
      </c>
      <c r="BG125" s="82">
        <f t="shared" si="11"/>
        <v>255421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3090</v>
      </c>
      <c r="C128" t="s">
        <v>3099</v>
      </c>
      <c r="D128" t="s">
        <v>3092</v>
      </c>
      <c r="E128" t="s">
        <v>1190</v>
      </c>
      <c r="F128" t="s">
        <v>691</v>
      </c>
      <c r="G128" t="s">
        <v>813</v>
      </c>
      <c r="H128" t="s">
        <v>693</v>
      </c>
      <c r="I128" t="s">
        <v>694</v>
      </c>
      <c r="J128" t="s">
        <v>695</v>
      </c>
      <c r="K128" t="s">
        <v>814</v>
      </c>
      <c r="L128" t="s">
        <v>697</v>
      </c>
      <c r="M128" t="s">
        <v>698</v>
      </c>
      <c r="N128" t="s">
        <v>699</v>
      </c>
      <c r="O128" t="s">
        <v>815</v>
      </c>
      <c r="P128" t="s">
        <v>815</v>
      </c>
      <c r="Q128" t="s">
        <v>701</v>
      </c>
      <c r="R128" t="s">
        <v>702</v>
      </c>
      <c r="S128" t="s">
        <v>703</v>
      </c>
      <c r="T128" t="s">
        <v>816</v>
      </c>
      <c r="U128" t="s">
        <v>705</v>
      </c>
      <c r="V128" t="s">
        <v>706</v>
      </c>
      <c r="W128" t="s">
        <v>707</v>
      </c>
      <c r="X128" t="s">
        <v>817</v>
      </c>
      <c r="Y128" t="s">
        <v>709</v>
      </c>
      <c r="Z128" t="s">
        <v>710</v>
      </c>
      <c r="AA128" t="s">
        <v>711</v>
      </c>
      <c r="AB128" t="s">
        <v>818</v>
      </c>
      <c r="AC128" t="s">
        <v>713</v>
      </c>
      <c r="AD128" t="s">
        <v>714</v>
      </c>
      <c r="AE128" t="s">
        <v>715</v>
      </c>
      <c r="AF128" t="s">
        <v>819</v>
      </c>
      <c r="AG128" t="s">
        <v>717</v>
      </c>
      <c r="AH128" t="s">
        <v>718</v>
      </c>
      <c r="AI128" t="s">
        <v>719</v>
      </c>
      <c r="AJ128" t="s">
        <v>820</v>
      </c>
      <c r="AK128" t="s">
        <v>721</v>
      </c>
      <c r="AL128" t="s">
        <v>722</v>
      </c>
      <c r="AM128" t="s">
        <v>723</v>
      </c>
      <c r="AN128" t="s">
        <v>821</v>
      </c>
      <c r="AO128" t="s">
        <v>725</v>
      </c>
      <c r="AP128" t="s">
        <v>726</v>
      </c>
      <c r="AQ128" t="s">
        <v>727</v>
      </c>
      <c r="AR128" t="s">
        <v>822</v>
      </c>
      <c r="AS128" t="s">
        <v>729</v>
      </c>
      <c r="AT128" t="s">
        <v>730</v>
      </c>
      <c r="AU128" t="s">
        <v>731</v>
      </c>
      <c r="AV128" t="s">
        <v>823</v>
      </c>
      <c r="AW128" t="s">
        <v>733</v>
      </c>
      <c r="AX128" t="s">
        <v>734</v>
      </c>
      <c r="AY128" t="s">
        <v>735</v>
      </c>
      <c r="AZ128" t="s">
        <v>824</v>
      </c>
      <c r="BA128" t="s">
        <v>737</v>
      </c>
      <c r="BB128" t="s">
        <v>738</v>
      </c>
      <c r="BC128" t="s">
        <v>739</v>
      </c>
      <c r="BD128" t="s">
        <v>825</v>
      </c>
      <c r="BE128" t="s">
        <v>741</v>
      </c>
      <c r="BF128" t="s">
        <v>742</v>
      </c>
      <c r="BG128" t="s">
        <v>743</v>
      </c>
      <c r="BH128"/>
      <c r="BI128"/>
      <c r="BJ128"/>
      <c r="BK128"/>
      <c r="BL128"/>
      <c r="BM128"/>
      <c r="BN128"/>
      <c r="BO128"/>
      <c r="BP128"/>
      <c r="BQ128"/>
      <c r="BR128"/>
      <c r="BS128"/>
      <c r="BT128"/>
      <c r="BU128"/>
    </row>
    <row r="129" spans="1:73">
      <c r="A129" t="s">
        <v>826</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827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353</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998</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999</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3117</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3118</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354</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355</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315</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356</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830</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357</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1000</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3119</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358</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359</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360</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361</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367</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1001</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831</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362</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363</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832</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1002</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834</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364</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365</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835</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836</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837</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838</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839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840</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841</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842</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843</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844</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846</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1014</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847</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848</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849</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1189</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1192</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850</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1193</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1194</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851</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852</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928</v>
      </c>
      <c r="B180" t="s">
        <v>3095</v>
      </c>
      <c r="C180" t="s">
        <v>3096</v>
      </c>
      <c r="D180" t="s">
        <v>3097</v>
      </c>
      <c r="E180" t="s">
        <v>1191</v>
      </c>
      <c r="F180" t="s">
        <v>929</v>
      </c>
      <c r="G180" t="s">
        <v>930</v>
      </c>
      <c r="H180" t="s">
        <v>931</v>
      </c>
      <c r="I180" t="s">
        <v>932</v>
      </c>
      <c r="J180" t="s">
        <v>933</v>
      </c>
      <c r="K180" t="s">
        <v>934</v>
      </c>
      <c r="L180" t="s">
        <v>935</v>
      </c>
      <c r="M180" t="s">
        <v>936</v>
      </c>
      <c r="N180" t="s">
        <v>937</v>
      </c>
      <c r="O180" t="s">
        <v>938</v>
      </c>
      <c r="P180" t="s">
        <v>938</v>
      </c>
      <c r="Q180" t="s">
        <v>939</v>
      </c>
      <c r="R180" t="s">
        <v>940</v>
      </c>
      <c r="S180" t="s">
        <v>941</v>
      </c>
      <c r="T180" t="s">
        <v>942</v>
      </c>
      <c r="U180" t="s">
        <v>943</v>
      </c>
      <c r="V180" t="s">
        <v>944</v>
      </c>
      <c r="W180" t="s">
        <v>945</v>
      </c>
      <c r="X180" t="s">
        <v>946</v>
      </c>
      <c r="Y180" t="s">
        <v>947</v>
      </c>
      <c r="Z180" t="s">
        <v>948</v>
      </c>
      <c r="AA180" t="s">
        <v>949</v>
      </c>
      <c r="AB180" t="s">
        <v>950</v>
      </c>
      <c r="AC180" t="s">
        <v>951</v>
      </c>
      <c r="AD180" t="s">
        <v>952</v>
      </c>
      <c r="AE180" t="s">
        <v>953</v>
      </c>
      <c r="AF180" t="s">
        <v>954</v>
      </c>
      <c r="AG180" t="s">
        <v>955</v>
      </c>
      <c r="AH180" t="s">
        <v>956</v>
      </c>
      <c r="AI180" t="s">
        <v>957</v>
      </c>
      <c r="AJ180" t="s">
        <v>958</v>
      </c>
      <c r="AK180" t="s">
        <v>959</v>
      </c>
      <c r="AL180" t="s">
        <v>960</v>
      </c>
      <c r="AM180" t="s">
        <v>961</v>
      </c>
      <c r="AN180" t="s">
        <v>962</v>
      </c>
      <c r="AO180" t="s">
        <v>963</v>
      </c>
      <c r="AP180" t="s">
        <v>964</v>
      </c>
      <c r="AQ180" t="s">
        <v>965</v>
      </c>
      <c r="AR180" t="s">
        <v>966</v>
      </c>
      <c r="AS180" t="s">
        <v>967</v>
      </c>
      <c r="AT180" t="s">
        <v>968</v>
      </c>
      <c r="AU180" t="s">
        <v>969</v>
      </c>
      <c r="AV180" t="s">
        <v>970</v>
      </c>
      <c r="AW180" t="s">
        <v>971</v>
      </c>
      <c r="AX180" t="s">
        <v>972</v>
      </c>
      <c r="AY180" t="s">
        <v>973</v>
      </c>
      <c r="AZ180" t="s">
        <v>974</v>
      </c>
      <c r="BA180" t="s">
        <v>975</v>
      </c>
      <c r="BB180" t="s">
        <v>976</v>
      </c>
      <c r="BC180" t="s">
        <v>977</v>
      </c>
      <c r="BD180" t="s">
        <v>978</v>
      </c>
      <c r="BE180" t="s">
        <v>979</v>
      </c>
      <c r="BF180" t="s">
        <v>980</v>
      </c>
      <c r="BG180" t="s">
        <v>981</v>
      </c>
      <c r="BH180" s="80"/>
      <c r="BI180" s="80"/>
      <c r="BJ180" s="80"/>
      <c r="BK180" s="80"/>
      <c r="BL180" s="80"/>
      <c r="BM180" s="80"/>
      <c r="BN180" s="80"/>
      <c r="BO180" s="80"/>
      <c r="BP180" s="80"/>
      <c r="BQ180" s="80"/>
      <c r="BR180" s="80"/>
    </row>
    <row r="181" spans="1:73">
      <c r="A181" t="s">
        <v>982</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3098</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984</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361</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83664.2</v>
      </c>
      <c r="AK213" s="131">
        <f t="shared" si="13"/>
        <v>44110</v>
      </c>
      <c r="AL213" s="131">
        <f t="shared" si="13"/>
        <v>38364</v>
      </c>
      <c r="AM213" s="131">
        <f t="shared" si="13"/>
        <v>39646</v>
      </c>
      <c r="AN213" s="131">
        <f t="shared" si="13"/>
        <v>56972.22</v>
      </c>
      <c r="AO213" s="131">
        <f t="shared" si="13"/>
        <v>35833</v>
      </c>
      <c r="AP213" s="131">
        <f t="shared" si="13"/>
        <v>31973</v>
      </c>
      <c r="AQ213" s="131">
        <f t="shared" si="13"/>
        <v>35721</v>
      </c>
      <c r="AR213" s="131">
        <f t="shared" si="13"/>
        <v>60061.78</v>
      </c>
      <c r="AS213" s="131">
        <f t="shared" si="13"/>
        <v>33069</v>
      </c>
      <c r="AT213" s="131">
        <f t="shared" si="13"/>
        <v>32894</v>
      </c>
      <c r="AU213" s="131">
        <f t="shared" si="13"/>
        <v>50433</v>
      </c>
      <c r="AV213" s="131">
        <f t="shared" si="13"/>
        <v>59027.91</v>
      </c>
      <c r="AW213" s="131">
        <f t="shared" si="13"/>
        <v>41383</v>
      </c>
      <c r="AX213" s="131">
        <f t="shared" si="13"/>
        <v>42652</v>
      </c>
      <c r="AY213" s="131">
        <f t="shared" si="13"/>
        <v>23407</v>
      </c>
      <c r="AZ213" s="131">
        <f t="shared" si="13"/>
        <v>26189.69</v>
      </c>
      <c r="BA213" s="131">
        <f t="shared" si="13"/>
        <v>0</v>
      </c>
      <c r="BB213" s="131">
        <f t="shared" si="13"/>
        <v>0</v>
      </c>
      <c r="BC213" s="131">
        <f t="shared" si="13"/>
        <v>0</v>
      </c>
      <c r="BD213" s="131">
        <f t="shared" si="13"/>
        <v>2970</v>
      </c>
      <c r="BE213" s="131">
        <f t="shared" si="13"/>
        <v>2970</v>
      </c>
      <c r="BF213" s="131">
        <f t="shared" si="13"/>
        <v>2970</v>
      </c>
      <c r="BG213" s="131">
        <f t="shared" si="13"/>
        <v>2970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83664.2</v>
      </c>
      <c r="AK215" s="80">
        <f t="shared" si="14"/>
        <v>44110</v>
      </c>
      <c r="AL215" s="80">
        <f t="shared" si="14"/>
        <v>38364</v>
      </c>
      <c r="AM215" s="80">
        <f t="shared" si="14"/>
        <v>39646</v>
      </c>
      <c r="AN215" s="80">
        <f t="shared" si="14"/>
        <v>56972.22</v>
      </c>
      <c r="AO215" s="80">
        <f t="shared" si="14"/>
        <v>35833</v>
      </c>
      <c r="AP215" s="80">
        <f t="shared" si="14"/>
        <v>31973</v>
      </c>
      <c r="AQ215" s="80">
        <f t="shared" si="14"/>
        <v>35721</v>
      </c>
      <c r="AR215" s="80">
        <f t="shared" si="14"/>
        <v>60061.78</v>
      </c>
      <c r="AS215" s="80">
        <f t="shared" si="14"/>
        <v>33069</v>
      </c>
      <c r="AT215" s="80">
        <f t="shared" si="14"/>
        <v>32894</v>
      </c>
      <c r="AU215" s="80">
        <f t="shared" si="14"/>
        <v>50433</v>
      </c>
      <c r="AV215" s="80">
        <f t="shared" si="14"/>
        <v>59027.91</v>
      </c>
      <c r="AW215" s="80">
        <f t="shared" si="14"/>
        <v>41383</v>
      </c>
      <c r="AX215" s="80">
        <f t="shared" si="14"/>
        <v>42652</v>
      </c>
      <c r="AY215" s="80">
        <f t="shared" si="14"/>
        <v>23407</v>
      </c>
      <c r="AZ215" s="80">
        <f t="shared" si="14"/>
        <v>26189.69</v>
      </c>
      <c r="BA215" s="80">
        <f t="shared" si="14"/>
        <v>0</v>
      </c>
      <c r="BB215" s="80">
        <f t="shared" si="14"/>
        <v>0</v>
      </c>
      <c r="BC215" s="80">
        <f t="shared" si="14"/>
        <v>0</v>
      </c>
      <c r="BD215" s="80">
        <f t="shared" si="14"/>
        <v>2970</v>
      </c>
      <c r="BE215" s="80">
        <f t="shared" si="14"/>
        <v>2970</v>
      </c>
      <c r="BF215" s="80">
        <f t="shared" si="14"/>
        <v>2970</v>
      </c>
      <c r="BG215" s="80">
        <f t="shared" si="14"/>
        <v>2970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3090</v>
      </c>
      <c r="C219" t="s">
        <v>3091</v>
      </c>
      <c r="D219" t="s">
        <v>3092</v>
      </c>
      <c r="E219" t="s">
        <v>1190</v>
      </c>
      <c r="F219" t="s">
        <v>691</v>
      </c>
      <c r="G219" t="s">
        <v>692</v>
      </c>
      <c r="H219" t="s">
        <v>693</v>
      </c>
      <c r="I219" t="s">
        <v>694</v>
      </c>
      <c r="J219" t="s">
        <v>695</v>
      </c>
      <c r="K219" t="s">
        <v>696</v>
      </c>
      <c r="L219" t="s">
        <v>697</v>
      </c>
      <c r="M219" t="s">
        <v>698</v>
      </c>
      <c r="N219" t="s">
        <v>699</v>
      </c>
      <c r="O219" t="s">
        <v>700</v>
      </c>
      <c r="P219" t="s">
        <v>700</v>
      </c>
      <c r="Q219" t="s">
        <v>701</v>
      </c>
      <c r="R219" t="s">
        <v>702</v>
      </c>
      <c r="S219" t="s">
        <v>703</v>
      </c>
      <c r="T219" t="s">
        <v>704</v>
      </c>
      <c r="U219" t="s">
        <v>705</v>
      </c>
      <c r="V219" t="s">
        <v>706</v>
      </c>
      <c r="W219" t="s">
        <v>707</v>
      </c>
      <c r="X219" t="s">
        <v>708</v>
      </c>
      <c r="Y219" t="s">
        <v>709</v>
      </c>
      <c r="Z219" t="s">
        <v>710</v>
      </c>
      <c r="AA219" t="s">
        <v>711</v>
      </c>
      <c r="AB219" t="s">
        <v>712</v>
      </c>
      <c r="AC219" t="s">
        <v>713</v>
      </c>
      <c r="AD219" t="s">
        <v>714</v>
      </c>
      <c r="AE219" t="s">
        <v>715</v>
      </c>
      <c r="AF219" t="s">
        <v>716</v>
      </c>
      <c r="AG219" t="s">
        <v>717</v>
      </c>
      <c r="AH219" t="s">
        <v>718</v>
      </c>
      <c r="AI219" t="s">
        <v>719</v>
      </c>
      <c r="AJ219" t="s">
        <v>720</v>
      </c>
      <c r="AK219" t="s">
        <v>721</v>
      </c>
      <c r="AL219" t="s">
        <v>722</v>
      </c>
      <c r="AM219" t="s">
        <v>723</v>
      </c>
      <c r="AN219" t="s">
        <v>724</v>
      </c>
      <c r="AO219" t="s">
        <v>725</v>
      </c>
      <c r="AP219" t="s">
        <v>726</v>
      </c>
      <c r="AQ219" t="s">
        <v>727</v>
      </c>
      <c r="AR219" t="s">
        <v>728</v>
      </c>
      <c r="AS219" t="s">
        <v>729</v>
      </c>
      <c r="AT219" t="s">
        <v>730</v>
      </c>
      <c r="AU219" t="s">
        <v>731</v>
      </c>
      <c r="AV219" t="s">
        <v>732</v>
      </c>
      <c r="AW219" t="s">
        <v>733</v>
      </c>
      <c r="AX219" t="s">
        <v>734</v>
      </c>
      <c r="AY219" t="s">
        <v>735</v>
      </c>
      <c r="AZ219" t="s">
        <v>736</v>
      </c>
      <c r="BA219" t="s">
        <v>737</v>
      </c>
      <c r="BB219" t="s">
        <v>738</v>
      </c>
      <c r="BC219" t="s">
        <v>739</v>
      </c>
      <c r="BD219" t="s">
        <v>740</v>
      </c>
      <c r="BE219" t="s">
        <v>741</v>
      </c>
      <c r="BF219" t="s">
        <v>742</v>
      </c>
      <c r="BG219" t="s">
        <v>743</v>
      </c>
    </row>
    <row r="220" spans="1:119">
      <c r="A220" t="s">
        <v>853</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854</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1003</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366</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855</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856</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367</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857</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858</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859</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862</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863</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864</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865</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866</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1004</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867</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869</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870</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355</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364</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365</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871</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872</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873</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874</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875</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876</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877</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878</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879</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1005</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880</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3101</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881</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882</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897</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921</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883</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368</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884</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885</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886</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888</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890</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891</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892</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893</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894</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369</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892</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893</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894</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895</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896</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898</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370</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899</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900</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901</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902</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903</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906</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907</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909</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910</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911</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1195</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913</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914</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1006</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916</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919</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3102</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3103</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920</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922</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371</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372</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924</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926</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927</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928</v>
      </c>
      <c r="B302" t="s">
        <v>3095</v>
      </c>
      <c r="C302" t="s">
        <v>3096</v>
      </c>
      <c r="D302" t="s">
        <v>3097</v>
      </c>
      <c r="E302" t="s">
        <v>1191</v>
      </c>
      <c r="F302" t="s">
        <v>929</v>
      </c>
      <c r="G302" t="s">
        <v>930</v>
      </c>
      <c r="H302" t="s">
        <v>931</v>
      </c>
      <c r="I302" t="s">
        <v>932</v>
      </c>
      <c r="J302" t="s">
        <v>933</v>
      </c>
      <c r="K302" t="s">
        <v>934</v>
      </c>
      <c r="L302" t="s">
        <v>935</v>
      </c>
      <c r="M302" t="s">
        <v>936</v>
      </c>
      <c r="N302" t="s">
        <v>937</v>
      </c>
      <c r="O302" t="s">
        <v>938</v>
      </c>
      <c r="P302" t="s">
        <v>938</v>
      </c>
      <c r="Q302" t="s">
        <v>939</v>
      </c>
      <c r="R302" t="s">
        <v>940</v>
      </c>
      <c r="S302" t="s">
        <v>941</v>
      </c>
      <c r="T302" t="s">
        <v>942</v>
      </c>
      <c r="U302" t="s">
        <v>943</v>
      </c>
      <c r="V302" t="s">
        <v>944</v>
      </c>
      <c r="W302" t="s">
        <v>945</v>
      </c>
      <c r="X302" t="s">
        <v>946</v>
      </c>
      <c r="Y302" t="s">
        <v>947</v>
      </c>
      <c r="Z302" t="s">
        <v>948</v>
      </c>
      <c r="AA302" t="s">
        <v>949</v>
      </c>
      <c r="AB302" t="s">
        <v>950</v>
      </c>
      <c r="AC302" t="s">
        <v>951</v>
      </c>
      <c r="AD302" t="s">
        <v>952</v>
      </c>
      <c r="AE302" t="s">
        <v>953</v>
      </c>
      <c r="AF302" t="s">
        <v>954</v>
      </c>
      <c r="AG302" t="s">
        <v>955</v>
      </c>
      <c r="AH302" t="s">
        <v>956</v>
      </c>
      <c r="AI302" t="s">
        <v>957</v>
      </c>
      <c r="AJ302" t="s">
        <v>958</v>
      </c>
      <c r="AK302" t="s">
        <v>959</v>
      </c>
      <c r="AL302" t="s">
        <v>960</v>
      </c>
      <c r="AM302" t="s">
        <v>961</v>
      </c>
      <c r="AN302" t="s">
        <v>962</v>
      </c>
      <c r="AO302" t="s">
        <v>963</v>
      </c>
      <c r="AP302" t="s">
        <v>964</v>
      </c>
      <c r="AQ302" t="s">
        <v>965</v>
      </c>
      <c r="AR302" t="s">
        <v>966</v>
      </c>
      <c r="AS302" t="s">
        <v>967</v>
      </c>
      <c r="AT302" t="s">
        <v>968</v>
      </c>
      <c r="AU302" t="s">
        <v>969</v>
      </c>
      <c r="AV302" t="s">
        <v>970</v>
      </c>
      <c r="AW302" t="s">
        <v>971</v>
      </c>
      <c r="AX302" t="s">
        <v>972</v>
      </c>
      <c r="AY302" t="s">
        <v>973</v>
      </c>
      <c r="AZ302" t="s">
        <v>974</v>
      </c>
      <c r="BA302" t="s">
        <v>975</v>
      </c>
      <c r="BB302" t="s">
        <v>976</v>
      </c>
      <c r="BC302" t="s">
        <v>977</v>
      </c>
      <c r="BD302" t="s">
        <v>978</v>
      </c>
      <c r="BE302" t="s">
        <v>979</v>
      </c>
      <c r="BF302" t="s">
        <v>980</v>
      </c>
      <c r="BG302" t="s">
        <v>981</v>
      </c>
    </row>
    <row r="303" spans="1:59">
      <c r="A303" t="s">
        <v>982</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3098</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984</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5" t="s">
        <v>649</v>
      </c>
      <c r="R347" s="135" t="s">
        <v>650</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3">
        <v>9</v>
      </c>
      <c r="R348" s="134">
        <v>2022</v>
      </c>
    </row>
    <row r="349" spans="1:54" ht="14">
      <c r="A349" s="84"/>
      <c r="B349" s="248" t="s">
        <v>11</v>
      </c>
      <c r="C349" s="248"/>
      <c r="D349" s="248"/>
      <c r="E349" s="248"/>
      <c r="F349" s="248"/>
      <c r="G349" s="248"/>
      <c r="H349" s="248"/>
      <c r="I349" s="248"/>
      <c r="J349" s="248"/>
      <c r="K349" s="248"/>
      <c r="L349" s="248"/>
      <c r="M349" s="248"/>
      <c r="N349" s="248"/>
      <c r="O349" s="115"/>
      <c r="P349" s="115"/>
      <c r="Q349" s="6"/>
      <c r="R349" s="3"/>
    </row>
    <row r="350" spans="1:54" ht="14">
      <c r="B350" s="249" t="s">
        <v>316</v>
      </c>
      <c r="C350" s="249"/>
      <c r="D350" s="249"/>
      <c r="E350" s="249"/>
      <c r="F350" s="249"/>
      <c r="G350" s="249"/>
      <c r="H350" s="249"/>
      <c r="I350" s="249"/>
      <c r="J350" s="249"/>
      <c r="K350" s="249"/>
      <c r="L350" s="249"/>
      <c r="M350" s="249"/>
      <c r="N350" s="249"/>
      <c r="O350" s="116"/>
      <c r="P350" s="116"/>
      <c r="Q350" s="6"/>
      <c r="R350" s="3"/>
    </row>
    <row r="351" spans="1:54" ht="14">
      <c r="B351" s="7">
        <f t="shared" ref="B351:P353" si="16">IFERROR(VLOOKUP($B$350,$4:$126,MATCH($R351&amp;"/"&amp;B$348,$2:$2,0),FALSE),"")</f>
        <v>769698</v>
      </c>
      <c r="C351" s="7">
        <f t="shared" si="16"/>
        <v>2230704</v>
      </c>
      <c r="D351" s="7">
        <f t="shared" si="16"/>
        <v>3029795</v>
      </c>
      <c r="E351" s="7">
        <f t="shared" si="16"/>
        <v>5872685</v>
      </c>
      <c r="F351" s="7">
        <f t="shared" si="16"/>
        <v>6100432</v>
      </c>
      <c r="G351" s="7">
        <f t="shared" si="16"/>
        <v>7286502</v>
      </c>
      <c r="H351" s="7">
        <f t="shared" si="16"/>
        <v>4388480</v>
      </c>
      <c r="I351" s="7">
        <f t="shared" si="16"/>
        <v>3973460</v>
      </c>
      <c r="J351" s="7">
        <f t="shared" si="16"/>
        <v>2576093</v>
      </c>
      <c r="K351" s="7">
        <f t="shared" si="16"/>
        <v>2218360</v>
      </c>
      <c r="L351" s="7">
        <f t="shared" si="16"/>
        <v>3303580</v>
      </c>
      <c r="M351" s="7">
        <f t="shared" si="16"/>
        <v>4424035</v>
      </c>
      <c r="N351" s="8">
        <f t="shared" si="16"/>
        <v>7168096</v>
      </c>
      <c r="O351" s="8">
        <f t="shared" si="16"/>
        <v>12244788</v>
      </c>
      <c r="P351" s="8">
        <f t="shared" si="16"/>
        <v>57429649</v>
      </c>
      <c r="Q351" s="6"/>
      <c r="R351" s="9" t="s">
        <v>12</v>
      </c>
    </row>
    <row r="352" spans="1:54" ht="14">
      <c r="B352" s="7">
        <f t="shared" si="16"/>
        <v>835550</v>
      </c>
      <c r="C352" s="7">
        <f t="shared" si="16"/>
        <v>2003182</v>
      </c>
      <c r="D352" s="7">
        <f t="shared" si="16"/>
        <v>2705223</v>
      </c>
      <c r="E352" s="7">
        <f t="shared" si="16"/>
        <v>4509791</v>
      </c>
      <c r="F352" s="7">
        <f t="shared" si="16"/>
        <v>4611300</v>
      </c>
      <c r="G352" s="7">
        <f t="shared" si="16"/>
        <v>2541220</v>
      </c>
      <c r="H352" s="7">
        <f t="shared" si="16"/>
        <v>2282000</v>
      </c>
      <c r="I352" s="7">
        <f t="shared" si="16"/>
        <v>1259600</v>
      </c>
      <c r="J352" s="7">
        <f t="shared" si="16"/>
        <v>931015</v>
      </c>
      <c r="K352" s="7">
        <f t="shared" si="16"/>
        <v>1663704</v>
      </c>
      <c r="L352" s="7">
        <f t="shared" si="16"/>
        <v>2520625</v>
      </c>
      <c r="M352" s="7">
        <f t="shared" si="16"/>
        <v>3481335</v>
      </c>
      <c r="N352" s="8">
        <f t="shared" si="16"/>
        <v>9658371</v>
      </c>
      <c r="O352" s="8">
        <f t="shared" si="16"/>
        <v>7442128</v>
      </c>
      <c r="P352" s="8" t="str">
        <f t="shared" si="16"/>
        <v/>
      </c>
      <c r="Q352" s="6"/>
      <c r="R352" s="9" t="s">
        <v>13</v>
      </c>
    </row>
    <row r="353" spans="2:18" ht="14">
      <c r="B353" s="7">
        <f t="shared" si="16"/>
        <v>1744589</v>
      </c>
      <c r="C353" s="7">
        <f t="shared" si="16"/>
        <v>2470665</v>
      </c>
      <c r="D353" s="7">
        <f t="shared" si="16"/>
        <v>2657185</v>
      </c>
      <c r="E353" s="7">
        <f t="shared" si="16"/>
        <v>3181708</v>
      </c>
      <c r="F353" s="7">
        <f t="shared" si="16"/>
        <v>2450546</v>
      </c>
      <c r="G353" s="7">
        <f t="shared" si="16"/>
        <v>4099110</v>
      </c>
      <c r="H353" s="7">
        <f t="shared" si="16"/>
        <v>2781446</v>
      </c>
      <c r="I353" s="7">
        <f t="shared" si="16"/>
        <v>895185</v>
      </c>
      <c r="J353" s="7">
        <f t="shared" si="16"/>
        <v>926726</v>
      </c>
      <c r="K353" s="7">
        <f t="shared" si="16"/>
        <v>2413829</v>
      </c>
      <c r="L353" s="7">
        <f t="shared" si="16"/>
        <v>3109517</v>
      </c>
      <c r="M353" s="7">
        <f t="shared" si="16"/>
        <v>2541408</v>
      </c>
      <c r="N353" s="8">
        <f t="shared" si="16"/>
        <v>6004787</v>
      </c>
      <c r="O353" s="8">
        <f t="shared" si="16"/>
        <v>5260359</v>
      </c>
      <c r="P353" s="8" t="str">
        <f t="shared" si="16"/>
        <v/>
      </c>
      <c r="Q353" s="6"/>
      <c r="R353" s="9" t="s">
        <v>14</v>
      </c>
    </row>
    <row r="354" spans="2:18" ht="14">
      <c r="B354" s="7">
        <f t="shared" ref="B354:M354" si="17">IFERROR(VLOOKUP($B$350,$4:$126,MATCH($R354&amp;"/"&amp;B$348,$2:$2,0),FALSE),"")</f>
        <v>1925385</v>
      </c>
      <c r="C354" s="7">
        <f t="shared" si="17"/>
        <v>3007843.98</v>
      </c>
      <c r="D354" s="7">
        <f t="shared" si="17"/>
        <v>5293591.1399999997</v>
      </c>
      <c r="E354" s="7">
        <f t="shared" si="17"/>
        <v>6288326.2400000002</v>
      </c>
      <c r="F354" s="7">
        <f t="shared" si="17"/>
        <v>6055828.7999999998</v>
      </c>
      <c r="G354" s="7">
        <f t="shared" si="17"/>
        <v>5010819.82</v>
      </c>
      <c r="H354" s="7">
        <f t="shared" si="17"/>
        <v>4564232.9400000004</v>
      </c>
      <c r="I354" s="7">
        <f t="shared" si="17"/>
        <v>2229533</v>
      </c>
      <c r="J354" s="7">
        <f t="shared" si="17"/>
        <v>2550133.04</v>
      </c>
      <c r="K354" s="7">
        <f t="shared" si="17"/>
        <v>4360986.0199999996</v>
      </c>
      <c r="L354" s="7">
        <f t="shared" si="17"/>
        <v>5095611.51</v>
      </c>
      <c r="M354" s="7">
        <f t="shared" si="17"/>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ht="14">
      <c r="B355" s="12">
        <f t="shared" ref="B355:O355" si="18">+B354/B$402</f>
        <v>9.3075328227959858E-2</v>
      </c>
      <c r="C355" s="12">
        <f t="shared" si="18"/>
        <v>0.13122327118327598</v>
      </c>
      <c r="D355" s="12">
        <f t="shared" si="18"/>
        <v>0.20765966770506089</v>
      </c>
      <c r="E355" s="12">
        <f t="shared" si="18"/>
        <v>0.2074024111371161</v>
      </c>
      <c r="F355" s="12">
        <f t="shared" si="18"/>
        <v>0.1887458782228911</v>
      </c>
      <c r="G355" s="12">
        <f t="shared" si="18"/>
        <v>0.13878718356769526</v>
      </c>
      <c r="H355" s="12">
        <f t="shared" si="18"/>
        <v>0.10452714882613903</v>
      </c>
      <c r="I355" s="12">
        <f t="shared" si="18"/>
        <v>4.6536049174424395E-2</v>
      </c>
      <c r="J355" s="12">
        <f t="shared" si="18"/>
        <v>4.8243632769802217E-2</v>
      </c>
      <c r="K355" s="12">
        <f t="shared" si="18"/>
        <v>7.3945130765854045E-2</v>
      </c>
      <c r="L355" s="12">
        <f t="shared" si="18"/>
        <v>8.2100870855517136E-2</v>
      </c>
      <c r="M355" s="12">
        <f t="shared" si="18"/>
        <v>7.6629248769859604E-2</v>
      </c>
      <c r="N355" s="12">
        <f t="shared" si="18"/>
        <v>0.14160726908288404</v>
      </c>
      <c r="O355" s="12">
        <f t="shared" si="18"/>
        <v>0.11335553547809088</v>
      </c>
      <c r="P355" s="12">
        <f t="shared" ref="P355" si="19">+P354/P$402</f>
        <v>0.10173801947337471</v>
      </c>
      <c r="Q355" s="6"/>
      <c r="R355" s="11" t="s">
        <v>686</v>
      </c>
    </row>
    <row r="356" spans="2:18" ht="14">
      <c r="B356" s="249" t="s">
        <v>317</v>
      </c>
      <c r="C356" s="249"/>
      <c r="D356" s="249"/>
      <c r="E356" s="249"/>
      <c r="F356" s="249"/>
      <c r="G356" s="249"/>
      <c r="H356" s="249"/>
      <c r="I356" s="249"/>
      <c r="J356" s="249"/>
      <c r="K356" s="249"/>
      <c r="L356" s="249"/>
      <c r="M356" s="249"/>
      <c r="N356" s="249"/>
      <c r="O356" s="116"/>
      <c r="P356" s="116"/>
      <c r="Q356" s="6"/>
      <c r="R356" s="3"/>
    </row>
    <row r="357" spans="2:18" ht="14">
      <c r="B357" s="8">
        <f t="shared" ref="B357:P359" si="20">IFERROR(VLOOKUP($B$356,$4:$126,MATCH($R357&amp;"/"&amp;B$348,$2:$2,0),FALSE),"")</f>
        <v>0</v>
      </c>
      <c r="C357" s="8">
        <f t="shared" si="20"/>
        <v>0</v>
      </c>
      <c r="D357" s="8">
        <f t="shared" si="20"/>
        <v>0</v>
      </c>
      <c r="E357" s="8">
        <f t="shared" si="20"/>
        <v>0</v>
      </c>
      <c r="F357" s="8">
        <f t="shared" si="20"/>
        <v>0</v>
      </c>
      <c r="G357" s="8">
        <f t="shared" si="20"/>
        <v>0</v>
      </c>
      <c r="H357" s="8">
        <f t="shared" si="20"/>
        <v>0</v>
      </c>
      <c r="I357" s="8">
        <f t="shared" si="20"/>
        <v>0</v>
      </c>
      <c r="J357" s="8">
        <f t="shared" si="20"/>
        <v>0</v>
      </c>
      <c r="K357" s="8">
        <f t="shared" si="20"/>
        <v>0</v>
      </c>
      <c r="L357" s="8">
        <f t="shared" si="20"/>
        <v>269025</v>
      </c>
      <c r="M357" s="8">
        <f t="shared" si="20"/>
        <v>46</v>
      </c>
      <c r="N357" s="8">
        <f t="shared" si="20"/>
        <v>1605</v>
      </c>
      <c r="O357" s="8">
        <f t="shared" si="20"/>
        <v>0</v>
      </c>
      <c r="P357" s="8">
        <f t="shared" si="20"/>
        <v>6577000</v>
      </c>
      <c r="Q357" s="6"/>
      <c r="R357" s="9" t="s">
        <v>12</v>
      </c>
    </row>
    <row r="358" spans="2:18" ht="14">
      <c r="B358" s="8">
        <f t="shared" si="20"/>
        <v>0</v>
      </c>
      <c r="C358" s="8">
        <f t="shared" si="20"/>
        <v>0</v>
      </c>
      <c r="D358" s="8">
        <f t="shared" si="20"/>
        <v>0</v>
      </c>
      <c r="E358" s="8">
        <f t="shared" si="20"/>
        <v>0</v>
      </c>
      <c r="F358" s="8">
        <f t="shared" si="20"/>
        <v>0</v>
      </c>
      <c r="G358" s="8">
        <f t="shared" si="20"/>
        <v>0</v>
      </c>
      <c r="H358" s="8">
        <f t="shared" si="20"/>
        <v>0</v>
      </c>
      <c r="I358" s="8">
        <f t="shared" si="20"/>
        <v>0</v>
      </c>
      <c r="J358" s="8">
        <f t="shared" si="20"/>
        <v>0</v>
      </c>
      <c r="K358" s="8">
        <f t="shared" si="20"/>
        <v>0</v>
      </c>
      <c r="L358" s="8">
        <f t="shared" si="20"/>
        <v>45</v>
      </c>
      <c r="M358" s="8">
        <f t="shared" si="20"/>
        <v>44821</v>
      </c>
      <c r="N358" s="8">
        <f t="shared" si="20"/>
        <v>40016</v>
      </c>
      <c r="O358" s="8">
        <f t="shared" si="20"/>
        <v>0</v>
      </c>
      <c r="P358" s="8" t="str">
        <f t="shared" si="20"/>
        <v/>
      </c>
      <c r="Q358" s="6"/>
      <c r="R358" s="9" t="s">
        <v>13</v>
      </c>
    </row>
    <row r="359" spans="2:18" ht="14">
      <c r="B359" s="8">
        <f t="shared" si="20"/>
        <v>0</v>
      </c>
      <c r="C359" s="8">
        <f t="shared" si="20"/>
        <v>0</v>
      </c>
      <c r="D359" s="8">
        <f t="shared" si="20"/>
        <v>0</v>
      </c>
      <c r="E359" s="8">
        <f t="shared" si="20"/>
        <v>0</v>
      </c>
      <c r="F359" s="8">
        <f t="shared" si="20"/>
        <v>0</v>
      </c>
      <c r="G359" s="8">
        <f t="shared" si="20"/>
        <v>0</v>
      </c>
      <c r="H359" s="8">
        <f t="shared" si="20"/>
        <v>0</v>
      </c>
      <c r="I359" s="8">
        <f t="shared" si="20"/>
        <v>0</v>
      </c>
      <c r="J359" s="8">
        <f t="shared" si="20"/>
        <v>0</v>
      </c>
      <c r="K359" s="8">
        <f t="shared" si="20"/>
        <v>0</v>
      </c>
      <c r="L359" s="8">
        <f t="shared" si="20"/>
        <v>42</v>
      </c>
      <c r="M359" s="8">
        <f t="shared" si="20"/>
        <v>59</v>
      </c>
      <c r="N359" s="8">
        <f t="shared" si="20"/>
        <v>16758</v>
      </c>
      <c r="O359" s="8">
        <f t="shared" si="20"/>
        <v>0</v>
      </c>
      <c r="P359" s="8" t="str">
        <f t="shared" si="20"/>
        <v/>
      </c>
      <c r="Q359" s="6"/>
      <c r="R359" s="9" t="s">
        <v>14</v>
      </c>
    </row>
    <row r="360" spans="2:18" ht="14">
      <c r="B360" s="8">
        <f t="shared" ref="B360:P360" si="21">IFERROR(VLOOKUP($B$356,$4:$126,MATCH($R360&amp;"/"&amp;B$348,$2:$2,0),FALSE),IFERROR(VLOOKUP($B$356,$4:$126,MATCH($R359&amp;"/"&amp;B$348,$2:$2,0),FALSE),IFERROR(VLOOKUP($B$356,$4:$126,MATCH($R358&amp;"/"&amp;B$348,$2:$2,0),FALSE),IFERROR(VLOOKUP($B$356,$4:$126,MATCH($R357&amp;"/"&amp;B$348,$2:$2,0),FALSE),""))))</f>
        <v>0</v>
      </c>
      <c r="C360" s="8">
        <f t="shared" si="21"/>
        <v>0</v>
      </c>
      <c r="D360" s="8">
        <f t="shared" si="21"/>
        <v>0</v>
      </c>
      <c r="E360" s="8">
        <f t="shared" si="21"/>
        <v>0</v>
      </c>
      <c r="F360" s="8">
        <f t="shared" si="21"/>
        <v>0</v>
      </c>
      <c r="G360" s="8">
        <f t="shared" si="21"/>
        <v>0</v>
      </c>
      <c r="H360" s="8">
        <f t="shared" si="21"/>
        <v>0</v>
      </c>
      <c r="I360" s="8">
        <f t="shared" si="21"/>
        <v>0</v>
      </c>
      <c r="J360" s="8">
        <f t="shared" si="21"/>
        <v>0</v>
      </c>
      <c r="K360" s="8">
        <f t="shared" si="21"/>
        <v>2520.15</v>
      </c>
      <c r="L360" s="8">
        <f t="shared" si="21"/>
        <v>43.4</v>
      </c>
      <c r="M360" s="8">
        <f t="shared" si="21"/>
        <v>42764.28</v>
      </c>
      <c r="N360" s="8">
        <f t="shared" si="21"/>
        <v>34568.949999999997</v>
      </c>
      <c r="O360" s="8">
        <f t="shared" si="21"/>
        <v>3974700</v>
      </c>
      <c r="P360" s="8">
        <f t="shared" si="21"/>
        <v>6577000</v>
      </c>
      <c r="Q360" s="6"/>
      <c r="R360" s="9" t="s">
        <v>15</v>
      </c>
    </row>
    <row r="361" spans="2:18" ht="14">
      <c r="B361" s="12">
        <f t="shared" ref="B361:O361" si="22">+B360/B$402</f>
        <v>0</v>
      </c>
      <c r="C361" s="12">
        <f t="shared" si="22"/>
        <v>0</v>
      </c>
      <c r="D361" s="12">
        <f t="shared" si="22"/>
        <v>0</v>
      </c>
      <c r="E361" s="12">
        <f t="shared" si="22"/>
        <v>0</v>
      </c>
      <c r="F361" s="12">
        <f t="shared" si="22"/>
        <v>0</v>
      </c>
      <c r="G361" s="12">
        <f t="shared" si="22"/>
        <v>0</v>
      </c>
      <c r="H361" s="12">
        <f t="shared" si="22"/>
        <v>0</v>
      </c>
      <c r="I361" s="12">
        <f t="shared" si="22"/>
        <v>0</v>
      </c>
      <c r="J361" s="12">
        <f t="shared" si="22"/>
        <v>0</v>
      </c>
      <c r="K361" s="12">
        <f t="shared" si="22"/>
        <v>4.2731808917738079E-5</v>
      </c>
      <c r="L361" s="12">
        <f t="shared" si="22"/>
        <v>6.9926402123411552E-7</v>
      </c>
      <c r="M361" s="12">
        <f t="shared" si="22"/>
        <v>6.8268471587670538E-4</v>
      </c>
      <c r="N361" s="12">
        <f t="shared" si="22"/>
        <v>4.6693245922373552E-4</v>
      </c>
      <c r="O361" s="12">
        <f t="shared" si="22"/>
        <v>6.9793974813503286E-3</v>
      </c>
      <c r="P361" s="12">
        <f t="shared" ref="P361" si="23">+P360/P$402</f>
        <v>1.1651315404633336E-2</v>
      </c>
      <c r="Q361" s="6"/>
      <c r="R361" s="11" t="s">
        <v>686</v>
      </c>
    </row>
    <row r="362" spans="2:18" ht="14">
      <c r="B362" s="249" t="s">
        <v>318</v>
      </c>
      <c r="C362" s="249"/>
      <c r="D362" s="249"/>
      <c r="E362" s="249"/>
      <c r="F362" s="249"/>
      <c r="G362" s="249"/>
      <c r="H362" s="249"/>
      <c r="I362" s="249"/>
      <c r="J362" s="249"/>
      <c r="K362" s="249"/>
      <c r="L362" s="249"/>
      <c r="M362" s="249"/>
      <c r="N362" s="249"/>
      <c r="O362" s="116"/>
      <c r="P362" s="116"/>
      <c r="Q362" s="6"/>
      <c r="R362" s="3"/>
    </row>
    <row r="363" spans="2:18" ht="14">
      <c r="B363" s="8">
        <f t="shared" ref="B363:P365" si="24">IFERROR(VLOOKUP($B$362,$4:$126,MATCH($R363&amp;"/"&amp;B$348,$2:$2,0),FALSE),"")</f>
        <v>180241</v>
      </c>
      <c r="C363" s="8">
        <f t="shared" si="24"/>
        <v>129688</v>
      </c>
      <c r="D363" s="8">
        <f t="shared" si="24"/>
        <v>139269</v>
      </c>
      <c r="E363" s="8">
        <f t="shared" si="24"/>
        <v>138338</v>
      </c>
      <c r="F363" s="8">
        <f t="shared" si="24"/>
        <v>156172</v>
      </c>
      <c r="G363" s="8">
        <f t="shared" si="24"/>
        <v>190974</v>
      </c>
      <c r="H363" s="8">
        <f t="shared" si="24"/>
        <v>229873</v>
      </c>
      <c r="I363" s="8">
        <f t="shared" si="24"/>
        <v>258336</v>
      </c>
      <c r="J363" s="8">
        <f t="shared" si="24"/>
        <v>350403</v>
      </c>
      <c r="K363" s="8">
        <f t="shared" si="24"/>
        <v>1165069</v>
      </c>
      <c r="L363" s="8">
        <f t="shared" si="24"/>
        <v>1336240</v>
      </c>
      <c r="M363" s="8">
        <f t="shared" si="24"/>
        <v>1678971</v>
      </c>
      <c r="N363" s="8">
        <f t="shared" si="24"/>
        <v>1328038</v>
      </c>
      <c r="O363" s="8">
        <f t="shared" si="24"/>
        <v>1548935</v>
      </c>
      <c r="P363" s="8">
        <f t="shared" si="24"/>
        <v>4514980</v>
      </c>
      <c r="Q363" s="6"/>
      <c r="R363" s="9" t="s">
        <v>12</v>
      </c>
    </row>
    <row r="364" spans="2:18" ht="14">
      <c r="B364" s="8">
        <f t="shared" si="24"/>
        <v>144033</v>
      </c>
      <c r="C364" s="8">
        <f t="shared" si="24"/>
        <v>74102</v>
      </c>
      <c r="D364" s="8">
        <f t="shared" si="24"/>
        <v>129939</v>
      </c>
      <c r="E364" s="8">
        <f t="shared" si="24"/>
        <v>129987</v>
      </c>
      <c r="F364" s="8">
        <f t="shared" si="24"/>
        <v>148093</v>
      </c>
      <c r="G364" s="8">
        <f t="shared" si="24"/>
        <v>183069</v>
      </c>
      <c r="H364" s="8">
        <f t="shared" si="24"/>
        <v>211259</v>
      </c>
      <c r="I364" s="8">
        <f t="shared" si="24"/>
        <v>244984</v>
      </c>
      <c r="J364" s="8">
        <f t="shared" si="24"/>
        <v>284567</v>
      </c>
      <c r="K364" s="8">
        <f t="shared" si="24"/>
        <v>1270114</v>
      </c>
      <c r="L364" s="8">
        <f t="shared" si="24"/>
        <v>1347024</v>
      </c>
      <c r="M364" s="8">
        <f t="shared" si="24"/>
        <v>1681471</v>
      </c>
      <c r="N364" s="8">
        <f t="shared" si="24"/>
        <v>1240779</v>
      </c>
      <c r="O364" s="8">
        <f t="shared" si="24"/>
        <v>1591249</v>
      </c>
      <c r="P364" s="8" t="str">
        <f t="shared" si="24"/>
        <v/>
      </c>
      <c r="Q364" s="6"/>
      <c r="R364" s="9" t="s">
        <v>13</v>
      </c>
    </row>
    <row r="365" spans="2:18" ht="14">
      <c r="B365" s="8">
        <f t="shared" si="24"/>
        <v>108549</v>
      </c>
      <c r="C365" s="8">
        <f t="shared" si="24"/>
        <v>90983</v>
      </c>
      <c r="D365" s="8">
        <f t="shared" si="24"/>
        <v>130733</v>
      </c>
      <c r="E365" s="8">
        <f t="shared" si="24"/>
        <v>156679</v>
      </c>
      <c r="F365" s="8">
        <f t="shared" si="24"/>
        <v>190680</v>
      </c>
      <c r="G365" s="8">
        <f t="shared" si="24"/>
        <v>183421</v>
      </c>
      <c r="H365" s="8">
        <f t="shared" si="24"/>
        <v>242224</v>
      </c>
      <c r="I365" s="8">
        <f t="shared" si="24"/>
        <v>254736</v>
      </c>
      <c r="J365" s="8">
        <f t="shared" si="24"/>
        <v>321431</v>
      </c>
      <c r="K365" s="8">
        <f t="shared" si="24"/>
        <v>1160814</v>
      </c>
      <c r="L365" s="8">
        <f t="shared" si="24"/>
        <v>1415354</v>
      </c>
      <c r="M365" s="8">
        <f t="shared" si="24"/>
        <v>1544654</v>
      </c>
      <c r="N365" s="8">
        <f t="shared" si="24"/>
        <v>1279190</v>
      </c>
      <c r="O365" s="8">
        <f t="shared" si="24"/>
        <v>1797275</v>
      </c>
      <c r="P365" s="8" t="str">
        <f t="shared" si="24"/>
        <v/>
      </c>
      <c r="Q365" s="6"/>
      <c r="R365" s="9" t="s">
        <v>14</v>
      </c>
    </row>
    <row r="366" spans="2:18" ht="14">
      <c r="B366" s="8">
        <f t="shared" ref="B366:M366" si="25">IFERROR(VLOOKUP($B$362,$4:$126,MATCH($R366&amp;"/"&amp;B$348,$2:$2,0),FALSE),"")</f>
        <v>151089</v>
      </c>
      <c r="C366" s="8">
        <f t="shared" si="25"/>
        <v>151553.17000000001</v>
      </c>
      <c r="D366" s="8">
        <f t="shared" si="25"/>
        <v>172130.83</v>
      </c>
      <c r="E366" s="8">
        <f t="shared" si="25"/>
        <v>174916.82</v>
      </c>
      <c r="F366" s="8">
        <f t="shared" si="25"/>
        <v>234939.82</v>
      </c>
      <c r="G366" s="8">
        <f t="shared" si="25"/>
        <v>278302.94</v>
      </c>
      <c r="H366" s="8">
        <f t="shared" si="25"/>
        <v>311797.2</v>
      </c>
      <c r="I366" s="8">
        <f t="shared" si="25"/>
        <v>394235.96</v>
      </c>
      <c r="J366" s="8">
        <f t="shared" si="25"/>
        <v>445412.67</v>
      </c>
      <c r="K366" s="8">
        <f t="shared" si="25"/>
        <v>1275132.18</v>
      </c>
      <c r="L366" s="8">
        <f t="shared" si="25"/>
        <v>1639318.32</v>
      </c>
      <c r="M366" s="8">
        <f t="shared" si="25"/>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ht="14">
      <c r="B367" s="12">
        <f t="shared" ref="B367:O367" si="26">+B366/B$402</f>
        <v>7.3038162583764941E-3</v>
      </c>
      <c r="C367" s="12">
        <f t="shared" si="26"/>
        <v>6.6118132648606094E-3</v>
      </c>
      <c r="D367" s="12">
        <f t="shared" si="26"/>
        <v>6.7524351643818729E-3</v>
      </c>
      <c r="E367" s="12">
        <f t="shared" si="26"/>
        <v>5.7691297861856691E-3</v>
      </c>
      <c r="F367" s="12">
        <f t="shared" si="26"/>
        <v>7.3225191992593907E-3</v>
      </c>
      <c r="G367" s="12">
        <f t="shared" si="26"/>
        <v>7.7082957696948829E-3</v>
      </c>
      <c r="H367" s="12">
        <f t="shared" si="26"/>
        <v>7.1405804121762104E-3</v>
      </c>
      <c r="I367" s="12">
        <f t="shared" si="26"/>
        <v>8.2287115825988716E-3</v>
      </c>
      <c r="J367" s="12">
        <f t="shared" si="26"/>
        <v>8.4263546040315995E-3</v>
      </c>
      <c r="K367" s="12">
        <f t="shared" si="26"/>
        <v>2.1621214872376164E-2</v>
      </c>
      <c r="L367" s="12">
        <f t="shared" si="26"/>
        <v>2.6412818445298494E-2</v>
      </c>
      <c r="M367" s="12">
        <f t="shared" si="26"/>
        <v>2.6660865346869095E-2</v>
      </c>
      <c r="N367" s="12">
        <f t="shared" si="26"/>
        <v>1.9281924437533595E-2</v>
      </c>
      <c r="O367" s="12">
        <f t="shared" si="26"/>
        <v>7.5277593664120563E-3</v>
      </c>
      <c r="P367" s="12">
        <f t="shared" ref="P367" si="27">+P366/P$402</f>
        <v>7.9983968413579777E-3</v>
      </c>
      <c r="Q367" s="6"/>
      <c r="R367" s="11" t="s">
        <v>686</v>
      </c>
    </row>
    <row r="368" spans="2:18" ht="14">
      <c r="B368" s="249" t="s">
        <v>319</v>
      </c>
      <c r="C368" s="249"/>
      <c r="D368" s="249"/>
      <c r="E368" s="249"/>
      <c r="F368" s="249"/>
      <c r="G368" s="249"/>
      <c r="H368" s="249"/>
      <c r="I368" s="249"/>
      <c r="J368" s="249"/>
      <c r="K368" s="249"/>
      <c r="L368" s="249"/>
      <c r="M368" s="249"/>
      <c r="N368" s="249"/>
      <c r="O368" s="116"/>
      <c r="P368" s="116"/>
      <c r="Q368" s="6"/>
      <c r="R368" s="3"/>
    </row>
    <row r="369" spans="1:18" ht="14">
      <c r="B369" s="8">
        <f t="shared" ref="B369:P371" si="28">IFERROR(VLOOKUP($B$368,$4:$126,MATCH($R369&amp;"/"&amp;B$348,$2:$2,0),FALSE),"")</f>
        <v>5249056</v>
      </c>
      <c r="C369" s="8">
        <f t="shared" si="28"/>
        <v>5212266</v>
      </c>
      <c r="D369" s="8">
        <f t="shared" si="28"/>
        <v>5551007</v>
      </c>
      <c r="E369" s="8">
        <f t="shared" si="28"/>
        <v>6061291</v>
      </c>
      <c r="F369" s="8">
        <f t="shared" si="28"/>
        <v>6813305</v>
      </c>
      <c r="G369" s="8">
        <f t="shared" si="28"/>
        <v>7639452</v>
      </c>
      <c r="H369" s="8">
        <f t="shared" si="28"/>
        <v>9652195</v>
      </c>
      <c r="I369" s="8">
        <f t="shared" si="28"/>
        <v>10124332</v>
      </c>
      <c r="J369" s="8">
        <f t="shared" si="28"/>
        <v>12315849</v>
      </c>
      <c r="K369" s="8">
        <f t="shared" si="28"/>
        <v>13217298</v>
      </c>
      <c r="L369" s="8">
        <f t="shared" si="28"/>
        <v>13626758</v>
      </c>
      <c r="M369" s="8">
        <f t="shared" si="28"/>
        <v>14402067</v>
      </c>
      <c r="N369" s="8">
        <f t="shared" si="28"/>
        <v>14772895</v>
      </c>
      <c r="O369" s="8">
        <f t="shared" si="28"/>
        <v>14054409</v>
      </c>
      <c r="P369" s="8">
        <f t="shared" si="28"/>
        <v>32924787</v>
      </c>
      <c r="Q369" s="6"/>
      <c r="R369" s="9" t="s">
        <v>12</v>
      </c>
    </row>
    <row r="370" spans="1:18" ht="14">
      <c r="B370" s="8">
        <f t="shared" si="28"/>
        <v>5063428</v>
      </c>
      <c r="C370" s="8">
        <f t="shared" si="28"/>
        <v>4944888</v>
      </c>
      <c r="D370" s="8">
        <f t="shared" si="28"/>
        <v>5203173</v>
      </c>
      <c r="E370" s="8">
        <f t="shared" si="28"/>
        <v>6123499</v>
      </c>
      <c r="F370" s="8">
        <f t="shared" si="28"/>
        <v>6887375</v>
      </c>
      <c r="G370" s="8">
        <f t="shared" si="28"/>
        <v>7535879</v>
      </c>
      <c r="H370" s="8">
        <f t="shared" si="28"/>
        <v>9520625</v>
      </c>
      <c r="I370" s="8">
        <f t="shared" si="28"/>
        <v>9620682</v>
      </c>
      <c r="J370" s="8">
        <f t="shared" si="28"/>
        <v>11426436</v>
      </c>
      <c r="K370" s="8">
        <f t="shared" si="28"/>
        <v>10894969</v>
      </c>
      <c r="L370" s="8">
        <f t="shared" si="28"/>
        <v>12451225</v>
      </c>
      <c r="M370" s="8">
        <f t="shared" si="28"/>
        <v>12943464</v>
      </c>
      <c r="N370" s="8">
        <f t="shared" si="28"/>
        <v>12258137</v>
      </c>
      <c r="O370" s="8">
        <f t="shared" si="28"/>
        <v>13883785</v>
      </c>
      <c r="P370" s="8" t="str">
        <f t="shared" si="28"/>
        <v/>
      </c>
      <c r="Q370" s="6"/>
      <c r="R370" s="9" t="s">
        <v>13</v>
      </c>
    </row>
    <row r="371" spans="1:18" ht="14">
      <c r="B371" s="8">
        <f t="shared" si="28"/>
        <v>5011623</v>
      </c>
      <c r="C371" s="8">
        <f t="shared" si="28"/>
        <v>4676452</v>
      </c>
      <c r="D371" s="8">
        <f t="shared" si="28"/>
        <v>5371292</v>
      </c>
      <c r="E371" s="8">
        <f t="shared" si="28"/>
        <v>6257471</v>
      </c>
      <c r="F371" s="8">
        <f t="shared" si="28"/>
        <v>6559221</v>
      </c>
      <c r="G371" s="8">
        <f t="shared" si="28"/>
        <v>7884890</v>
      </c>
      <c r="H371" s="8">
        <f t="shared" si="28"/>
        <v>8905525</v>
      </c>
      <c r="I371" s="8">
        <f t="shared" si="28"/>
        <v>10475965</v>
      </c>
      <c r="J371" s="8">
        <f t="shared" si="28"/>
        <v>10736631</v>
      </c>
      <c r="K371" s="8">
        <f t="shared" si="28"/>
        <v>11143981</v>
      </c>
      <c r="L371" s="8">
        <f t="shared" si="28"/>
        <v>12553968</v>
      </c>
      <c r="M371" s="8">
        <f t="shared" si="28"/>
        <v>13205940</v>
      </c>
      <c r="N371" s="8">
        <f t="shared" si="28"/>
        <v>13130878</v>
      </c>
      <c r="O371" s="8">
        <f t="shared" si="28"/>
        <v>14029604</v>
      </c>
      <c r="P371" s="8" t="str">
        <f t="shared" si="28"/>
        <v/>
      </c>
      <c r="Q371" s="6"/>
      <c r="R371" s="9" t="s">
        <v>14</v>
      </c>
    </row>
    <row r="372" spans="1:18" ht="14">
      <c r="B372" s="8">
        <f t="shared" ref="B372:M372" si="29">IFERROR(VLOOKUP($B$368,$4:$126,MATCH($R372&amp;"/"&amp;B$348,$2:$2,0),FALSE),"")</f>
        <v>5617378</v>
      </c>
      <c r="C372" s="8">
        <f t="shared" si="29"/>
        <v>5931668.79</v>
      </c>
      <c r="D372" s="8">
        <f t="shared" si="29"/>
        <v>5898395.4299999997</v>
      </c>
      <c r="E372" s="8">
        <f t="shared" si="29"/>
        <v>7212129.3700000001</v>
      </c>
      <c r="F372" s="8">
        <f t="shared" si="29"/>
        <v>7275507.8700000001</v>
      </c>
      <c r="G372" s="8">
        <f t="shared" si="29"/>
        <v>9791948.8200000003</v>
      </c>
      <c r="H372" s="8">
        <f t="shared" si="29"/>
        <v>10627814.800000001</v>
      </c>
      <c r="I372" s="8">
        <f t="shared" si="29"/>
        <v>12953701.15</v>
      </c>
      <c r="J372" s="8">
        <f t="shared" si="29"/>
        <v>13485409.9</v>
      </c>
      <c r="K372" s="8">
        <f t="shared" si="29"/>
        <v>13043042.93</v>
      </c>
      <c r="L372" s="8">
        <f t="shared" si="29"/>
        <v>14361295.74</v>
      </c>
      <c r="M372" s="8">
        <f t="shared" si="2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ht="14">
      <c r="B373" s="12">
        <f t="shared" ref="B373:O373" si="30">+B372/B$402</f>
        <v>0.27155052165178428</v>
      </c>
      <c r="C373" s="12">
        <f t="shared" si="30"/>
        <v>0.25878103630878641</v>
      </c>
      <c r="D373" s="12">
        <f t="shared" si="30"/>
        <v>0.23138523595663449</v>
      </c>
      <c r="E373" s="12">
        <f t="shared" si="30"/>
        <v>0.23787140865178935</v>
      </c>
      <c r="F373" s="12">
        <f t="shared" si="30"/>
        <v>0.22676039362947412</v>
      </c>
      <c r="G373" s="12">
        <f t="shared" si="30"/>
        <v>0.27121250557494941</v>
      </c>
      <c r="H373" s="12">
        <f t="shared" si="30"/>
        <v>0.24339142938139416</v>
      </c>
      <c r="I373" s="12">
        <f t="shared" si="30"/>
        <v>0.2703768339410979</v>
      </c>
      <c r="J373" s="12">
        <f t="shared" si="30"/>
        <v>0.25511812629424824</v>
      </c>
      <c r="K373" s="12">
        <f t="shared" si="30"/>
        <v>0.22115858904851479</v>
      </c>
      <c r="L373" s="12">
        <f t="shared" si="30"/>
        <v>0.23139026288674594</v>
      </c>
      <c r="M373" s="12">
        <f t="shared" si="30"/>
        <v>0.23585625683650749</v>
      </c>
      <c r="N373" s="12">
        <f t="shared" si="30"/>
        <v>0.19555171238763677</v>
      </c>
      <c r="O373" s="12">
        <f t="shared" si="30"/>
        <v>5.6131893937981799E-2</v>
      </c>
      <c r="P373" s="12">
        <f t="shared" ref="P373" si="31">+P372/P$402</f>
        <v>5.8327060660996112E-2</v>
      </c>
      <c r="Q373" s="6"/>
      <c r="R373" s="11" t="s">
        <v>686</v>
      </c>
    </row>
    <row r="374" spans="1:18" ht="14">
      <c r="A374" s="84"/>
      <c r="B374" s="247" t="s">
        <v>320</v>
      </c>
      <c r="C374" s="247"/>
      <c r="D374" s="247"/>
      <c r="E374" s="247"/>
      <c r="F374" s="247"/>
      <c r="G374" s="247"/>
      <c r="H374" s="247"/>
      <c r="I374" s="247"/>
      <c r="J374" s="247"/>
      <c r="K374" s="247"/>
      <c r="L374" s="247"/>
      <c r="M374" s="247"/>
      <c r="N374" s="247"/>
      <c r="O374" s="116"/>
      <c r="P374" s="116"/>
      <c r="Q374" s="6"/>
      <c r="R374" s="3"/>
    </row>
    <row r="375" spans="1:18" ht="14">
      <c r="B375" s="8">
        <f t="shared" ref="B375:P377" si="32">IFERROR(VLOOKUP($B$374,$4:$126,MATCH($R375&amp;"/"&amp;B$348,$2:$2,0),FALSE),"")</f>
        <v>6934623</v>
      </c>
      <c r="C375" s="8">
        <f t="shared" si="32"/>
        <v>8417487</v>
      </c>
      <c r="D375" s="8">
        <f t="shared" si="32"/>
        <v>9322033</v>
      </c>
      <c r="E375" s="8">
        <f t="shared" si="32"/>
        <v>12821178</v>
      </c>
      <c r="F375" s="8">
        <f t="shared" si="32"/>
        <v>13889888</v>
      </c>
      <c r="G375" s="8">
        <f t="shared" si="32"/>
        <v>16114653</v>
      </c>
      <c r="H375" s="8">
        <f t="shared" si="32"/>
        <v>15469996</v>
      </c>
      <c r="I375" s="8">
        <f t="shared" si="32"/>
        <v>15931754</v>
      </c>
      <c r="J375" s="8">
        <f t="shared" si="32"/>
        <v>16878969</v>
      </c>
      <c r="K375" s="8">
        <f t="shared" si="32"/>
        <v>18044183</v>
      </c>
      <c r="L375" s="8">
        <f t="shared" si="32"/>
        <v>19813666</v>
      </c>
      <c r="M375" s="8">
        <f t="shared" si="32"/>
        <v>21997179</v>
      </c>
      <c r="N375" s="8">
        <f t="shared" si="32"/>
        <v>24738584</v>
      </c>
      <c r="O375" s="8">
        <f t="shared" si="32"/>
        <v>29241161</v>
      </c>
      <c r="P375" s="8">
        <f t="shared" si="32"/>
        <v>105709063</v>
      </c>
      <c r="Q375" s="6"/>
      <c r="R375" s="9" t="s">
        <v>12</v>
      </c>
    </row>
    <row r="376" spans="1:18" ht="14">
      <c r="B376" s="8">
        <f t="shared" si="32"/>
        <v>6736617</v>
      </c>
      <c r="C376" s="8">
        <f t="shared" si="32"/>
        <v>7605795</v>
      </c>
      <c r="D376" s="8">
        <f t="shared" si="32"/>
        <v>8683039</v>
      </c>
      <c r="E376" s="8">
        <f t="shared" si="32"/>
        <v>11534318</v>
      </c>
      <c r="F376" s="8">
        <f t="shared" si="32"/>
        <v>12470570</v>
      </c>
      <c r="G376" s="8">
        <f t="shared" si="32"/>
        <v>11724753</v>
      </c>
      <c r="H376" s="8">
        <f t="shared" si="32"/>
        <v>13181331</v>
      </c>
      <c r="I376" s="8">
        <f t="shared" si="32"/>
        <v>12600899</v>
      </c>
      <c r="J376" s="8">
        <f t="shared" si="32"/>
        <v>14326982</v>
      </c>
      <c r="K376" s="8">
        <f t="shared" si="32"/>
        <v>15091804</v>
      </c>
      <c r="L376" s="8">
        <f t="shared" si="32"/>
        <v>17524118</v>
      </c>
      <c r="M376" s="8">
        <f t="shared" si="32"/>
        <v>19491576</v>
      </c>
      <c r="N376" s="8">
        <f t="shared" si="32"/>
        <v>24511715</v>
      </c>
      <c r="O376" s="8">
        <f t="shared" si="32"/>
        <v>24200254</v>
      </c>
      <c r="P376" s="8" t="str">
        <f t="shared" si="32"/>
        <v/>
      </c>
      <c r="Q376" s="6"/>
      <c r="R376" s="9" t="s">
        <v>13</v>
      </c>
    </row>
    <row r="377" spans="1:18" ht="14">
      <c r="B377" s="8">
        <f t="shared" si="32"/>
        <v>7526102</v>
      </c>
      <c r="C377" s="8">
        <f t="shared" si="32"/>
        <v>7890605</v>
      </c>
      <c r="D377" s="8">
        <f t="shared" si="32"/>
        <v>8824374</v>
      </c>
      <c r="E377" s="8">
        <f t="shared" si="32"/>
        <v>10450912</v>
      </c>
      <c r="F377" s="8">
        <f t="shared" si="32"/>
        <v>10476000</v>
      </c>
      <c r="G377" s="8">
        <f t="shared" si="32"/>
        <v>13198227</v>
      </c>
      <c r="H377" s="8">
        <f t="shared" si="32"/>
        <v>13272369</v>
      </c>
      <c r="I377" s="8">
        <f t="shared" si="32"/>
        <v>13213481</v>
      </c>
      <c r="J377" s="8">
        <f t="shared" si="32"/>
        <v>13616711</v>
      </c>
      <c r="K377" s="8">
        <f t="shared" si="32"/>
        <v>16012851</v>
      </c>
      <c r="L377" s="8">
        <f t="shared" si="32"/>
        <v>18332383</v>
      </c>
      <c r="M377" s="8">
        <f t="shared" si="32"/>
        <v>18722591</v>
      </c>
      <c r="N377" s="8">
        <f t="shared" si="32"/>
        <v>21817042</v>
      </c>
      <c r="O377" s="8">
        <f t="shared" si="32"/>
        <v>22383637</v>
      </c>
      <c r="P377" s="8" t="str">
        <f t="shared" si="32"/>
        <v/>
      </c>
      <c r="Q377" s="6"/>
      <c r="R377" s="9" t="s">
        <v>14</v>
      </c>
    </row>
    <row r="378" spans="1:18" ht="14">
      <c r="B378" s="8">
        <f t="shared" ref="B378:M378" si="33">IFERROR(VLOOKUP($B$374,$4:$126,MATCH($R378&amp;"/"&amp;B$348,$2:$2,0),FALSE),"")</f>
        <v>8734495</v>
      </c>
      <c r="C378" s="8">
        <f t="shared" si="33"/>
        <v>9886960.6500000004</v>
      </c>
      <c r="D378" s="8">
        <f t="shared" si="33"/>
        <v>12227141.35</v>
      </c>
      <c r="E378" s="8">
        <f t="shared" si="33"/>
        <v>14585464.34</v>
      </c>
      <c r="F378" s="8">
        <f t="shared" si="33"/>
        <v>14687542.210000001</v>
      </c>
      <c r="G378" s="8">
        <f t="shared" si="33"/>
        <v>16435762.810000001</v>
      </c>
      <c r="H378" s="8">
        <f t="shared" si="33"/>
        <v>17405690.989999998</v>
      </c>
      <c r="I378" s="8">
        <f t="shared" si="33"/>
        <v>17325682.239999998</v>
      </c>
      <c r="J378" s="8">
        <f t="shared" si="33"/>
        <v>18528619.66</v>
      </c>
      <c r="K378" s="8">
        <f t="shared" si="33"/>
        <v>20412693.899999999</v>
      </c>
      <c r="L378" s="8">
        <f t="shared" si="33"/>
        <v>22998561.710000001</v>
      </c>
      <c r="M378" s="8">
        <f t="shared" si="33"/>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ht="14">
      <c r="B379" s="12">
        <f t="shared" ref="B379:O379" si="34">+B378/B$402</f>
        <v>0.4222355471921066</v>
      </c>
      <c r="C379" s="12">
        <f t="shared" si="34"/>
        <v>0.4313386356407119</v>
      </c>
      <c r="D379" s="12">
        <f t="shared" si="34"/>
        <v>0.47965247835967356</v>
      </c>
      <c r="E379" s="12">
        <f t="shared" si="34"/>
        <v>0.48105972181087497</v>
      </c>
      <c r="F379" s="12">
        <f t="shared" si="34"/>
        <v>0.4577759948171311</v>
      </c>
      <c r="G379" s="12">
        <f t="shared" si="34"/>
        <v>0.45522954568870705</v>
      </c>
      <c r="H379" s="12">
        <f t="shared" si="34"/>
        <v>0.39861402265185808</v>
      </c>
      <c r="I379" s="12">
        <f t="shared" si="34"/>
        <v>0.36163124775506411</v>
      </c>
      <c r="J379" s="12">
        <f t="shared" si="34"/>
        <v>0.35052599554114933</v>
      </c>
      <c r="K379" s="12">
        <f t="shared" si="34"/>
        <v>0.34611881643198916</v>
      </c>
      <c r="L379" s="12">
        <f t="shared" si="34"/>
        <v>0.37055453327040455</v>
      </c>
      <c r="M379" s="12">
        <f t="shared" si="34"/>
        <v>0.37248809757870521</v>
      </c>
      <c r="N379" s="12">
        <f t="shared" si="34"/>
        <v>0.38159457901028643</v>
      </c>
      <c r="O379" s="12">
        <f t="shared" si="34"/>
        <v>0.1931555899273194</v>
      </c>
      <c r="P379" s="12">
        <f t="shared" ref="P379" si="35">+P378/P$402</f>
        <v>0.18726617517732339</v>
      </c>
      <c r="Q379" s="6"/>
      <c r="R379" s="11" t="s">
        <v>686</v>
      </c>
    </row>
    <row r="380" spans="1:18" ht="14">
      <c r="B380" s="249" t="s">
        <v>321</v>
      </c>
      <c r="C380" s="249"/>
      <c r="D380" s="249"/>
      <c r="E380" s="249"/>
      <c r="F380" s="249"/>
      <c r="G380" s="249"/>
      <c r="H380" s="249"/>
      <c r="I380" s="249"/>
      <c r="J380" s="249"/>
      <c r="K380" s="249"/>
      <c r="L380" s="249"/>
      <c r="M380" s="249"/>
      <c r="N380" s="249"/>
      <c r="O380" s="116"/>
      <c r="P380" s="116"/>
      <c r="Q380" s="6"/>
      <c r="R380" s="3"/>
    </row>
    <row r="381" spans="1:18" ht="14">
      <c r="B381" s="8">
        <f t="shared" ref="B381:P383" si="36">IFERROR(VLOOKUP($B$380,$4:$126,MATCH($R381&amp;"/"&amp;B$348,$2:$2,0),FALSE),"")</f>
        <v>11837499</v>
      </c>
      <c r="C381" s="8">
        <f t="shared" si="36"/>
        <v>10925697</v>
      </c>
      <c r="D381" s="8">
        <f t="shared" si="36"/>
        <v>12844224</v>
      </c>
      <c r="E381" s="8">
        <f t="shared" si="36"/>
        <v>13505625</v>
      </c>
      <c r="F381" s="8">
        <f t="shared" si="36"/>
        <v>15599756</v>
      </c>
      <c r="G381" s="8">
        <f t="shared" si="36"/>
        <v>17609670</v>
      </c>
      <c r="H381" s="8">
        <f t="shared" si="36"/>
        <v>20070334</v>
      </c>
      <c r="I381" s="8">
        <f t="shared" si="36"/>
        <v>26135450</v>
      </c>
      <c r="J381" s="8">
        <f t="shared" si="36"/>
        <v>29540488</v>
      </c>
      <c r="K381" s="8">
        <f t="shared" si="36"/>
        <v>32448172</v>
      </c>
      <c r="L381" s="8">
        <f t="shared" si="36"/>
        <v>33139430</v>
      </c>
      <c r="M381" s="8">
        <f t="shared" si="36"/>
        <v>33528650</v>
      </c>
      <c r="N381" s="8">
        <f t="shared" si="36"/>
        <v>31113397</v>
      </c>
      <c r="O381" s="8">
        <f t="shared" si="36"/>
        <v>30399618</v>
      </c>
      <c r="P381" s="8">
        <f t="shared" si="36"/>
        <v>117392355</v>
      </c>
      <c r="Q381" s="6"/>
      <c r="R381" s="9" t="s">
        <v>12</v>
      </c>
    </row>
    <row r="382" spans="1:18" ht="14">
      <c r="B382" s="8">
        <f t="shared" si="36"/>
        <v>11664152</v>
      </c>
      <c r="C382" s="8">
        <f t="shared" si="36"/>
        <v>12005811</v>
      </c>
      <c r="D382" s="8">
        <f t="shared" si="36"/>
        <v>12970436</v>
      </c>
      <c r="E382" s="8">
        <f t="shared" si="36"/>
        <v>14336638</v>
      </c>
      <c r="F382" s="8">
        <f t="shared" si="36"/>
        <v>15912857</v>
      </c>
      <c r="G382" s="8">
        <f t="shared" si="36"/>
        <v>17739393</v>
      </c>
      <c r="H382" s="8">
        <f t="shared" si="36"/>
        <v>21245045</v>
      </c>
      <c r="I382" s="8">
        <f t="shared" si="36"/>
        <v>26951833</v>
      </c>
      <c r="J382" s="8">
        <f t="shared" si="36"/>
        <v>30673107</v>
      </c>
      <c r="K382" s="8">
        <f t="shared" si="36"/>
        <v>32875448</v>
      </c>
      <c r="L382" s="8">
        <f t="shared" si="36"/>
        <v>33023177</v>
      </c>
      <c r="M382" s="8">
        <f t="shared" si="36"/>
        <v>33476969</v>
      </c>
      <c r="N382" s="8">
        <f t="shared" si="36"/>
        <v>31041516</v>
      </c>
      <c r="O382" s="8">
        <f t="shared" si="36"/>
        <v>30205080</v>
      </c>
      <c r="P382" s="8" t="str">
        <f t="shared" si="36"/>
        <v/>
      </c>
      <c r="Q382" s="6"/>
      <c r="R382" s="9" t="s">
        <v>13</v>
      </c>
    </row>
    <row r="383" spans="1:18" ht="14">
      <c r="B383" s="8">
        <f t="shared" si="36"/>
        <v>11413345</v>
      </c>
      <c r="C383" s="8">
        <f t="shared" si="36"/>
        <v>12234463</v>
      </c>
      <c r="D383" s="8">
        <f t="shared" si="36"/>
        <v>13025481</v>
      </c>
      <c r="E383" s="8">
        <f t="shared" si="36"/>
        <v>15183065</v>
      </c>
      <c r="F383" s="8">
        <f t="shared" si="36"/>
        <v>16587554</v>
      </c>
      <c r="G383" s="8">
        <f t="shared" si="36"/>
        <v>18053087</v>
      </c>
      <c r="H383" s="8">
        <f t="shared" si="36"/>
        <v>22678355</v>
      </c>
      <c r="I383" s="8">
        <f t="shared" si="36"/>
        <v>27900119</v>
      </c>
      <c r="J383" s="8">
        <f t="shared" si="36"/>
        <v>31751196</v>
      </c>
      <c r="K383" s="8">
        <f t="shared" si="36"/>
        <v>33184986</v>
      </c>
      <c r="L383" s="8">
        <f t="shared" si="36"/>
        <v>33043963</v>
      </c>
      <c r="M383" s="8">
        <f t="shared" si="36"/>
        <v>33619838</v>
      </c>
      <c r="N383" s="8">
        <f t="shared" si="36"/>
        <v>30876310</v>
      </c>
      <c r="O383" s="8">
        <f t="shared" si="36"/>
        <v>30160649</v>
      </c>
      <c r="P383" s="8" t="str">
        <f t="shared" si="36"/>
        <v/>
      </c>
      <c r="Q383" s="6"/>
      <c r="R383" s="9" t="s">
        <v>14</v>
      </c>
    </row>
    <row r="384" spans="1:18" ht="14">
      <c r="B384" s="8">
        <f t="shared" ref="B384:M384" si="37">IFERROR(VLOOKUP($B$380,$4:$126,MATCH($R384&amp;"/"&amp;B$348,$2:$2,0),FALSE),"")</f>
        <v>11035245</v>
      </c>
      <c r="C384" s="8">
        <f t="shared" si="37"/>
        <v>12685087.93</v>
      </c>
      <c r="D384" s="8">
        <f t="shared" si="37"/>
        <v>12909088.130000001</v>
      </c>
      <c r="E384" s="8">
        <f t="shared" si="37"/>
        <v>15379404.210000001</v>
      </c>
      <c r="F384" s="8">
        <f t="shared" si="37"/>
        <v>17028582.16</v>
      </c>
      <c r="G384" s="8">
        <f t="shared" si="37"/>
        <v>18826523.91</v>
      </c>
      <c r="H384" s="8">
        <f t="shared" si="37"/>
        <v>24990109.609999999</v>
      </c>
      <c r="I384" s="8">
        <f t="shared" si="37"/>
        <v>28874190.640000001</v>
      </c>
      <c r="J384" s="8">
        <f t="shared" si="37"/>
        <v>32313110.34</v>
      </c>
      <c r="K384" s="8">
        <f t="shared" si="37"/>
        <v>33429593.359999999</v>
      </c>
      <c r="L384" s="8">
        <f t="shared" si="37"/>
        <v>33798120.659999996</v>
      </c>
      <c r="M384" s="8">
        <f t="shared" si="37"/>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ht="14">
      <c r="A385" s="84"/>
      <c r="B385" s="12">
        <f t="shared" ref="B385:O385" si="38">+B384/B$402</f>
        <v>0.53345645180104384</v>
      </c>
      <c r="C385" s="12">
        <f t="shared" si="38"/>
        <v>0.5534125920394618</v>
      </c>
      <c r="D385" s="12">
        <f t="shared" si="38"/>
        <v>0.50640423118343558</v>
      </c>
      <c r="E385" s="12">
        <f t="shared" si="38"/>
        <v>0.50724555203839328</v>
      </c>
      <c r="F385" s="12">
        <f t="shared" si="38"/>
        <v>0.53074067990162732</v>
      </c>
      <c r="G385" s="12">
        <f t="shared" si="38"/>
        <v>0.52144765202089693</v>
      </c>
      <c r="H385" s="12">
        <f t="shared" si="38"/>
        <v>0.57230753572932169</v>
      </c>
      <c r="I385" s="12">
        <f t="shared" si="38"/>
        <v>0.60267811936165316</v>
      </c>
      <c r="J385" s="12">
        <f t="shared" si="38"/>
        <v>0.6113021573545272</v>
      </c>
      <c r="K385" s="12">
        <f t="shared" si="38"/>
        <v>0.5668341152936156</v>
      </c>
      <c r="L385" s="12">
        <f t="shared" si="38"/>
        <v>0.54455782863749858</v>
      </c>
      <c r="M385" s="12">
        <f t="shared" si="38"/>
        <v>0.53995996208068497</v>
      </c>
      <c r="N385" s="12">
        <f t="shared" si="38"/>
        <v>0.41284086532316483</v>
      </c>
      <c r="O385" s="12">
        <f t="shared" si="38"/>
        <v>0.20798212215656289</v>
      </c>
      <c r="P385" s="12">
        <f t="shared" ref="P385" si="39">+P384/P$402</f>
        <v>0.20796341100770646</v>
      </c>
      <c r="Q385" s="6"/>
      <c r="R385" s="11" t="s">
        <v>686</v>
      </c>
    </row>
    <row r="386" spans="1:18" ht="14">
      <c r="B386" s="249" t="s">
        <v>322</v>
      </c>
      <c r="C386" s="249"/>
      <c r="D386" s="249"/>
      <c r="E386" s="249"/>
      <c r="F386" s="249"/>
      <c r="G386" s="249"/>
      <c r="H386" s="249"/>
      <c r="I386" s="249"/>
      <c r="J386" s="249"/>
      <c r="K386" s="249"/>
      <c r="L386" s="249"/>
      <c r="M386" s="249"/>
      <c r="N386" s="249"/>
      <c r="O386" s="116"/>
      <c r="P386" s="116"/>
      <c r="Q386" s="6"/>
      <c r="R386" s="3"/>
    </row>
    <row r="387" spans="1:18" ht="14">
      <c r="B387" s="8">
        <f t="shared" ref="B387:P389" si="40">IFERROR(VLOOKUP($B$386,$4:$126,MATCH($R387&amp;"/"&amp;B$348,$2:$2,0),FALSE),"")</f>
        <v>208142</v>
      </c>
      <c r="C387" s="8">
        <f t="shared" si="40"/>
        <v>204603</v>
      </c>
      <c r="D387" s="8">
        <f t="shared" si="40"/>
        <v>42168</v>
      </c>
      <c r="E387" s="8">
        <f t="shared" si="40"/>
        <v>48772</v>
      </c>
      <c r="F387" s="8">
        <f t="shared" si="40"/>
        <v>60391</v>
      </c>
      <c r="G387" s="8">
        <f t="shared" si="40"/>
        <v>69178</v>
      </c>
      <c r="H387" s="8">
        <f t="shared" si="40"/>
        <v>376436</v>
      </c>
      <c r="I387" s="8">
        <f t="shared" si="40"/>
        <v>723374</v>
      </c>
      <c r="J387" s="8">
        <f t="shared" si="40"/>
        <v>1068668</v>
      </c>
      <c r="K387" s="8">
        <f t="shared" si="40"/>
        <v>1623283</v>
      </c>
      <c r="L387" s="8">
        <f t="shared" si="40"/>
        <v>2062380</v>
      </c>
      <c r="M387" s="8">
        <f t="shared" si="40"/>
        <v>2293907</v>
      </c>
      <c r="N387" s="8">
        <f t="shared" si="40"/>
        <v>2244446</v>
      </c>
      <c r="O387" s="8">
        <f t="shared" si="40"/>
        <v>2146223</v>
      </c>
      <c r="P387" s="8">
        <f t="shared" si="40"/>
        <v>8241745</v>
      </c>
      <c r="Q387" s="6"/>
      <c r="R387" s="9" t="s">
        <v>12</v>
      </c>
    </row>
    <row r="388" spans="1:18" ht="14">
      <c r="B388" s="8">
        <f t="shared" si="40"/>
        <v>204321</v>
      </c>
      <c r="C388" s="8">
        <f t="shared" si="40"/>
        <v>33992</v>
      </c>
      <c r="D388" s="8">
        <f t="shared" si="40"/>
        <v>39978</v>
      </c>
      <c r="E388" s="8">
        <f t="shared" si="40"/>
        <v>50116</v>
      </c>
      <c r="F388" s="8">
        <f t="shared" si="40"/>
        <v>58689</v>
      </c>
      <c r="G388" s="8">
        <f t="shared" si="40"/>
        <v>68750</v>
      </c>
      <c r="H388" s="8">
        <f t="shared" si="40"/>
        <v>467607</v>
      </c>
      <c r="I388" s="8">
        <f t="shared" si="40"/>
        <v>793861</v>
      </c>
      <c r="J388" s="8">
        <f t="shared" si="40"/>
        <v>1048462</v>
      </c>
      <c r="K388" s="8">
        <f t="shared" si="40"/>
        <v>1770106</v>
      </c>
      <c r="L388" s="8">
        <f t="shared" si="40"/>
        <v>2113053</v>
      </c>
      <c r="M388" s="8">
        <f t="shared" si="40"/>
        <v>2284726</v>
      </c>
      <c r="N388" s="8">
        <f t="shared" si="40"/>
        <v>2209285</v>
      </c>
      <c r="O388" s="8">
        <f t="shared" si="40"/>
        <v>2115253</v>
      </c>
      <c r="P388" s="8" t="str">
        <f t="shared" si="40"/>
        <v/>
      </c>
      <c r="Q388" s="6"/>
      <c r="R388" s="9" t="s">
        <v>13</v>
      </c>
    </row>
    <row r="389" spans="1:18" ht="14">
      <c r="B389" s="8">
        <f t="shared" si="40"/>
        <v>200999</v>
      </c>
      <c r="C389" s="8">
        <f t="shared" si="40"/>
        <v>39800</v>
      </c>
      <c r="D389" s="8">
        <f t="shared" si="40"/>
        <v>33387</v>
      </c>
      <c r="E389" s="8">
        <f t="shared" si="40"/>
        <v>50582</v>
      </c>
      <c r="F389" s="8">
        <f t="shared" si="40"/>
        <v>64854</v>
      </c>
      <c r="G389" s="8">
        <f t="shared" si="40"/>
        <v>281522</v>
      </c>
      <c r="H389" s="8">
        <f t="shared" si="40"/>
        <v>573941</v>
      </c>
      <c r="I389" s="8">
        <f t="shared" si="40"/>
        <v>890735</v>
      </c>
      <c r="J389" s="8">
        <f t="shared" si="40"/>
        <v>1107846</v>
      </c>
      <c r="K389" s="8">
        <f t="shared" si="40"/>
        <v>1904089</v>
      </c>
      <c r="L389" s="8">
        <f t="shared" si="40"/>
        <v>2159731</v>
      </c>
      <c r="M389" s="8">
        <f t="shared" si="40"/>
        <v>2314333</v>
      </c>
      <c r="N389" s="8">
        <f t="shared" si="40"/>
        <v>2223516</v>
      </c>
      <c r="O389" s="8">
        <f t="shared" si="40"/>
        <v>2130953</v>
      </c>
      <c r="P389" s="8" t="str">
        <f t="shared" si="40"/>
        <v/>
      </c>
      <c r="Q389" s="6"/>
      <c r="R389" s="9" t="s">
        <v>14</v>
      </c>
    </row>
    <row r="390" spans="1:18" ht="14">
      <c r="B390" s="8">
        <f t="shared" ref="B390:M390" si="41">IFERROR(VLOOKUP($B$386,$4:$126,MATCH($R390&amp;"/"&amp;B$348,$2:$2,0),FALSE),"")</f>
        <v>206222</v>
      </c>
      <c r="C390" s="8">
        <f t="shared" si="41"/>
        <v>31765.02</v>
      </c>
      <c r="D390" s="8">
        <f t="shared" si="41"/>
        <v>45016.54</v>
      </c>
      <c r="E390" s="8">
        <f t="shared" si="41"/>
        <v>55657.24</v>
      </c>
      <c r="F390" s="8">
        <f t="shared" si="41"/>
        <v>69528.679999999993</v>
      </c>
      <c r="G390" s="8">
        <f t="shared" si="41"/>
        <v>341298.18</v>
      </c>
      <c r="H390" s="8">
        <f t="shared" si="41"/>
        <v>680265.63</v>
      </c>
      <c r="I390" s="8">
        <f t="shared" si="41"/>
        <v>1095389.1599999999</v>
      </c>
      <c r="J390" s="8">
        <f t="shared" si="41"/>
        <v>1154491.67</v>
      </c>
      <c r="K390" s="8">
        <f t="shared" si="41"/>
        <v>1998011.64</v>
      </c>
      <c r="L390" s="8">
        <f t="shared" si="41"/>
        <v>2312363.4900000002</v>
      </c>
      <c r="M390" s="8">
        <f t="shared" si="41"/>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ht="14">
      <c r="B391" s="12">
        <f t="shared" ref="B391:O391" si="42">+B390/B$402</f>
        <v>9.9690089711025782E-3</v>
      </c>
      <c r="C391" s="12">
        <f t="shared" si="42"/>
        <v>1.3858131809091326E-3</v>
      </c>
      <c r="D391" s="12">
        <f t="shared" si="42"/>
        <v>1.7659315746911997E-3</v>
      </c>
      <c r="E391" s="12">
        <f t="shared" si="42"/>
        <v>1.8356944809589178E-3</v>
      </c>
      <c r="F391" s="12">
        <f t="shared" si="42"/>
        <v>2.167044710424833E-3</v>
      </c>
      <c r="G391" s="12">
        <f t="shared" si="42"/>
        <v>9.4531064497506301E-3</v>
      </c>
      <c r="H391" s="12">
        <f t="shared" si="42"/>
        <v>1.5579009152919619E-2</v>
      </c>
      <c r="I391" s="12">
        <f t="shared" si="42"/>
        <v>2.2863570000933572E-2</v>
      </c>
      <c r="J391" s="12">
        <f t="shared" si="42"/>
        <v>2.1840771163560816E-2</v>
      </c>
      <c r="K391" s="12">
        <f t="shared" si="42"/>
        <v>3.3878400736423016E-2</v>
      </c>
      <c r="L391" s="12">
        <f t="shared" si="42"/>
        <v>3.7256972179086488E-2</v>
      </c>
      <c r="M391" s="12">
        <f t="shared" si="42"/>
        <v>3.6356152942723922E-2</v>
      </c>
      <c r="N391" s="12">
        <f t="shared" si="42"/>
        <v>2.9724807879069122E-2</v>
      </c>
      <c r="O391" s="12">
        <f t="shared" si="42"/>
        <v>1.415268944486486E-2</v>
      </c>
      <c r="P391" s="12">
        <f t="shared" ref="P391" si="43">+P390/P$402</f>
        <v>1.4600451646580474E-2</v>
      </c>
      <c r="Q391" s="6"/>
      <c r="R391" s="11" t="s">
        <v>686</v>
      </c>
    </row>
    <row r="392" spans="1:18" ht="14">
      <c r="A392" s="84"/>
      <c r="B392" s="247" t="s">
        <v>323</v>
      </c>
      <c r="C392" s="247"/>
      <c r="D392" s="247"/>
      <c r="E392" s="247"/>
      <c r="F392" s="247"/>
      <c r="G392" s="247"/>
      <c r="H392" s="247"/>
      <c r="I392" s="247"/>
      <c r="J392" s="247"/>
      <c r="K392" s="247"/>
      <c r="L392" s="247"/>
      <c r="M392" s="247"/>
      <c r="N392" s="247"/>
      <c r="O392" s="116"/>
      <c r="P392" s="116"/>
      <c r="Q392" s="6"/>
      <c r="R392" s="3"/>
    </row>
    <row r="393" spans="1:18" ht="14">
      <c r="B393" s="8">
        <f t="shared" ref="B393:P395" si="44">IFERROR(VLOOKUP($B$392,$4:$126,MATCH($R393&amp;"/"&amp;B$348,$2:$2,0),FALSE),"")</f>
        <v>12228420</v>
      </c>
      <c r="C393" s="8">
        <f t="shared" si="44"/>
        <v>11834792</v>
      </c>
      <c r="D393" s="8">
        <f t="shared" si="44"/>
        <v>13196509</v>
      </c>
      <c r="E393" s="8">
        <f t="shared" si="44"/>
        <v>13863788</v>
      </c>
      <c r="F393" s="8">
        <f t="shared" si="44"/>
        <v>15958433</v>
      </c>
      <c r="G393" s="8">
        <f t="shared" si="44"/>
        <v>18183915</v>
      </c>
      <c r="H393" s="8">
        <f t="shared" si="44"/>
        <v>20947132</v>
      </c>
      <c r="I393" s="8">
        <f t="shared" si="44"/>
        <v>27465231</v>
      </c>
      <c r="J393" s="8">
        <f t="shared" si="44"/>
        <v>31388088</v>
      </c>
      <c r="K393" s="8">
        <f t="shared" si="44"/>
        <v>37233203</v>
      </c>
      <c r="L393" s="8">
        <f t="shared" si="44"/>
        <v>38345562</v>
      </c>
      <c r="M393" s="8">
        <f t="shared" si="44"/>
        <v>38795103</v>
      </c>
      <c r="N393" s="8">
        <f t="shared" si="44"/>
        <v>46778020</v>
      </c>
      <c r="O393" s="8">
        <f t="shared" si="44"/>
        <v>45900242</v>
      </c>
      <c r="P393" s="8">
        <f t="shared" si="44"/>
        <v>458776557</v>
      </c>
      <c r="Q393" s="6"/>
      <c r="R393" s="9" t="s">
        <v>12</v>
      </c>
    </row>
    <row r="394" spans="1:18" ht="14">
      <c r="B394" s="8">
        <f t="shared" si="44"/>
        <v>12017184</v>
      </c>
      <c r="C394" s="8">
        <f t="shared" si="44"/>
        <v>12355697</v>
      </c>
      <c r="D394" s="8">
        <f t="shared" si="44"/>
        <v>13320210</v>
      </c>
      <c r="E394" s="8">
        <f t="shared" si="44"/>
        <v>14696428</v>
      </c>
      <c r="F394" s="8">
        <f t="shared" si="44"/>
        <v>16278497</v>
      </c>
      <c r="G394" s="8">
        <f t="shared" si="44"/>
        <v>18304988</v>
      </c>
      <c r="H394" s="8">
        <f t="shared" si="44"/>
        <v>22219384</v>
      </c>
      <c r="I394" s="8">
        <f t="shared" si="44"/>
        <v>28359589</v>
      </c>
      <c r="J394" s="8">
        <f t="shared" si="44"/>
        <v>32567762</v>
      </c>
      <c r="K394" s="8">
        <f t="shared" si="44"/>
        <v>37772057</v>
      </c>
      <c r="L394" s="8">
        <f t="shared" si="44"/>
        <v>38303334</v>
      </c>
      <c r="M394" s="8">
        <f t="shared" si="44"/>
        <v>38952508</v>
      </c>
      <c r="N394" s="8">
        <f t="shared" si="44"/>
        <v>46373069</v>
      </c>
      <c r="O394" s="8">
        <f t="shared" si="44"/>
        <v>45930723</v>
      </c>
      <c r="P394" s="8" t="str">
        <f t="shared" si="44"/>
        <v/>
      </c>
      <c r="Q394" s="6"/>
      <c r="R394" s="9" t="s">
        <v>13</v>
      </c>
    </row>
    <row r="395" spans="1:18" ht="14">
      <c r="B395" s="8">
        <f t="shared" si="44"/>
        <v>11762284</v>
      </c>
      <c r="C395" s="8">
        <f t="shared" si="44"/>
        <v>12591204</v>
      </c>
      <c r="D395" s="8">
        <f t="shared" si="44"/>
        <v>13376656</v>
      </c>
      <c r="E395" s="8">
        <f t="shared" si="44"/>
        <v>15545870</v>
      </c>
      <c r="F395" s="8">
        <f t="shared" si="44"/>
        <v>16965967</v>
      </c>
      <c r="G395" s="8">
        <f t="shared" si="44"/>
        <v>18834902</v>
      </c>
      <c r="H395" s="8">
        <f t="shared" si="44"/>
        <v>23779979</v>
      </c>
      <c r="I395" s="8">
        <f t="shared" si="44"/>
        <v>29419638</v>
      </c>
      <c r="J395" s="8">
        <f t="shared" si="44"/>
        <v>33709985</v>
      </c>
      <c r="K395" s="8">
        <f t="shared" si="44"/>
        <v>38220266</v>
      </c>
      <c r="L395" s="8">
        <f t="shared" si="44"/>
        <v>38368991</v>
      </c>
      <c r="M395" s="8">
        <f t="shared" si="44"/>
        <v>39129985</v>
      </c>
      <c r="N395" s="8">
        <f t="shared" si="44"/>
        <v>46131466</v>
      </c>
      <c r="O395" s="8">
        <f t="shared" si="44"/>
        <v>46285487</v>
      </c>
      <c r="P395" s="8" t="str">
        <f t="shared" si="44"/>
        <v/>
      </c>
      <c r="Q395" s="6"/>
      <c r="R395" s="9" t="s">
        <v>14</v>
      </c>
    </row>
    <row r="396" spans="1:18" ht="14">
      <c r="B396" s="8">
        <f t="shared" ref="B396:M396" si="45">IFERROR(VLOOKUP($B$392,$4:$126,MATCH($R396&amp;"/"&amp;B$348,$2:$2,0),FALSE),"")</f>
        <v>11951814</v>
      </c>
      <c r="C396" s="8">
        <f t="shared" si="45"/>
        <v>13034613.800000001</v>
      </c>
      <c r="D396" s="8">
        <f t="shared" si="45"/>
        <v>13264525.85</v>
      </c>
      <c r="E396" s="8">
        <f t="shared" si="45"/>
        <v>15733981.83</v>
      </c>
      <c r="F396" s="8">
        <f t="shared" si="45"/>
        <v>17397019.609999999</v>
      </c>
      <c r="G396" s="8">
        <f t="shared" si="45"/>
        <v>19668578.32</v>
      </c>
      <c r="H396" s="8">
        <f t="shared" si="45"/>
        <v>26259835.059999999</v>
      </c>
      <c r="I396" s="8">
        <f t="shared" si="45"/>
        <v>30584121.870000001</v>
      </c>
      <c r="J396" s="8">
        <f t="shared" si="45"/>
        <v>34330854.100000001</v>
      </c>
      <c r="K396" s="8">
        <f t="shared" si="45"/>
        <v>38563278.890000001</v>
      </c>
      <c r="L396" s="8">
        <f t="shared" si="45"/>
        <v>39066693.590000004</v>
      </c>
      <c r="M396" s="8">
        <f t="shared" si="45"/>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ht="14">
      <c r="A397" s="85"/>
      <c r="B397" s="12">
        <f t="shared" ref="B397:M397" si="46">+B396/B$402</f>
        <v>0.57776445280789335</v>
      </c>
      <c r="C397" s="12">
        <f t="shared" si="46"/>
        <v>0.56866136435928816</v>
      </c>
      <c r="D397" s="12">
        <f t="shared" si="46"/>
        <v>0.52034752164032649</v>
      </c>
      <c r="E397" s="12">
        <f t="shared" si="46"/>
        <v>0.51894027818912492</v>
      </c>
      <c r="F397" s="12">
        <f t="shared" si="46"/>
        <v>0.5422240048711926</v>
      </c>
      <c r="G397" s="12">
        <f t="shared" si="46"/>
        <v>0.5447704543112929</v>
      </c>
      <c r="H397" s="12">
        <f t="shared" si="46"/>
        <v>0.60138597734814192</v>
      </c>
      <c r="I397" s="12">
        <f t="shared" si="46"/>
        <v>0.63836875224493594</v>
      </c>
      <c r="J397" s="12">
        <f t="shared" si="46"/>
        <v>0.64947400464803151</v>
      </c>
      <c r="K397" s="12">
        <f t="shared" si="46"/>
        <v>0.65388118356801084</v>
      </c>
      <c r="L397" s="12">
        <f t="shared" si="46"/>
        <v>0.62944546672959556</v>
      </c>
      <c r="M397" s="12">
        <f t="shared" si="46"/>
        <v>0.62751190242129473</v>
      </c>
      <c r="N397" s="12">
        <f>+N396/N$402</f>
        <v>0.61840542098971352</v>
      </c>
      <c r="O397" s="12">
        <f>+O396/O$402</f>
        <v>0.80684441007268048</v>
      </c>
      <c r="P397" s="12">
        <f>+P396/P$402</f>
        <v>0.81273382482267664</v>
      </c>
      <c r="Q397" s="6"/>
      <c r="R397" s="11" t="s">
        <v>686</v>
      </c>
    </row>
    <row r="398" spans="1:18" ht="14">
      <c r="B398" s="248" t="s">
        <v>324</v>
      </c>
      <c r="C398" s="248"/>
      <c r="D398" s="248"/>
      <c r="E398" s="248"/>
      <c r="F398" s="248"/>
      <c r="G398" s="248"/>
      <c r="H398" s="248"/>
      <c r="I398" s="248"/>
      <c r="J398" s="248"/>
      <c r="K398" s="248"/>
      <c r="L398" s="248"/>
      <c r="M398" s="248"/>
      <c r="N398" s="248"/>
      <c r="O398" s="115"/>
      <c r="P398" s="115"/>
      <c r="Q398" s="6"/>
      <c r="R398" s="3"/>
    </row>
    <row r="399" spans="1:18" ht="14">
      <c r="B399" s="8">
        <f t="shared" ref="B399:P401" si="47">IFERROR(VLOOKUP($B$398,$4:$126,MATCH($R399&amp;"/"&amp;B$348,$2:$2,0),FALSE),"")</f>
        <v>19163043</v>
      </c>
      <c r="C399" s="8">
        <f t="shared" si="47"/>
        <v>20252279</v>
      </c>
      <c r="D399" s="8">
        <f t="shared" si="47"/>
        <v>22518542</v>
      </c>
      <c r="E399" s="8">
        <f t="shared" si="47"/>
        <v>26684966</v>
      </c>
      <c r="F399" s="8">
        <f t="shared" si="47"/>
        <v>29848321</v>
      </c>
      <c r="G399" s="8">
        <f t="shared" si="47"/>
        <v>34298568</v>
      </c>
      <c r="H399" s="8">
        <f t="shared" si="47"/>
        <v>36417128</v>
      </c>
      <c r="I399" s="8">
        <f t="shared" si="47"/>
        <v>43396985</v>
      </c>
      <c r="J399" s="8">
        <f t="shared" si="47"/>
        <v>48267057</v>
      </c>
      <c r="K399" s="8">
        <f t="shared" si="47"/>
        <v>55277386</v>
      </c>
      <c r="L399" s="8">
        <f t="shared" si="47"/>
        <v>58159228</v>
      </c>
      <c r="M399" s="8">
        <f t="shared" si="47"/>
        <v>60792282</v>
      </c>
      <c r="N399" s="8">
        <f t="shared" si="47"/>
        <v>71516604</v>
      </c>
      <c r="O399" s="8">
        <f t="shared" si="47"/>
        <v>75141403</v>
      </c>
      <c r="P399" s="8">
        <f t="shared" si="47"/>
        <v>564485620</v>
      </c>
      <c r="Q399" s="6"/>
      <c r="R399" s="9" t="s">
        <v>12</v>
      </c>
    </row>
    <row r="400" spans="1:18" ht="14">
      <c r="B400" s="8">
        <f t="shared" si="47"/>
        <v>18753801</v>
      </c>
      <c r="C400" s="8">
        <f t="shared" si="47"/>
        <v>19961492</v>
      </c>
      <c r="D400" s="8">
        <f t="shared" si="47"/>
        <v>22003249</v>
      </c>
      <c r="E400" s="8">
        <f t="shared" si="47"/>
        <v>26230746</v>
      </c>
      <c r="F400" s="8">
        <f t="shared" si="47"/>
        <v>28749067</v>
      </c>
      <c r="G400" s="8">
        <f t="shared" si="47"/>
        <v>30029741</v>
      </c>
      <c r="H400" s="8">
        <f t="shared" si="47"/>
        <v>35400715</v>
      </c>
      <c r="I400" s="8">
        <f t="shared" si="47"/>
        <v>40960488</v>
      </c>
      <c r="J400" s="8">
        <f t="shared" si="47"/>
        <v>46894744</v>
      </c>
      <c r="K400" s="8">
        <f t="shared" si="47"/>
        <v>52863861</v>
      </c>
      <c r="L400" s="8">
        <f t="shared" si="47"/>
        <v>55827452</v>
      </c>
      <c r="M400" s="8">
        <f t="shared" si="47"/>
        <v>58444084</v>
      </c>
      <c r="N400" s="8">
        <f t="shared" si="47"/>
        <v>70884784</v>
      </c>
      <c r="O400" s="8">
        <f t="shared" si="47"/>
        <v>70130977</v>
      </c>
      <c r="P400" s="8" t="str">
        <f t="shared" si="47"/>
        <v/>
      </c>
      <c r="Q400" s="6"/>
      <c r="R400" s="9" t="s">
        <v>13</v>
      </c>
    </row>
    <row r="401" spans="1:18" ht="14">
      <c r="B401" s="8">
        <f t="shared" si="47"/>
        <v>19288386</v>
      </c>
      <c r="C401" s="8">
        <f t="shared" si="47"/>
        <v>20481809</v>
      </c>
      <c r="D401" s="8">
        <f t="shared" si="47"/>
        <v>22201030</v>
      </c>
      <c r="E401" s="8">
        <f t="shared" si="47"/>
        <v>25996782</v>
      </c>
      <c r="F401" s="8">
        <f t="shared" si="47"/>
        <v>27441967</v>
      </c>
      <c r="G401" s="8">
        <f t="shared" si="47"/>
        <v>32033129</v>
      </c>
      <c r="H401" s="8">
        <f t="shared" si="47"/>
        <v>37052348</v>
      </c>
      <c r="I401" s="8">
        <f t="shared" si="47"/>
        <v>42633119</v>
      </c>
      <c r="J401" s="8">
        <f t="shared" si="47"/>
        <v>47326696</v>
      </c>
      <c r="K401" s="8">
        <f t="shared" si="47"/>
        <v>54233117</v>
      </c>
      <c r="L401" s="8">
        <f t="shared" si="47"/>
        <v>56701374</v>
      </c>
      <c r="M401" s="8">
        <f t="shared" si="47"/>
        <v>57852576</v>
      </c>
      <c r="N401" s="8">
        <f t="shared" si="47"/>
        <v>67948508</v>
      </c>
      <c r="O401" s="8">
        <f t="shared" si="47"/>
        <v>68669124</v>
      </c>
      <c r="P401" s="8" t="str">
        <f t="shared" si="47"/>
        <v/>
      </c>
      <c r="Q401" s="6"/>
      <c r="R401" s="9" t="s">
        <v>14</v>
      </c>
    </row>
    <row r="402" spans="1:18" ht="14">
      <c r="B402" s="8">
        <f t="shared" ref="B402:M402" si="48">IFERROR(VLOOKUP($B$398,$4:$126,MATCH($R402&amp;"/"&amp;B$348,$2:$2,0),FALSE),"")</f>
        <v>20686309</v>
      </c>
      <c r="C402" s="8">
        <f t="shared" si="48"/>
        <v>22921574.449999999</v>
      </c>
      <c r="D402" s="8">
        <f t="shared" si="48"/>
        <v>25491667.199999999</v>
      </c>
      <c r="E402" s="8">
        <f t="shared" si="48"/>
        <v>30319446.170000002</v>
      </c>
      <c r="F402" s="8">
        <f t="shared" si="48"/>
        <v>32084561.829999998</v>
      </c>
      <c r="G402" s="8">
        <f t="shared" si="48"/>
        <v>36104341.130000003</v>
      </c>
      <c r="H402" s="8">
        <f t="shared" si="48"/>
        <v>43665526.049999997</v>
      </c>
      <c r="I402" s="8">
        <f t="shared" si="48"/>
        <v>47909804.109999999</v>
      </c>
      <c r="J402" s="8">
        <f t="shared" si="48"/>
        <v>52859473.75</v>
      </c>
      <c r="K402" s="8">
        <f t="shared" si="48"/>
        <v>58975972.789999999</v>
      </c>
      <c r="L402" s="8">
        <f t="shared" si="48"/>
        <v>62065255.299999997</v>
      </c>
      <c r="M402" s="8">
        <f t="shared" si="48"/>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ht="14">
      <c r="B403" s="250" t="s">
        <v>1</v>
      </c>
      <c r="C403" s="250"/>
      <c r="D403" s="250"/>
      <c r="E403" s="250"/>
      <c r="F403" s="250"/>
      <c r="G403" s="250"/>
      <c r="H403" s="250"/>
      <c r="I403" s="250"/>
      <c r="J403" s="250"/>
      <c r="K403" s="250"/>
      <c r="L403" s="250"/>
      <c r="M403" s="250"/>
      <c r="N403" s="250"/>
      <c r="O403" s="117"/>
      <c r="P403" s="117"/>
    </row>
    <row r="404" spans="1:18" ht="14">
      <c r="B404" s="251" t="s">
        <v>326</v>
      </c>
      <c r="C404" s="251"/>
      <c r="D404" s="251"/>
      <c r="E404" s="251"/>
      <c r="F404" s="251"/>
      <c r="G404" s="251"/>
      <c r="H404" s="251"/>
      <c r="I404" s="251"/>
      <c r="J404" s="251"/>
      <c r="K404" s="251"/>
      <c r="L404" s="251"/>
      <c r="M404" s="251"/>
      <c r="N404" s="251"/>
      <c r="O404" s="118"/>
      <c r="P404" s="118"/>
      <c r="Q404" s="6"/>
      <c r="R404" s="3"/>
    </row>
    <row r="405" spans="1:18" ht="14">
      <c r="B405" s="8">
        <f t="shared" ref="B405:P407" si="49">IFERROR(VLOOKUP($B$404,$4:$126,MATCH($R405&amp;"/"&amp;B$348,$2:$2,0),FALSE),"")</f>
        <v>8816938</v>
      </c>
      <c r="C405" s="8">
        <f t="shared" si="49"/>
        <v>8985694</v>
      </c>
      <c r="D405" s="8">
        <f t="shared" si="49"/>
        <v>10727666</v>
      </c>
      <c r="E405" s="8">
        <f t="shared" si="49"/>
        <v>12632709</v>
      </c>
      <c r="F405" s="8">
        <f t="shared" si="49"/>
        <v>14467510</v>
      </c>
      <c r="G405" s="8">
        <f t="shared" si="49"/>
        <v>17223851</v>
      </c>
      <c r="H405" s="8">
        <f t="shared" si="49"/>
        <v>17457624</v>
      </c>
      <c r="I405" s="8">
        <f t="shared" si="49"/>
        <v>19837087</v>
      </c>
      <c r="J405" s="8">
        <f t="shared" si="49"/>
        <v>21445580</v>
      </c>
      <c r="K405" s="8">
        <f t="shared" si="49"/>
        <v>23217637</v>
      </c>
      <c r="L405" s="8">
        <f t="shared" si="49"/>
        <v>25326591</v>
      </c>
      <c r="M405" s="8">
        <f t="shared" si="49"/>
        <v>26533057</v>
      </c>
      <c r="N405" s="8">
        <f t="shared" si="49"/>
        <v>27335937</v>
      </c>
      <c r="O405" s="8">
        <f t="shared" si="49"/>
        <v>28466631</v>
      </c>
      <c r="P405" s="8">
        <f t="shared" si="49"/>
        <v>67611072</v>
      </c>
      <c r="Q405" s="6"/>
      <c r="R405" s="9" t="s">
        <v>12</v>
      </c>
    </row>
    <row r="406" spans="1:18" ht="14">
      <c r="B406" s="8">
        <f t="shared" si="49"/>
        <v>8489034</v>
      </c>
      <c r="C406" s="8">
        <f t="shared" si="49"/>
        <v>9344428</v>
      </c>
      <c r="D406" s="8">
        <f t="shared" si="49"/>
        <v>10628963</v>
      </c>
      <c r="E406" s="8">
        <f t="shared" si="49"/>
        <v>12645751</v>
      </c>
      <c r="F406" s="8">
        <f t="shared" si="49"/>
        <v>14391581</v>
      </c>
      <c r="G406" s="8">
        <f t="shared" si="49"/>
        <v>14593305</v>
      </c>
      <c r="H406" s="8">
        <f t="shared" si="49"/>
        <v>16502206</v>
      </c>
      <c r="I406" s="8">
        <f t="shared" si="49"/>
        <v>18450757</v>
      </c>
      <c r="J406" s="8">
        <f t="shared" si="49"/>
        <v>20755826</v>
      </c>
      <c r="K406" s="8">
        <f t="shared" si="49"/>
        <v>20392594</v>
      </c>
      <c r="L406" s="8">
        <f t="shared" si="49"/>
        <v>22808335</v>
      </c>
      <c r="M406" s="8">
        <f t="shared" si="49"/>
        <v>23544189</v>
      </c>
      <c r="N406" s="8">
        <f t="shared" si="49"/>
        <v>24283310</v>
      </c>
      <c r="O406" s="8">
        <f t="shared" si="49"/>
        <v>26546483</v>
      </c>
      <c r="P406" s="8" t="str">
        <f t="shared" si="49"/>
        <v/>
      </c>
      <c r="Q406" s="6"/>
      <c r="R406" s="9" t="s">
        <v>13</v>
      </c>
    </row>
    <row r="407" spans="1:18" ht="14">
      <c r="B407" s="8">
        <f t="shared" si="49"/>
        <v>8462054</v>
      </c>
      <c r="C407" s="8">
        <f t="shared" si="49"/>
        <v>9694818</v>
      </c>
      <c r="D407" s="8">
        <f t="shared" si="49"/>
        <v>10829661</v>
      </c>
      <c r="E407" s="8">
        <f t="shared" si="49"/>
        <v>12646257</v>
      </c>
      <c r="F407" s="8">
        <f t="shared" si="49"/>
        <v>13028161</v>
      </c>
      <c r="G407" s="8">
        <f t="shared" si="49"/>
        <v>15345824</v>
      </c>
      <c r="H407" s="8">
        <f t="shared" si="49"/>
        <v>17132877</v>
      </c>
      <c r="I407" s="8">
        <f t="shared" si="49"/>
        <v>19712975</v>
      </c>
      <c r="J407" s="8">
        <f t="shared" si="49"/>
        <v>20888778</v>
      </c>
      <c r="K407" s="8">
        <f t="shared" si="49"/>
        <v>22878419</v>
      </c>
      <c r="L407" s="8">
        <f t="shared" si="49"/>
        <v>22154481</v>
      </c>
      <c r="M407" s="8">
        <f t="shared" si="49"/>
        <v>24007482</v>
      </c>
      <c r="N407" s="8">
        <f t="shared" si="49"/>
        <v>26263104</v>
      </c>
      <c r="O407" s="8">
        <f t="shared" si="49"/>
        <v>26433897</v>
      </c>
      <c r="P407" s="8" t="str">
        <f t="shared" si="49"/>
        <v/>
      </c>
      <c r="Q407" s="6"/>
      <c r="R407" s="9" t="s">
        <v>14</v>
      </c>
    </row>
    <row r="408" spans="1:18" ht="14">
      <c r="B408" s="8">
        <f t="shared" ref="B408:M408" si="50">IFERROR(VLOOKUP($B$404,$4:$126,MATCH($R408&amp;"/"&amp;B$348,$2:$2,0),FALSE),"")</f>
        <v>9663405</v>
      </c>
      <c r="C408" s="8">
        <f t="shared" si="50"/>
        <v>11962367.58</v>
      </c>
      <c r="D408" s="8">
        <f t="shared" si="50"/>
        <v>13307472.880000001</v>
      </c>
      <c r="E408" s="8">
        <f t="shared" si="50"/>
        <v>16295243.65</v>
      </c>
      <c r="F408" s="8">
        <f t="shared" si="50"/>
        <v>16636377.689999999</v>
      </c>
      <c r="G408" s="8">
        <f t="shared" si="50"/>
        <v>19283624.719999999</v>
      </c>
      <c r="H408" s="8">
        <f t="shared" si="50"/>
        <v>22376173.030000001</v>
      </c>
      <c r="I408" s="8">
        <f t="shared" si="50"/>
        <v>23608904.98</v>
      </c>
      <c r="J408" s="8">
        <f t="shared" si="50"/>
        <v>25819147.309999999</v>
      </c>
      <c r="K408" s="8">
        <f t="shared" si="50"/>
        <v>27428799.309999999</v>
      </c>
      <c r="L408" s="8">
        <f t="shared" si="50"/>
        <v>27159531.640000001</v>
      </c>
      <c r="M408" s="8">
        <f t="shared" si="50"/>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ht="14">
      <c r="A409" s="84"/>
      <c r="B409" s="12">
        <f t="shared" ref="B409:M409" si="51">+B408/B$402</f>
        <v>0.46714012635120167</v>
      </c>
      <c r="C409" s="12">
        <f t="shared" si="51"/>
        <v>0.52188245646450349</v>
      </c>
      <c r="D409" s="12">
        <f t="shared" si="51"/>
        <v>0.52203226943116543</v>
      </c>
      <c r="E409" s="12">
        <f t="shared" si="51"/>
        <v>0.53745189007190886</v>
      </c>
      <c r="F409" s="12">
        <f t="shared" si="51"/>
        <v>0.51851659306266429</v>
      </c>
      <c r="G409" s="12">
        <f t="shared" si="51"/>
        <v>0.53410820185212438</v>
      </c>
      <c r="H409" s="12">
        <f t="shared" si="51"/>
        <v>0.51244482900258115</v>
      </c>
      <c r="I409" s="12">
        <f t="shared" si="51"/>
        <v>0.49277815717623064</v>
      </c>
      <c r="J409" s="12">
        <f t="shared" si="51"/>
        <v>0.48844881491087488</v>
      </c>
      <c r="K409" s="12">
        <f t="shared" si="51"/>
        <v>0.46508430488578295</v>
      </c>
      <c r="L409" s="12">
        <f t="shared" si="51"/>
        <v>0.43759638961800906</v>
      </c>
      <c r="M409" s="12">
        <f t="shared" si="51"/>
        <v>0.45264958955951856</v>
      </c>
      <c r="N409" s="12">
        <f>+N408/N$402</f>
        <v>0.4045468635738611</v>
      </c>
      <c r="O409" s="12">
        <f>+O408/O$402</f>
        <v>0.13044600775916787</v>
      </c>
      <c r="P409" s="12">
        <f>+P408/P$402</f>
        <v>0.1197746578557661</v>
      </c>
      <c r="Q409" s="6"/>
      <c r="R409" s="11" t="s">
        <v>686</v>
      </c>
    </row>
    <row r="410" spans="1:18" ht="14">
      <c r="A410" s="84"/>
      <c r="B410" s="251" t="s">
        <v>329</v>
      </c>
      <c r="C410" s="251"/>
      <c r="D410" s="251"/>
      <c r="E410" s="251"/>
      <c r="F410" s="251"/>
      <c r="G410" s="251"/>
      <c r="H410" s="251"/>
      <c r="I410" s="251"/>
      <c r="J410" s="251"/>
      <c r="K410" s="251"/>
      <c r="L410" s="251"/>
      <c r="M410" s="251"/>
      <c r="N410" s="251"/>
      <c r="O410" s="118"/>
      <c r="P410" s="118"/>
      <c r="Q410" s="6"/>
      <c r="R410" s="3"/>
    </row>
    <row r="411" spans="1:18" ht="14">
      <c r="B411" s="8">
        <f t="shared" ref="B411:P413" si="52">IFERROR(VLOOKUP($B$410,$4:$126,MATCH($R411&amp;"/"&amp;B$348,$2:$2,0),FALSE),"")</f>
        <v>10341120</v>
      </c>
      <c r="C411" s="8">
        <f t="shared" si="52"/>
        <v>11276560</v>
      </c>
      <c r="D411" s="8">
        <f t="shared" si="52"/>
        <v>12985746</v>
      </c>
      <c r="E411" s="8">
        <f t="shared" si="52"/>
        <v>16447930</v>
      </c>
      <c r="F411" s="8">
        <f t="shared" si="52"/>
        <v>18914133</v>
      </c>
      <c r="G411" s="8">
        <f t="shared" si="52"/>
        <v>21998367</v>
      </c>
      <c r="H411" s="8">
        <f t="shared" si="52"/>
        <v>23508712</v>
      </c>
      <c r="I411" s="8">
        <f t="shared" si="52"/>
        <v>26174498</v>
      </c>
      <c r="J411" s="8">
        <f t="shared" si="52"/>
        <v>27768911</v>
      </c>
      <c r="K411" s="8">
        <f t="shared" si="52"/>
        <v>34079295</v>
      </c>
      <c r="L411" s="8">
        <f t="shared" si="52"/>
        <v>31994046</v>
      </c>
      <c r="M411" s="8">
        <f t="shared" si="52"/>
        <v>31220544</v>
      </c>
      <c r="N411" s="8">
        <f t="shared" si="52"/>
        <v>35917088</v>
      </c>
      <c r="O411" s="8">
        <f t="shared" si="52"/>
        <v>36485297</v>
      </c>
      <c r="P411" s="8">
        <f t="shared" si="52"/>
        <v>111553389</v>
      </c>
      <c r="Q411" s="6"/>
      <c r="R411" s="9" t="s">
        <v>12</v>
      </c>
    </row>
    <row r="412" spans="1:18" ht="14">
      <c r="B412" s="8">
        <f t="shared" si="52"/>
        <v>9976676</v>
      </c>
      <c r="C412" s="8">
        <f t="shared" si="52"/>
        <v>11290433</v>
      </c>
      <c r="D412" s="8">
        <f t="shared" si="52"/>
        <v>12713683</v>
      </c>
      <c r="E412" s="8">
        <f t="shared" si="52"/>
        <v>16320347</v>
      </c>
      <c r="F412" s="8">
        <f t="shared" si="52"/>
        <v>18366781</v>
      </c>
      <c r="G412" s="8">
        <f t="shared" si="52"/>
        <v>18508011</v>
      </c>
      <c r="H412" s="8">
        <f t="shared" si="52"/>
        <v>22816811</v>
      </c>
      <c r="I412" s="8">
        <f t="shared" si="52"/>
        <v>24587990</v>
      </c>
      <c r="J412" s="8">
        <f t="shared" si="52"/>
        <v>27402520</v>
      </c>
      <c r="K412" s="8">
        <f t="shared" si="52"/>
        <v>32616126</v>
      </c>
      <c r="L412" s="8">
        <f t="shared" si="52"/>
        <v>31165248</v>
      </c>
      <c r="M412" s="8">
        <f t="shared" si="52"/>
        <v>30317994</v>
      </c>
      <c r="N412" s="8">
        <f t="shared" si="52"/>
        <v>37177755</v>
      </c>
      <c r="O412" s="8">
        <f t="shared" si="52"/>
        <v>32939231</v>
      </c>
      <c r="P412" s="8" t="str">
        <f t="shared" si="52"/>
        <v/>
      </c>
      <c r="Q412" s="6"/>
      <c r="R412" s="9" t="s">
        <v>13</v>
      </c>
    </row>
    <row r="413" spans="1:18" ht="14">
      <c r="B413" s="8">
        <f t="shared" si="52"/>
        <v>10760459</v>
      </c>
      <c r="C413" s="8">
        <f t="shared" si="52"/>
        <v>11738599</v>
      </c>
      <c r="D413" s="8">
        <f t="shared" si="52"/>
        <v>12888481</v>
      </c>
      <c r="E413" s="8">
        <f t="shared" si="52"/>
        <v>16200076</v>
      </c>
      <c r="F413" s="8">
        <f t="shared" si="52"/>
        <v>17141848</v>
      </c>
      <c r="G413" s="8">
        <f t="shared" si="52"/>
        <v>19400986</v>
      </c>
      <c r="H413" s="8">
        <f t="shared" si="52"/>
        <v>24903280</v>
      </c>
      <c r="I413" s="8">
        <f t="shared" si="52"/>
        <v>26849427</v>
      </c>
      <c r="J413" s="8">
        <f t="shared" si="52"/>
        <v>27829949</v>
      </c>
      <c r="K413" s="8">
        <f t="shared" si="52"/>
        <v>34413810</v>
      </c>
      <c r="L413" s="8">
        <f t="shared" si="52"/>
        <v>30701086</v>
      </c>
      <c r="M413" s="8">
        <f t="shared" si="52"/>
        <v>30089713</v>
      </c>
      <c r="N413" s="8">
        <f t="shared" si="52"/>
        <v>36446558</v>
      </c>
      <c r="O413" s="8">
        <f t="shared" si="52"/>
        <v>31504214</v>
      </c>
      <c r="P413" s="8" t="str">
        <f t="shared" si="52"/>
        <v/>
      </c>
      <c r="Q413" s="6"/>
      <c r="R413" s="9" t="s">
        <v>14</v>
      </c>
    </row>
    <row r="414" spans="1:18" ht="14">
      <c r="B414" s="8">
        <f t="shared" ref="B414:M414" si="53">IFERROR(VLOOKUP($B$410,$4:$126,MATCH($R414&amp;"/"&amp;B$348,$2:$2,0),FALSE),"")</f>
        <v>12010618</v>
      </c>
      <c r="C414" s="8">
        <f t="shared" si="53"/>
        <v>13860233.91</v>
      </c>
      <c r="D414" s="8">
        <f t="shared" si="53"/>
        <v>15948851.01</v>
      </c>
      <c r="E414" s="8">
        <f t="shared" si="53"/>
        <v>20248575.780000001</v>
      </c>
      <c r="F414" s="8">
        <f t="shared" si="53"/>
        <v>21001235.050000001</v>
      </c>
      <c r="G414" s="8">
        <f t="shared" si="53"/>
        <v>24539981.66</v>
      </c>
      <c r="H414" s="8">
        <f t="shared" si="53"/>
        <v>27975485.829999998</v>
      </c>
      <c r="I414" s="8">
        <f t="shared" si="53"/>
        <v>28683831.34</v>
      </c>
      <c r="J414" s="8">
        <f t="shared" si="53"/>
        <v>33704437.829999998</v>
      </c>
      <c r="K414" s="8">
        <f t="shared" si="53"/>
        <v>37117599.68</v>
      </c>
      <c r="L414" s="8">
        <f t="shared" si="53"/>
        <v>34094131.5</v>
      </c>
      <c r="M414" s="8">
        <f t="shared" si="53"/>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ht="14">
      <c r="B415" s="12">
        <f t="shared" ref="B415:M415" si="54">+B414/B$402</f>
        <v>0.58060710588824715</v>
      </c>
      <c r="C415" s="12">
        <f t="shared" si="54"/>
        <v>0.60468070988029365</v>
      </c>
      <c r="D415" s="12">
        <f t="shared" si="54"/>
        <v>0.62564958521033887</v>
      </c>
      <c r="E415" s="12">
        <f t="shared" si="54"/>
        <v>0.66784121538589436</v>
      </c>
      <c r="F415" s="12">
        <f t="shared" si="54"/>
        <v>0.65455888602359646</v>
      </c>
      <c r="G415" s="12">
        <f t="shared" si="54"/>
        <v>0.67969614987958094</v>
      </c>
      <c r="H415" s="12">
        <f t="shared" si="54"/>
        <v>0.64067671595130138</v>
      </c>
      <c r="I415" s="12">
        <f t="shared" si="54"/>
        <v>0.59870483448737277</v>
      </c>
      <c r="J415" s="12">
        <f t="shared" si="54"/>
        <v>0.6376234086136735</v>
      </c>
      <c r="K415" s="12">
        <f t="shared" si="54"/>
        <v>0.62936816340727963</v>
      </c>
      <c r="L415" s="12">
        <f t="shared" si="54"/>
        <v>0.54932717726209046</v>
      </c>
      <c r="M415" s="12">
        <f t="shared" si="54"/>
        <v>0.52280617584803979</v>
      </c>
      <c r="N415" s="12">
        <f>+N414/N$402</f>
        <v>0.54778406387176193</v>
      </c>
      <c r="O415" s="12">
        <f>+O414/O$402</f>
        <v>0.20757341294565862</v>
      </c>
      <c r="P415" s="12">
        <f>+P414/P$402</f>
        <v>0.19761954077767296</v>
      </c>
      <c r="Q415" s="6"/>
      <c r="R415" s="11" t="s">
        <v>686</v>
      </c>
    </row>
    <row r="416" spans="1:18" ht="14">
      <c r="B416" s="252" t="s">
        <v>2</v>
      </c>
      <c r="C416" s="252"/>
      <c r="D416" s="252"/>
      <c r="E416" s="252"/>
      <c r="F416" s="252"/>
      <c r="G416" s="252"/>
      <c r="H416" s="252"/>
      <c r="I416" s="252"/>
      <c r="J416" s="252"/>
      <c r="K416" s="252"/>
      <c r="L416" s="252"/>
      <c r="M416" s="252"/>
      <c r="N416" s="252"/>
      <c r="O416" s="119"/>
      <c r="P416" s="119"/>
      <c r="Q416" s="6"/>
      <c r="R416" s="3"/>
    </row>
    <row r="417" spans="2:18" ht="14">
      <c r="B417" s="8">
        <f t="shared" ref="B417:P419" si="55">IFERROR(VLOOKUP($B$416,$4:$126,MATCH($R417&amp;"/"&amp;B$348,$2:$2,0),FALSE),"")</f>
        <v>255421</v>
      </c>
      <c r="C417" s="8">
        <f t="shared" si="55"/>
        <v>1103714</v>
      </c>
      <c r="D417" s="8">
        <f t="shared" si="55"/>
        <v>837278</v>
      </c>
      <c r="E417" s="8">
        <f t="shared" si="55"/>
        <v>2098141</v>
      </c>
      <c r="F417" s="8">
        <f t="shared" si="55"/>
        <v>2157298</v>
      </c>
      <c r="G417" s="8">
        <f t="shared" si="55"/>
        <v>2159380</v>
      </c>
      <c r="H417" s="8">
        <f t="shared" si="55"/>
        <v>3228090</v>
      </c>
      <c r="I417" s="8">
        <f t="shared" si="55"/>
        <v>3250314</v>
      </c>
      <c r="J417" s="8">
        <f t="shared" si="55"/>
        <v>3317012</v>
      </c>
      <c r="K417" s="8">
        <f t="shared" si="55"/>
        <v>7539080</v>
      </c>
      <c r="L417" s="8">
        <f t="shared" si="55"/>
        <v>2627731</v>
      </c>
      <c r="M417" s="8">
        <f t="shared" si="55"/>
        <v>680219</v>
      </c>
      <c r="N417" s="8">
        <f t="shared" si="55"/>
        <v>4277752</v>
      </c>
      <c r="O417" s="8">
        <f t="shared" si="55"/>
        <v>2689892</v>
      </c>
      <c r="P417" s="8">
        <f t="shared" si="55"/>
        <v>31435988</v>
      </c>
      <c r="Q417" s="6"/>
      <c r="R417" s="9" t="s">
        <v>12</v>
      </c>
    </row>
    <row r="418" spans="2:18" ht="14">
      <c r="B418" s="8">
        <f t="shared" si="55"/>
        <v>217532</v>
      </c>
      <c r="C418" s="8">
        <f t="shared" si="55"/>
        <v>1159765</v>
      </c>
      <c r="D418" s="8">
        <f t="shared" si="55"/>
        <v>895403</v>
      </c>
      <c r="E418" s="8">
        <f t="shared" si="55"/>
        <v>2192680</v>
      </c>
      <c r="F418" s="8">
        <f t="shared" si="55"/>
        <v>2274089</v>
      </c>
      <c r="G418" s="8">
        <f t="shared" si="55"/>
        <v>2104319</v>
      </c>
      <c r="H418" s="8">
        <f t="shared" si="55"/>
        <v>4183334</v>
      </c>
      <c r="I418" s="8">
        <f t="shared" si="55"/>
        <v>3854013</v>
      </c>
      <c r="J418" s="8">
        <f t="shared" si="55"/>
        <v>4439019</v>
      </c>
      <c r="K418" s="8">
        <f t="shared" si="55"/>
        <v>9517503</v>
      </c>
      <c r="L418" s="8">
        <f t="shared" si="55"/>
        <v>5504730</v>
      </c>
      <c r="M418" s="8">
        <f t="shared" si="55"/>
        <v>3696328</v>
      </c>
      <c r="N418" s="8">
        <f t="shared" si="55"/>
        <v>9911195</v>
      </c>
      <c r="O418" s="8">
        <f t="shared" si="55"/>
        <v>2634327</v>
      </c>
      <c r="P418" s="8" t="str">
        <f t="shared" si="55"/>
        <v/>
      </c>
      <c r="Q418" s="6"/>
      <c r="R418" s="9" t="s">
        <v>13</v>
      </c>
    </row>
    <row r="419" spans="2:18" ht="14">
      <c r="B419" s="8">
        <f t="shared" si="55"/>
        <v>213439</v>
      </c>
      <c r="C419" s="8">
        <f t="shared" si="55"/>
        <v>1110629</v>
      </c>
      <c r="D419" s="8">
        <f t="shared" si="55"/>
        <v>854631</v>
      </c>
      <c r="E419" s="8">
        <f t="shared" si="55"/>
        <v>2161485</v>
      </c>
      <c r="F419" s="8">
        <f t="shared" si="55"/>
        <v>2199970</v>
      </c>
      <c r="G419" s="8">
        <f t="shared" si="55"/>
        <v>2126945</v>
      </c>
      <c r="H419" s="8">
        <f t="shared" si="55"/>
        <v>5663426</v>
      </c>
      <c r="I419" s="8">
        <f t="shared" si="55"/>
        <v>4822753</v>
      </c>
      <c r="J419" s="8">
        <f t="shared" si="55"/>
        <v>4698018</v>
      </c>
      <c r="K419" s="8">
        <f t="shared" si="55"/>
        <v>8745092</v>
      </c>
      <c r="L419" s="8">
        <f t="shared" si="55"/>
        <v>5429345</v>
      </c>
      <c r="M419" s="8">
        <f t="shared" si="55"/>
        <v>3028485</v>
      </c>
      <c r="N419" s="8">
        <f t="shared" si="55"/>
        <v>6715280</v>
      </c>
      <c r="O419" s="8">
        <f t="shared" si="55"/>
        <v>983136</v>
      </c>
      <c r="P419" s="8" t="str">
        <f t="shared" si="55"/>
        <v/>
      </c>
      <c r="Q419" s="6"/>
      <c r="R419" s="9" t="s">
        <v>14</v>
      </c>
    </row>
    <row r="420" spans="2:18" ht="14">
      <c r="B420" s="8">
        <f t="shared" ref="B420:M420" si="56">IFERROR(VLOOKUP($B$416,$4:$126,MATCH($R420&amp;"/"&amp;B$348,$2:$2,0),FALSE),"")</f>
        <v>781068</v>
      </c>
      <c r="C420" s="8">
        <f t="shared" si="56"/>
        <v>884859.04</v>
      </c>
      <c r="D420" s="8">
        <f t="shared" si="56"/>
        <v>1276119.27</v>
      </c>
      <c r="E420" s="8">
        <f t="shared" si="56"/>
        <v>2132904.44</v>
      </c>
      <c r="F420" s="8">
        <f t="shared" si="56"/>
        <v>2187977.3199999998</v>
      </c>
      <c r="G420" s="8">
        <f t="shared" si="56"/>
        <v>3166649</v>
      </c>
      <c r="H420" s="8">
        <f t="shared" si="56"/>
        <v>3226390.37</v>
      </c>
      <c r="I420" s="8">
        <f t="shared" si="56"/>
        <v>2614115.0299999998</v>
      </c>
      <c r="J420" s="8">
        <f t="shared" si="56"/>
        <v>5422571.54</v>
      </c>
      <c r="K420" s="8">
        <f t="shared" si="56"/>
        <v>6332018.7400000002</v>
      </c>
      <c r="L420" s="8">
        <f t="shared" si="56"/>
        <v>3582583.74</v>
      </c>
      <c r="M420" s="8">
        <f t="shared" si="56"/>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ht="14">
      <c r="B421" s="12">
        <f t="shared" ref="B421:M421" si="57">+B420/B$402</f>
        <v>3.7757726620055804E-2</v>
      </c>
      <c r="C421" s="12">
        <f t="shared" si="57"/>
        <v>3.8603763538590609E-2</v>
      </c>
      <c r="D421" s="12">
        <f t="shared" si="57"/>
        <v>5.0060251453463198E-2</v>
      </c>
      <c r="E421" s="12">
        <f t="shared" si="57"/>
        <v>7.0347737489691739E-2</v>
      </c>
      <c r="F421" s="12">
        <f t="shared" si="57"/>
        <v>6.8194084481907349E-2</v>
      </c>
      <c r="G421" s="12">
        <f t="shared" si="57"/>
        <v>8.7708261690690487E-2</v>
      </c>
      <c r="H421" s="12">
        <f t="shared" si="57"/>
        <v>7.3888732413427555E-2</v>
      </c>
      <c r="I421" s="12">
        <f t="shared" si="57"/>
        <v>5.4563258576429186E-2</v>
      </c>
      <c r="J421" s="12">
        <f t="shared" si="57"/>
        <v>0.1025846675214015</v>
      </c>
      <c r="K421" s="12">
        <f t="shared" si="57"/>
        <v>0.10736607537694844</v>
      </c>
      <c r="L421" s="12">
        <f t="shared" si="57"/>
        <v>5.7722855125353856E-2</v>
      </c>
      <c r="M421" s="12">
        <f t="shared" si="57"/>
        <v>1.3451746824115152E-2</v>
      </c>
      <c r="N421" s="12">
        <f>+N420/N$402</f>
        <v>8.8512468623524118E-2</v>
      </c>
      <c r="O421" s="12">
        <f>+O420/O$402</f>
        <v>5.4783960638981603E-2</v>
      </c>
      <c r="P421" s="12">
        <f>+P420/P$402</f>
        <v>5.5689617035771431E-2</v>
      </c>
      <c r="Q421" s="6"/>
      <c r="R421" s="11" t="s">
        <v>686</v>
      </c>
    </row>
    <row r="422" spans="2:18" ht="14">
      <c r="B422" s="251" t="s">
        <v>3</v>
      </c>
      <c r="C422" s="251"/>
      <c r="D422" s="251"/>
      <c r="E422" s="251"/>
      <c r="F422" s="251"/>
      <c r="G422" s="251"/>
      <c r="H422" s="251"/>
      <c r="I422" s="251"/>
      <c r="J422" s="251"/>
      <c r="K422" s="251"/>
      <c r="L422" s="251"/>
      <c r="M422" s="251"/>
      <c r="N422" s="251"/>
      <c r="O422" s="118"/>
      <c r="P422" s="118"/>
      <c r="Q422" s="6"/>
      <c r="R422" s="3"/>
    </row>
    <row r="423" spans="2:18" ht="14">
      <c r="B423" s="8">
        <f t="shared" ref="B423:P425" si="58">IFERROR(VLOOKUP($B$422,$4:$126,MATCH($R423&amp;"/"&amp;B$348,$2:$2,0),FALSE),"")</f>
        <v>0</v>
      </c>
      <c r="C423" s="8">
        <f t="shared" si="58"/>
        <v>0</v>
      </c>
      <c r="D423" s="8">
        <f t="shared" si="58"/>
        <v>0</v>
      </c>
      <c r="E423" s="8">
        <f t="shared" si="58"/>
        <v>0</v>
      </c>
      <c r="F423" s="8">
        <f t="shared" si="58"/>
        <v>0</v>
      </c>
      <c r="G423" s="8">
        <f t="shared" si="58"/>
        <v>0</v>
      </c>
      <c r="H423" s="8">
        <f t="shared" si="58"/>
        <v>0</v>
      </c>
      <c r="I423" s="8">
        <f t="shared" si="58"/>
        <v>2000000</v>
      </c>
      <c r="J423" s="8">
        <f t="shared" si="58"/>
        <v>4000000</v>
      </c>
      <c r="K423" s="8">
        <f t="shared" si="58"/>
        <v>2023765</v>
      </c>
      <c r="L423" s="8">
        <f t="shared" si="58"/>
        <v>5016517</v>
      </c>
      <c r="M423" s="8">
        <f t="shared" si="58"/>
        <v>7001321</v>
      </c>
      <c r="N423" s="8">
        <f t="shared" si="58"/>
        <v>11852020</v>
      </c>
      <c r="O423" s="8">
        <f t="shared" si="58"/>
        <v>5001865</v>
      </c>
      <c r="P423" s="8">
        <f t="shared" si="58"/>
        <v>104521455</v>
      </c>
      <c r="Q423" s="6"/>
      <c r="R423" s="9" t="s">
        <v>12</v>
      </c>
    </row>
    <row r="424" spans="2:18" ht="14">
      <c r="B424" s="8">
        <f t="shared" si="58"/>
        <v>0</v>
      </c>
      <c r="C424" s="8">
        <f t="shared" si="58"/>
        <v>0</v>
      </c>
      <c r="D424" s="8">
        <f t="shared" si="58"/>
        <v>0</v>
      </c>
      <c r="E424" s="8">
        <f t="shared" si="58"/>
        <v>0</v>
      </c>
      <c r="F424" s="8">
        <f t="shared" si="58"/>
        <v>0</v>
      </c>
      <c r="G424" s="8">
        <f t="shared" si="58"/>
        <v>0</v>
      </c>
      <c r="H424" s="8">
        <f t="shared" si="58"/>
        <v>0</v>
      </c>
      <c r="I424" s="8">
        <f t="shared" si="58"/>
        <v>2000000</v>
      </c>
      <c r="J424" s="8">
        <f t="shared" si="58"/>
        <v>4000000</v>
      </c>
      <c r="K424" s="8">
        <f t="shared" si="58"/>
        <v>2021981</v>
      </c>
      <c r="L424" s="8">
        <f t="shared" si="58"/>
        <v>5000841</v>
      </c>
      <c r="M424" s="8">
        <f t="shared" si="58"/>
        <v>7001121</v>
      </c>
      <c r="N424" s="8">
        <f t="shared" si="58"/>
        <v>11644585</v>
      </c>
      <c r="O424" s="8">
        <f t="shared" si="58"/>
        <v>5001572</v>
      </c>
      <c r="P424" s="8" t="str">
        <f t="shared" si="58"/>
        <v/>
      </c>
      <c r="Q424" s="6"/>
      <c r="R424" s="9" t="s">
        <v>13</v>
      </c>
    </row>
    <row r="425" spans="2:18" ht="14">
      <c r="B425" s="8">
        <f t="shared" si="58"/>
        <v>0</v>
      </c>
      <c r="C425" s="8">
        <f t="shared" si="58"/>
        <v>0</v>
      </c>
      <c r="D425" s="8">
        <f t="shared" si="58"/>
        <v>0</v>
      </c>
      <c r="E425" s="8">
        <f t="shared" si="58"/>
        <v>0</v>
      </c>
      <c r="F425" s="8">
        <f t="shared" si="58"/>
        <v>0</v>
      </c>
      <c r="G425" s="8">
        <f t="shared" si="58"/>
        <v>0</v>
      </c>
      <c r="H425" s="8">
        <f t="shared" si="58"/>
        <v>0</v>
      </c>
      <c r="I425" s="8">
        <f t="shared" si="58"/>
        <v>2000000</v>
      </c>
      <c r="J425" s="8">
        <f t="shared" si="58"/>
        <v>4000000</v>
      </c>
      <c r="K425" s="8">
        <f t="shared" si="58"/>
        <v>2020261</v>
      </c>
      <c r="L425" s="8">
        <f t="shared" si="58"/>
        <v>7001158</v>
      </c>
      <c r="M425" s="8">
        <f t="shared" si="58"/>
        <v>7000926</v>
      </c>
      <c r="N425" s="8">
        <f t="shared" si="58"/>
        <v>9644022</v>
      </c>
      <c r="O425" s="8">
        <f t="shared" si="58"/>
        <v>5001346</v>
      </c>
      <c r="P425" s="8" t="str">
        <f t="shared" si="58"/>
        <v/>
      </c>
      <c r="Q425" s="6"/>
      <c r="R425" s="9" t="s">
        <v>14</v>
      </c>
    </row>
    <row r="426" spans="2:18" ht="14">
      <c r="B426" s="8">
        <f t="shared" ref="B426:M426" si="59">IFERROR(VLOOKUP($B$422,$4:$126,MATCH($R426&amp;"/"&amp;B$348,$2:$2,0),FALSE),"")</f>
        <v>0</v>
      </c>
      <c r="C426" s="8">
        <f t="shared" si="59"/>
        <v>0</v>
      </c>
      <c r="D426" s="8">
        <f t="shared" si="59"/>
        <v>0</v>
      </c>
      <c r="E426" s="8">
        <f t="shared" si="59"/>
        <v>0</v>
      </c>
      <c r="F426" s="8">
        <f t="shared" si="59"/>
        <v>0</v>
      </c>
      <c r="G426" s="8">
        <f t="shared" si="59"/>
        <v>0</v>
      </c>
      <c r="H426" s="8">
        <f t="shared" si="59"/>
        <v>2000000</v>
      </c>
      <c r="I426" s="8">
        <f t="shared" si="59"/>
        <v>4000000</v>
      </c>
      <c r="J426" s="8">
        <f t="shared" si="59"/>
        <v>2000000</v>
      </c>
      <c r="K426" s="8">
        <f t="shared" si="59"/>
        <v>2018569.31</v>
      </c>
      <c r="L426" s="8">
        <f t="shared" si="59"/>
        <v>7002261.0099999998</v>
      </c>
      <c r="M426" s="8">
        <f t="shared" si="59"/>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ht="14">
      <c r="B427" s="12">
        <f t="shared" ref="B427:M427" si="60">+B426/B$402</f>
        <v>0</v>
      </c>
      <c r="C427" s="12">
        <f t="shared" si="60"/>
        <v>0</v>
      </c>
      <c r="D427" s="12">
        <f t="shared" si="60"/>
        <v>0</v>
      </c>
      <c r="E427" s="12">
        <f t="shared" si="60"/>
        <v>0</v>
      </c>
      <c r="F427" s="12">
        <f t="shared" si="60"/>
        <v>0</v>
      </c>
      <c r="G427" s="12">
        <f t="shared" si="60"/>
        <v>0</v>
      </c>
      <c r="H427" s="12">
        <f t="shared" si="60"/>
        <v>4.5802723130138501E-2</v>
      </c>
      <c r="I427" s="12">
        <f t="shared" si="60"/>
        <v>8.349021821955431E-2</v>
      </c>
      <c r="J427" s="12">
        <f t="shared" si="60"/>
        <v>3.7836169339464903E-2</v>
      </c>
      <c r="K427" s="12">
        <f t="shared" si="60"/>
        <v>3.4226977775977774E-2</v>
      </c>
      <c r="L427" s="12">
        <f t="shared" si="60"/>
        <v>0.11282094911482625</v>
      </c>
      <c r="M427" s="12">
        <f t="shared" si="60"/>
        <v>0.11179211770175496</v>
      </c>
      <c r="N427" s="12">
        <f>+N426/N$402</f>
        <v>0.12998344273528681</v>
      </c>
      <c r="O427" s="12">
        <f>+O426/O$402</f>
        <v>0.1845867380163696</v>
      </c>
      <c r="P427" s="12">
        <f>+P426/P$402</f>
        <v>0.18516229873136539</v>
      </c>
      <c r="Q427" s="6"/>
      <c r="R427" s="11" t="s">
        <v>686</v>
      </c>
    </row>
    <row r="428" spans="2:18" ht="14">
      <c r="B428" s="251" t="s">
        <v>4</v>
      </c>
      <c r="C428" s="251"/>
      <c r="D428" s="251"/>
      <c r="E428" s="251"/>
      <c r="F428" s="251"/>
      <c r="G428" s="251"/>
      <c r="H428" s="251"/>
      <c r="I428" s="251"/>
      <c r="J428" s="251"/>
      <c r="K428" s="251"/>
      <c r="L428" s="251"/>
      <c r="M428" s="251"/>
      <c r="N428" s="251"/>
      <c r="O428" s="118"/>
      <c r="P428" s="118"/>
      <c r="Q428" s="6"/>
      <c r="R428" s="3"/>
    </row>
    <row r="429" spans="2:18" ht="14">
      <c r="B429" s="8">
        <f t="shared" ref="B429:P431" si="61">IFERROR(VLOOKUP($B$428,$4:$126,MATCH($R429&amp;"/"&amp;B$348,$2:$2,0),FALSE),"")</f>
        <v>255421</v>
      </c>
      <c r="C429" s="8">
        <f t="shared" si="61"/>
        <v>1103714</v>
      </c>
      <c r="D429" s="8">
        <f t="shared" si="61"/>
        <v>837278</v>
      </c>
      <c r="E429" s="8">
        <f t="shared" si="61"/>
        <v>2098141</v>
      </c>
      <c r="F429" s="8">
        <f t="shared" si="61"/>
        <v>2157298</v>
      </c>
      <c r="G429" s="8">
        <f t="shared" si="61"/>
        <v>2159380</v>
      </c>
      <c r="H429" s="8">
        <f t="shared" si="61"/>
        <v>3228090</v>
      </c>
      <c r="I429" s="8">
        <f t="shared" si="61"/>
        <v>5250314</v>
      </c>
      <c r="J429" s="8">
        <f t="shared" si="61"/>
        <v>7317012</v>
      </c>
      <c r="K429" s="8">
        <f t="shared" si="61"/>
        <v>9562845</v>
      </c>
      <c r="L429" s="8">
        <f t="shared" si="61"/>
        <v>7644248</v>
      </c>
      <c r="M429" s="8">
        <f t="shared" si="61"/>
        <v>7681540</v>
      </c>
      <c r="N429" s="8">
        <f t="shared" si="61"/>
        <v>16129772</v>
      </c>
      <c r="O429" s="8">
        <f t="shared" si="61"/>
        <v>7691757</v>
      </c>
      <c r="P429" s="8">
        <f t="shared" si="61"/>
        <v>135957443</v>
      </c>
      <c r="Q429" s="6"/>
      <c r="R429" s="9" t="s">
        <v>12</v>
      </c>
    </row>
    <row r="430" spans="2:18" ht="14">
      <c r="B430" s="8">
        <f t="shared" si="61"/>
        <v>217532</v>
      </c>
      <c r="C430" s="8">
        <f t="shared" si="61"/>
        <v>1159765</v>
      </c>
      <c r="D430" s="8">
        <f t="shared" si="61"/>
        <v>895403</v>
      </c>
      <c r="E430" s="8">
        <f t="shared" si="61"/>
        <v>2192680</v>
      </c>
      <c r="F430" s="8">
        <f t="shared" si="61"/>
        <v>2274089</v>
      </c>
      <c r="G430" s="8">
        <f t="shared" si="61"/>
        <v>2104319</v>
      </c>
      <c r="H430" s="8">
        <f t="shared" si="61"/>
        <v>4183334</v>
      </c>
      <c r="I430" s="8">
        <f t="shared" si="61"/>
        <v>5854013</v>
      </c>
      <c r="J430" s="8">
        <f t="shared" si="61"/>
        <v>8439019</v>
      </c>
      <c r="K430" s="8">
        <f t="shared" si="61"/>
        <v>11539484</v>
      </c>
      <c r="L430" s="8">
        <f t="shared" si="61"/>
        <v>10505571</v>
      </c>
      <c r="M430" s="8">
        <f t="shared" si="61"/>
        <v>10697449</v>
      </c>
      <c r="N430" s="8">
        <f t="shared" si="61"/>
        <v>21555780</v>
      </c>
      <c r="O430" s="8">
        <f t="shared" si="61"/>
        <v>7635899</v>
      </c>
      <c r="P430" s="8" t="str">
        <f t="shared" si="61"/>
        <v/>
      </c>
      <c r="Q430" s="6"/>
      <c r="R430" s="9" t="s">
        <v>13</v>
      </c>
    </row>
    <row r="431" spans="2:18" ht="14">
      <c r="B431" s="8">
        <f t="shared" si="61"/>
        <v>213439</v>
      </c>
      <c r="C431" s="8">
        <f t="shared" si="61"/>
        <v>1110629</v>
      </c>
      <c r="D431" s="8">
        <f t="shared" si="61"/>
        <v>854631</v>
      </c>
      <c r="E431" s="8">
        <f t="shared" si="61"/>
        <v>2161485</v>
      </c>
      <c r="F431" s="8">
        <f t="shared" si="61"/>
        <v>2199970</v>
      </c>
      <c r="G431" s="8">
        <f t="shared" si="61"/>
        <v>2126945</v>
      </c>
      <c r="H431" s="8">
        <f t="shared" si="61"/>
        <v>5663426</v>
      </c>
      <c r="I431" s="8">
        <f t="shared" si="61"/>
        <v>6822753</v>
      </c>
      <c r="J431" s="8">
        <f t="shared" si="61"/>
        <v>8698018</v>
      </c>
      <c r="K431" s="8">
        <f t="shared" si="61"/>
        <v>10765353</v>
      </c>
      <c r="L431" s="8">
        <f t="shared" si="61"/>
        <v>12430503</v>
      </c>
      <c r="M431" s="8">
        <f t="shared" si="61"/>
        <v>10029411</v>
      </c>
      <c r="N431" s="8">
        <f t="shared" si="61"/>
        <v>16359302</v>
      </c>
      <c r="O431" s="8">
        <f t="shared" si="61"/>
        <v>5984482</v>
      </c>
      <c r="P431" s="8" t="str">
        <f t="shared" si="61"/>
        <v/>
      </c>
      <c r="Q431" s="6"/>
      <c r="R431" s="9" t="s">
        <v>14</v>
      </c>
    </row>
    <row r="432" spans="2:18" ht="14">
      <c r="B432" s="8">
        <f t="shared" ref="B432:M432" si="62">IFERROR(VLOOKUP($B$428,$4:$126,MATCH($R432&amp;"/"&amp;B$348,$2:$2,0),FALSE),"")</f>
        <v>781068</v>
      </c>
      <c r="C432" s="8">
        <f t="shared" si="62"/>
        <v>884859.04</v>
      </c>
      <c r="D432" s="8">
        <f t="shared" si="62"/>
        <v>1276119.27</v>
      </c>
      <c r="E432" s="8">
        <f t="shared" si="62"/>
        <v>2132904.44</v>
      </c>
      <c r="F432" s="8">
        <f t="shared" si="62"/>
        <v>2187977.3199999998</v>
      </c>
      <c r="G432" s="8">
        <f t="shared" si="62"/>
        <v>3166649</v>
      </c>
      <c r="H432" s="8">
        <f t="shared" si="62"/>
        <v>5226390.37</v>
      </c>
      <c r="I432" s="8">
        <f t="shared" si="62"/>
        <v>6614115.0299999993</v>
      </c>
      <c r="J432" s="8">
        <f t="shared" si="62"/>
        <v>7422571.54</v>
      </c>
      <c r="K432" s="8">
        <f t="shared" si="62"/>
        <v>8350588.0500000007</v>
      </c>
      <c r="L432" s="8">
        <f t="shared" si="62"/>
        <v>10584844.75</v>
      </c>
      <c r="M432" s="8">
        <f t="shared" si="62"/>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ht="14">
      <c r="A433" s="86"/>
      <c r="B433" s="13">
        <f t="shared" ref="B433:O433" si="63">+B432/B$457</f>
        <v>9.1588380662580141E-2</v>
      </c>
      <c r="C433" s="13">
        <f t="shared" si="63"/>
        <v>0.10129971512924472</v>
      </c>
      <c r="D433" s="13">
        <f t="shared" si="63"/>
        <v>0.13907000407041437</v>
      </c>
      <c r="E433" s="13">
        <f t="shared" si="63"/>
        <v>0.22032930929116981</v>
      </c>
      <c r="F433" s="13">
        <f t="shared" si="63"/>
        <v>0.20531690470526126</v>
      </c>
      <c r="G433" s="13">
        <f t="shared" si="63"/>
        <v>0.28731827229222734</v>
      </c>
      <c r="H433" s="13">
        <f t="shared" si="63"/>
        <v>0.40873601819773941</v>
      </c>
      <c r="I433" s="13">
        <f t="shared" si="63"/>
        <v>0.46555473955144394</v>
      </c>
      <c r="J433" s="13">
        <f t="shared" si="63"/>
        <v>0.47212998134119588</v>
      </c>
      <c r="K433" s="13">
        <f t="shared" si="63"/>
        <v>0.47573797895668662</v>
      </c>
      <c r="L433" s="13">
        <f t="shared" si="63"/>
        <v>0.56515682210053086</v>
      </c>
      <c r="M433" s="13">
        <f t="shared" si="63"/>
        <v>0.38756242007618136</v>
      </c>
      <c r="N433" s="13">
        <f t="shared" si="63"/>
        <v>0.72737335582294693</v>
      </c>
      <c r="O433" s="13">
        <f t="shared" si="63"/>
        <v>0.47333558133740566</v>
      </c>
      <c r="P433" s="13">
        <f t="shared" ref="P433" si="64">+P432/P$457</f>
        <v>0.4692741898576529</v>
      </c>
      <c r="Q433" s="6"/>
      <c r="R433" s="14" t="s">
        <v>16</v>
      </c>
    </row>
    <row r="434" spans="1:18" ht="14">
      <c r="A434" s="84"/>
      <c r="B434" s="251" t="s">
        <v>331</v>
      </c>
      <c r="C434" s="251"/>
      <c r="D434" s="251"/>
      <c r="E434" s="251"/>
      <c r="F434" s="251"/>
      <c r="G434" s="251"/>
      <c r="H434" s="251"/>
      <c r="I434" s="251"/>
      <c r="J434" s="251"/>
      <c r="K434" s="251"/>
      <c r="L434" s="251"/>
      <c r="M434" s="251"/>
      <c r="N434" s="251"/>
      <c r="O434" s="118"/>
      <c r="P434" s="118"/>
      <c r="Q434" s="6"/>
      <c r="R434" s="3"/>
    </row>
    <row r="435" spans="1:18" ht="14">
      <c r="B435" s="8">
        <f t="shared" ref="B435:P437" si="65">IFERROR(VLOOKUP($B$434,$4:$126,MATCH($R435&amp;"/"&amp;B$348,$2:$2,0),FALSE),"")</f>
        <v>137730</v>
      </c>
      <c r="C435" s="8">
        <f t="shared" si="65"/>
        <v>150793</v>
      </c>
      <c r="D435" s="8">
        <f t="shared" si="65"/>
        <v>325555</v>
      </c>
      <c r="E435" s="8">
        <f t="shared" si="65"/>
        <v>375910</v>
      </c>
      <c r="F435" s="8">
        <f t="shared" si="65"/>
        <v>389778</v>
      </c>
      <c r="G435" s="8">
        <f t="shared" si="65"/>
        <v>428527</v>
      </c>
      <c r="H435" s="8">
        <f t="shared" si="65"/>
        <v>615807</v>
      </c>
      <c r="I435" s="8">
        <f t="shared" si="65"/>
        <v>2896296</v>
      </c>
      <c r="J435" s="8">
        <f t="shared" si="65"/>
        <v>5037153</v>
      </c>
      <c r="K435" s="8">
        <f t="shared" si="65"/>
        <v>3651350</v>
      </c>
      <c r="L435" s="8">
        <f t="shared" si="65"/>
        <v>6635147</v>
      </c>
      <c r="M435" s="8">
        <f t="shared" si="65"/>
        <v>8733751</v>
      </c>
      <c r="N435" s="8">
        <f t="shared" si="65"/>
        <v>12887853</v>
      </c>
      <c r="O435" s="8">
        <f t="shared" si="65"/>
        <v>14141460</v>
      </c>
      <c r="P435" s="8">
        <f t="shared" si="65"/>
        <v>162714647</v>
      </c>
      <c r="Q435" s="6"/>
      <c r="R435" s="9" t="s">
        <v>12</v>
      </c>
    </row>
    <row r="436" spans="1:18" ht="14">
      <c r="B436" s="8">
        <f t="shared" si="65"/>
        <v>141258</v>
      </c>
      <c r="C436" s="8">
        <f t="shared" si="65"/>
        <v>157330</v>
      </c>
      <c r="D436" s="8">
        <f t="shared" si="65"/>
        <v>310240</v>
      </c>
      <c r="E436" s="8">
        <f t="shared" si="65"/>
        <v>376632</v>
      </c>
      <c r="F436" s="8">
        <f t="shared" si="65"/>
        <v>389121</v>
      </c>
      <c r="G436" s="8">
        <f t="shared" si="65"/>
        <v>430871</v>
      </c>
      <c r="H436" s="8">
        <f t="shared" si="65"/>
        <v>679515</v>
      </c>
      <c r="I436" s="8">
        <f t="shared" si="65"/>
        <v>2893828</v>
      </c>
      <c r="J436" s="8">
        <f t="shared" si="65"/>
        <v>5058759</v>
      </c>
      <c r="K436" s="8">
        <f t="shared" si="65"/>
        <v>3710086</v>
      </c>
      <c r="L436" s="8">
        <f t="shared" si="65"/>
        <v>6646479</v>
      </c>
      <c r="M436" s="8">
        <f t="shared" si="65"/>
        <v>8861261</v>
      </c>
      <c r="N436" s="8">
        <f t="shared" si="65"/>
        <v>12702076</v>
      </c>
      <c r="O436" s="8">
        <f t="shared" si="65"/>
        <v>14334975</v>
      </c>
      <c r="P436" s="8" t="str">
        <f t="shared" si="65"/>
        <v/>
      </c>
      <c r="Q436" s="6"/>
      <c r="R436" s="9" t="s">
        <v>13</v>
      </c>
    </row>
    <row r="437" spans="1:18" ht="14">
      <c r="B437" s="8">
        <f t="shared" si="65"/>
        <v>144402</v>
      </c>
      <c r="C437" s="8">
        <f t="shared" si="65"/>
        <v>323100</v>
      </c>
      <c r="D437" s="8">
        <f t="shared" si="65"/>
        <v>310319</v>
      </c>
      <c r="E437" s="8">
        <f t="shared" si="65"/>
        <v>373880</v>
      </c>
      <c r="F437" s="8">
        <f t="shared" si="65"/>
        <v>387009</v>
      </c>
      <c r="G437" s="8">
        <f t="shared" si="65"/>
        <v>514998</v>
      </c>
      <c r="H437" s="8">
        <f t="shared" si="65"/>
        <v>842126</v>
      </c>
      <c r="I437" s="8">
        <f t="shared" si="65"/>
        <v>2975780</v>
      </c>
      <c r="J437" s="8">
        <f t="shared" si="65"/>
        <v>5390294</v>
      </c>
      <c r="K437" s="8">
        <f t="shared" si="65"/>
        <v>3705289</v>
      </c>
      <c r="L437" s="8">
        <f t="shared" si="65"/>
        <v>8667052</v>
      </c>
      <c r="M437" s="8">
        <f t="shared" si="65"/>
        <v>8995334</v>
      </c>
      <c r="N437" s="8">
        <f t="shared" si="65"/>
        <v>10722737</v>
      </c>
      <c r="O437" s="8">
        <f t="shared" si="65"/>
        <v>14586462</v>
      </c>
      <c r="P437" s="8" t="str">
        <f t="shared" si="65"/>
        <v/>
      </c>
      <c r="Q437" s="6"/>
      <c r="R437" s="9" t="s">
        <v>14</v>
      </c>
    </row>
    <row r="438" spans="1:18" ht="14">
      <c r="B438" s="8">
        <f t="shared" ref="B438:M438" si="66">IFERROR(VLOOKUP($B$434,$4:$126,MATCH($R438&amp;"/"&amp;B$348,$2:$2,0),FALSE),"")</f>
        <v>147666</v>
      </c>
      <c r="C438" s="8">
        <f t="shared" si="66"/>
        <v>326281.02</v>
      </c>
      <c r="D438" s="8">
        <f t="shared" si="66"/>
        <v>366723.34</v>
      </c>
      <c r="E438" s="8">
        <f t="shared" si="66"/>
        <v>390340.6</v>
      </c>
      <c r="F438" s="8">
        <f t="shared" si="66"/>
        <v>426740.45</v>
      </c>
      <c r="G438" s="8">
        <f t="shared" si="66"/>
        <v>542961.56999999995</v>
      </c>
      <c r="H438" s="8">
        <f t="shared" si="66"/>
        <v>2903326.7</v>
      </c>
      <c r="I438" s="8">
        <f t="shared" si="66"/>
        <v>5019018.21</v>
      </c>
      <c r="J438" s="8">
        <f t="shared" si="66"/>
        <v>3413393.03</v>
      </c>
      <c r="K438" s="8">
        <f t="shared" si="66"/>
        <v>3847567.16</v>
      </c>
      <c r="L438" s="8">
        <f t="shared" si="66"/>
        <v>8714497.5500000007</v>
      </c>
      <c r="M438" s="8">
        <f t="shared" si="66"/>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ht="14">
      <c r="B439" s="12">
        <f t="shared" ref="B439:M439" si="67">+B438/B$402</f>
        <v>7.1383444963526357E-3</v>
      </c>
      <c r="C439" s="12">
        <f t="shared" si="67"/>
        <v>1.4234668770757151E-2</v>
      </c>
      <c r="D439" s="12">
        <f t="shared" si="67"/>
        <v>1.4386008460050821E-2</v>
      </c>
      <c r="E439" s="12">
        <f t="shared" si="67"/>
        <v>1.2874265506413766E-2</v>
      </c>
      <c r="F439" s="12">
        <f t="shared" si="67"/>
        <v>1.3300491752422353E-2</v>
      </c>
      <c r="G439" s="12">
        <f t="shared" si="67"/>
        <v>1.5038678258799176E-2</v>
      </c>
      <c r="H439" s="12">
        <f t="shared" si="67"/>
        <v>6.6490134498219347E-2</v>
      </c>
      <c r="I439" s="12">
        <f t="shared" si="67"/>
        <v>0.10475973140020421</v>
      </c>
      <c r="J439" s="12">
        <f t="shared" si="67"/>
        <v>6.4574858352614603E-2</v>
      </c>
      <c r="K439" s="12">
        <f t="shared" si="67"/>
        <v>6.5239570930017726E-2</v>
      </c>
      <c r="L439" s="12">
        <f t="shared" si="67"/>
        <v>0.14040863133289974</v>
      </c>
      <c r="M439" s="12">
        <f t="shared" si="67"/>
        <v>0.14619233586608102</v>
      </c>
      <c r="N439" s="12">
        <f>+N438/N$402</f>
        <v>0.14545862458901057</v>
      </c>
      <c r="O439" s="12">
        <f>+O438/O$402</f>
        <v>0.2858362257839378</v>
      </c>
      <c r="P439" s="12">
        <f>+P438/P$402</f>
        <v>0.28825295319303262</v>
      </c>
      <c r="Q439" s="6"/>
      <c r="R439" s="11" t="s">
        <v>686</v>
      </c>
    </row>
    <row r="440" spans="1:18" ht="14">
      <c r="B440" s="250" t="s">
        <v>332</v>
      </c>
      <c r="C440" s="250"/>
      <c r="D440" s="250"/>
      <c r="E440" s="250"/>
      <c r="F440" s="250"/>
      <c r="G440" s="250"/>
      <c r="H440" s="250"/>
      <c r="I440" s="250"/>
      <c r="J440" s="250"/>
      <c r="K440" s="250"/>
      <c r="L440" s="250"/>
      <c r="M440" s="250"/>
      <c r="N440" s="250"/>
      <c r="O440" s="117"/>
      <c r="P440" s="117"/>
      <c r="Q440" s="6"/>
      <c r="R440" s="3"/>
    </row>
    <row r="441" spans="1:18" ht="14">
      <c r="B441" s="8">
        <f t="shared" ref="B441:P443" si="68">IFERROR(VLOOKUP($B$440,$4:$126,MATCH($R441&amp;"/"&amp;B$348,$2:$2,0),FALSE),"")</f>
        <v>10478850</v>
      </c>
      <c r="C441" s="8">
        <f t="shared" si="68"/>
        <v>11427353</v>
      </c>
      <c r="D441" s="8">
        <f t="shared" si="68"/>
        <v>13311301</v>
      </c>
      <c r="E441" s="8">
        <f t="shared" si="68"/>
        <v>16823840</v>
      </c>
      <c r="F441" s="8">
        <f t="shared" si="68"/>
        <v>19303911</v>
      </c>
      <c r="G441" s="8">
        <f t="shared" si="68"/>
        <v>22426894</v>
      </c>
      <c r="H441" s="8">
        <f t="shared" si="68"/>
        <v>24124519</v>
      </c>
      <c r="I441" s="8">
        <f t="shared" si="68"/>
        <v>29070794</v>
      </c>
      <c r="J441" s="8">
        <f t="shared" si="68"/>
        <v>32806064</v>
      </c>
      <c r="K441" s="8">
        <f t="shared" si="68"/>
        <v>37730645</v>
      </c>
      <c r="L441" s="8">
        <f t="shared" si="68"/>
        <v>38629193</v>
      </c>
      <c r="M441" s="8">
        <f t="shared" si="68"/>
        <v>39954295</v>
      </c>
      <c r="N441" s="8">
        <f t="shared" si="68"/>
        <v>48804941</v>
      </c>
      <c r="O441" s="8">
        <f t="shared" si="68"/>
        <v>50626757</v>
      </c>
      <c r="P441" s="8">
        <f t="shared" si="68"/>
        <v>274268036</v>
      </c>
      <c r="Q441" s="6"/>
      <c r="R441" s="9" t="s">
        <v>12</v>
      </c>
    </row>
    <row r="442" spans="1:18" ht="14">
      <c r="B442" s="8">
        <f t="shared" si="68"/>
        <v>10117934</v>
      </c>
      <c r="C442" s="8">
        <f t="shared" si="68"/>
        <v>11447763</v>
      </c>
      <c r="D442" s="8">
        <f t="shared" si="68"/>
        <v>13023923</v>
      </c>
      <c r="E442" s="8">
        <f t="shared" si="68"/>
        <v>16696979</v>
      </c>
      <c r="F442" s="8">
        <f t="shared" si="68"/>
        <v>18755902</v>
      </c>
      <c r="G442" s="8">
        <f t="shared" si="68"/>
        <v>18938882</v>
      </c>
      <c r="H442" s="8">
        <f t="shared" si="68"/>
        <v>23496326</v>
      </c>
      <c r="I442" s="8">
        <f t="shared" si="68"/>
        <v>27481818</v>
      </c>
      <c r="J442" s="8">
        <f t="shared" si="68"/>
        <v>32461279</v>
      </c>
      <c r="K442" s="8">
        <f t="shared" si="68"/>
        <v>36326212</v>
      </c>
      <c r="L442" s="8">
        <f t="shared" si="68"/>
        <v>37811727</v>
      </c>
      <c r="M442" s="8">
        <f t="shared" si="68"/>
        <v>39179255</v>
      </c>
      <c r="N442" s="8">
        <f t="shared" si="68"/>
        <v>49879831</v>
      </c>
      <c r="O442" s="8">
        <f t="shared" si="68"/>
        <v>47274206</v>
      </c>
      <c r="P442" s="8" t="str">
        <f t="shared" si="68"/>
        <v/>
      </c>
      <c r="Q442" s="6"/>
      <c r="R442" s="9" t="s">
        <v>13</v>
      </c>
    </row>
    <row r="443" spans="1:18" ht="14">
      <c r="B443" s="8">
        <f t="shared" si="68"/>
        <v>10904861</v>
      </c>
      <c r="C443" s="8">
        <f t="shared" si="68"/>
        <v>12061699</v>
      </c>
      <c r="D443" s="8">
        <f t="shared" si="68"/>
        <v>13198800</v>
      </c>
      <c r="E443" s="8">
        <f t="shared" si="68"/>
        <v>16573956</v>
      </c>
      <c r="F443" s="8">
        <f t="shared" si="68"/>
        <v>17528857</v>
      </c>
      <c r="G443" s="8">
        <f t="shared" si="68"/>
        <v>19915984</v>
      </c>
      <c r="H443" s="8">
        <f t="shared" si="68"/>
        <v>25745406</v>
      </c>
      <c r="I443" s="8">
        <f t="shared" si="68"/>
        <v>29825207</v>
      </c>
      <c r="J443" s="8">
        <f t="shared" si="68"/>
        <v>33220243</v>
      </c>
      <c r="K443" s="8">
        <f t="shared" si="68"/>
        <v>38119099</v>
      </c>
      <c r="L443" s="8">
        <f t="shared" si="68"/>
        <v>39368138</v>
      </c>
      <c r="M443" s="8">
        <f t="shared" si="68"/>
        <v>39085047</v>
      </c>
      <c r="N443" s="8">
        <f t="shared" si="68"/>
        <v>47169295</v>
      </c>
      <c r="O443" s="8">
        <f t="shared" si="68"/>
        <v>46090676</v>
      </c>
      <c r="P443" s="8" t="str">
        <f t="shared" si="68"/>
        <v/>
      </c>
      <c r="Q443" s="6"/>
      <c r="R443" s="9" t="s">
        <v>14</v>
      </c>
    </row>
    <row r="444" spans="1:18" ht="14">
      <c r="B444" s="8">
        <f t="shared" ref="B444:M444" si="69">IFERROR(VLOOKUP($B$440,$4:$126,MATCH($R444&amp;"/"&amp;B$348,$2:$2,0),FALSE),"")</f>
        <v>12158284</v>
      </c>
      <c r="C444" s="8">
        <f t="shared" si="69"/>
        <v>14186514.93</v>
      </c>
      <c r="D444" s="8">
        <f t="shared" si="69"/>
        <v>16315574.359999999</v>
      </c>
      <c r="E444" s="8">
        <f t="shared" si="69"/>
        <v>20638916.379999999</v>
      </c>
      <c r="F444" s="8">
        <f t="shared" si="69"/>
        <v>21427975.5</v>
      </c>
      <c r="G444" s="8">
        <f t="shared" si="69"/>
        <v>25082943.239999998</v>
      </c>
      <c r="H444" s="8">
        <f t="shared" si="69"/>
        <v>30878812.530000001</v>
      </c>
      <c r="I444" s="8">
        <f t="shared" si="69"/>
        <v>33702849.549999997</v>
      </c>
      <c r="J444" s="8">
        <f t="shared" si="69"/>
        <v>37117830.869999997</v>
      </c>
      <c r="K444" s="8">
        <f t="shared" si="69"/>
        <v>40965166.840000004</v>
      </c>
      <c r="L444" s="8">
        <f t="shared" si="69"/>
        <v>42808629.049999997</v>
      </c>
      <c r="M444" s="8">
        <f t="shared" si="69"/>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ht="14">
      <c r="B445" s="12">
        <f t="shared" ref="B445:M445" si="70">+B444/B$402</f>
        <v>0.5877454503845998</v>
      </c>
      <c r="C445" s="12">
        <f t="shared" si="70"/>
        <v>0.61891537865105073</v>
      </c>
      <c r="D445" s="12">
        <f t="shared" si="70"/>
        <v>0.64003559406267474</v>
      </c>
      <c r="E445" s="12">
        <f t="shared" si="70"/>
        <v>0.68071548089230804</v>
      </c>
      <c r="F445" s="12">
        <f t="shared" si="70"/>
        <v>0.66785937777601878</v>
      </c>
      <c r="G445" s="12">
        <f t="shared" si="70"/>
        <v>0.69473482841535505</v>
      </c>
      <c r="H445" s="12">
        <f t="shared" si="70"/>
        <v>0.70716685044952077</v>
      </c>
      <c r="I445" s="12">
        <f t="shared" si="70"/>
        <v>0.70346456588757689</v>
      </c>
      <c r="J445" s="12">
        <f t="shared" si="70"/>
        <v>0.70219826715546896</v>
      </c>
      <c r="K445" s="12">
        <f t="shared" si="70"/>
        <v>0.6946077343372975</v>
      </c>
      <c r="L445" s="12">
        <f t="shared" si="70"/>
        <v>0.68973580859499017</v>
      </c>
      <c r="M445" s="12">
        <f t="shared" si="70"/>
        <v>0.66899851171412084</v>
      </c>
      <c r="N445" s="12">
        <f>+N444/N$402</f>
        <v>0.69324268832569969</v>
      </c>
      <c r="O445" s="12">
        <f>+O444/O$402</f>
        <v>0.49340963872959642</v>
      </c>
      <c r="P445" s="12">
        <f>+P444/P$402</f>
        <v>0.48587249397070559</v>
      </c>
      <c r="Q445" s="6"/>
      <c r="R445" s="11" t="s">
        <v>686</v>
      </c>
    </row>
    <row r="446" spans="1:18" ht="14">
      <c r="B446" s="253" t="s">
        <v>17</v>
      </c>
      <c r="C446" s="253"/>
      <c r="D446" s="253"/>
      <c r="E446" s="253"/>
      <c r="F446" s="253"/>
      <c r="G446" s="253"/>
      <c r="H446" s="253"/>
      <c r="I446" s="253"/>
      <c r="J446" s="253"/>
      <c r="K446" s="253"/>
      <c r="L446" s="253"/>
      <c r="M446" s="253"/>
      <c r="N446" s="253"/>
      <c r="O446" s="120"/>
      <c r="P446" s="120"/>
      <c r="Q446" s="6"/>
      <c r="R446" s="11"/>
    </row>
    <row r="447" spans="1:18" ht="14">
      <c r="B447" s="254" t="s">
        <v>333</v>
      </c>
      <c r="C447" s="254"/>
      <c r="D447" s="254"/>
      <c r="E447" s="254"/>
      <c r="F447" s="254"/>
      <c r="G447" s="254"/>
      <c r="H447" s="254"/>
      <c r="I447" s="254"/>
      <c r="J447" s="254"/>
      <c r="K447" s="254"/>
      <c r="L447" s="254"/>
      <c r="M447" s="254"/>
      <c r="N447" s="254"/>
      <c r="O447" s="121"/>
      <c r="P447" s="121"/>
    </row>
    <row r="448" spans="1:18" ht="14">
      <c r="B448" s="8">
        <f t="shared" ref="B448:P450" si="71">IFERROR(VLOOKUP($B$447,$4:$126,MATCH($R448&amp;"/"&amp;B$348,$2:$2,0),FALSE),"")</f>
        <v>2754041</v>
      </c>
      <c r="C448" s="8">
        <f t="shared" si="71"/>
        <v>2894774</v>
      </c>
      <c r="D448" s="8">
        <f t="shared" si="71"/>
        <v>3277089</v>
      </c>
      <c r="E448" s="8">
        <f t="shared" si="71"/>
        <v>3930974</v>
      </c>
      <c r="F448" s="8">
        <f t="shared" si="71"/>
        <v>4614258</v>
      </c>
      <c r="G448" s="8">
        <f t="shared" si="71"/>
        <v>5942083</v>
      </c>
      <c r="H448" s="8">
        <f t="shared" si="71"/>
        <v>6361477</v>
      </c>
      <c r="I448" s="8">
        <f t="shared" si="71"/>
        <v>8395061</v>
      </c>
      <c r="J448" s="8">
        <f t="shared" si="71"/>
        <v>9527801</v>
      </c>
      <c r="K448" s="8">
        <f t="shared" si="71"/>
        <v>11410302</v>
      </c>
      <c r="L448" s="8">
        <f t="shared" si="71"/>
        <v>13306871</v>
      </c>
      <c r="M448" s="8">
        <f t="shared" si="71"/>
        <v>14520041</v>
      </c>
      <c r="N448" s="8">
        <f t="shared" si="71"/>
        <v>16280712</v>
      </c>
      <c r="O448" s="8">
        <f t="shared" si="71"/>
        <v>18245064</v>
      </c>
      <c r="P448" s="8">
        <f t="shared" si="71"/>
        <v>27510015</v>
      </c>
      <c r="Q448" s="6"/>
      <c r="R448" s="9" t="s">
        <v>12</v>
      </c>
    </row>
    <row r="449" spans="1:19" ht="14">
      <c r="B449" s="8">
        <f t="shared" si="71"/>
        <v>2705715</v>
      </c>
      <c r="C449" s="8">
        <f t="shared" si="71"/>
        <v>2583577</v>
      </c>
      <c r="D449" s="8">
        <f t="shared" si="71"/>
        <v>3049174</v>
      </c>
      <c r="E449" s="8">
        <f t="shared" si="71"/>
        <v>3603615</v>
      </c>
      <c r="F449" s="8">
        <f t="shared" si="71"/>
        <v>4063013</v>
      </c>
      <c r="G449" s="8">
        <f t="shared" si="71"/>
        <v>5161298</v>
      </c>
      <c r="H449" s="8">
        <f t="shared" si="71"/>
        <v>5973198</v>
      </c>
      <c r="I449" s="8">
        <f t="shared" si="71"/>
        <v>7547740</v>
      </c>
      <c r="J449" s="8">
        <f t="shared" si="71"/>
        <v>8500291</v>
      </c>
      <c r="K449" s="8">
        <f t="shared" si="71"/>
        <v>10289571</v>
      </c>
      <c r="L449" s="8">
        <f t="shared" si="71"/>
        <v>11731876</v>
      </c>
      <c r="M449" s="8">
        <f t="shared" si="71"/>
        <v>13016524</v>
      </c>
      <c r="N449" s="8">
        <f t="shared" si="71"/>
        <v>14772291</v>
      </c>
      <c r="O449" s="8">
        <f t="shared" si="71"/>
        <v>16652181</v>
      </c>
      <c r="P449" s="8" t="str">
        <f t="shared" si="71"/>
        <v/>
      </c>
      <c r="Q449" s="6"/>
      <c r="R449" s="9" t="s">
        <v>13</v>
      </c>
    </row>
    <row r="450" spans="1:19" ht="14">
      <c r="B450" s="8">
        <f t="shared" si="71"/>
        <v>2453373</v>
      </c>
      <c r="C450" s="8">
        <f t="shared" si="71"/>
        <v>2489958</v>
      </c>
      <c r="D450" s="8">
        <f t="shared" si="71"/>
        <v>3072078</v>
      </c>
      <c r="E450" s="8">
        <f t="shared" si="71"/>
        <v>3492674</v>
      </c>
      <c r="F450" s="8">
        <f t="shared" si="71"/>
        <v>3982958</v>
      </c>
      <c r="G450" s="8">
        <f t="shared" si="71"/>
        <v>6185431</v>
      </c>
      <c r="H450" s="8">
        <f t="shared" si="71"/>
        <v>5375698</v>
      </c>
      <c r="I450" s="8">
        <f t="shared" si="71"/>
        <v>6874775</v>
      </c>
      <c r="J450" s="8">
        <f t="shared" si="71"/>
        <v>8180398</v>
      </c>
      <c r="K450" s="8">
        <f t="shared" si="71"/>
        <v>9816350</v>
      </c>
      <c r="L450" s="8">
        <f t="shared" si="71"/>
        <v>11169203</v>
      </c>
      <c r="M450" s="8">
        <f t="shared" si="71"/>
        <v>12579154</v>
      </c>
      <c r="N450" s="8">
        <f t="shared" si="71"/>
        <v>14424646</v>
      </c>
      <c r="O450" s="8">
        <f t="shared" si="71"/>
        <v>16304035</v>
      </c>
      <c r="P450" s="8" t="str">
        <f t="shared" si="71"/>
        <v/>
      </c>
      <c r="Q450" s="6"/>
      <c r="R450" s="9" t="s">
        <v>14</v>
      </c>
    </row>
    <row r="451" spans="1:19" ht="14">
      <c r="B451" s="8">
        <f t="shared" ref="B451:M451" si="72">IFERROR(VLOOKUP($B$447,$4:$126,MATCH($R451&amp;"/"&amp;B$348,$2:$2,0),FALSE),"")</f>
        <v>2597873</v>
      </c>
      <c r="C451" s="8">
        <f t="shared" si="72"/>
        <v>2804907.44</v>
      </c>
      <c r="D451" s="8">
        <f t="shared" si="72"/>
        <v>3245940.78</v>
      </c>
      <c r="E451" s="8">
        <f t="shared" si="72"/>
        <v>3750377.72</v>
      </c>
      <c r="F451" s="8">
        <f t="shared" si="72"/>
        <v>4726293.37</v>
      </c>
      <c r="G451" s="8">
        <f t="shared" si="72"/>
        <v>5090879.13</v>
      </c>
      <c r="H451" s="8">
        <f t="shared" si="72"/>
        <v>6855770.0599999996</v>
      </c>
      <c r="I451" s="8">
        <f t="shared" si="72"/>
        <v>8273610.75</v>
      </c>
      <c r="J451" s="8">
        <f t="shared" si="72"/>
        <v>9788030.3599999994</v>
      </c>
      <c r="K451" s="8">
        <f t="shared" si="72"/>
        <v>11679290.27</v>
      </c>
      <c r="L451" s="8">
        <f t="shared" si="72"/>
        <v>13001626.84</v>
      </c>
      <c r="M451" s="8">
        <f t="shared" si="72"/>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ht="14">
      <c r="A452" s="85"/>
      <c r="B452" s="12">
        <f t="shared" ref="B452:M452" si="73">+B451/B$402</f>
        <v>0.1255841726042089</v>
      </c>
      <c r="C452" s="12">
        <f t="shared" si="73"/>
        <v>0.12236975457852983</v>
      </c>
      <c r="D452" s="12">
        <f t="shared" si="73"/>
        <v>0.12733340485474406</v>
      </c>
      <c r="E452" s="12">
        <f t="shared" si="73"/>
        <v>0.1236954560110291</v>
      </c>
      <c r="F452" s="12">
        <f t="shared" si="73"/>
        <v>0.14730739958495487</v>
      </c>
      <c r="G452" s="12">
        <f t="shared" si="73"/>
        <v>0.14100462633203575</v>
      </c>
      <c r="H452" s="12">
        <f t="shared" si="73"/>
        <v>0.15700646895103648</v>
      </c>
      <c r="I452" s="12">
        <f t="shared" si="73"/>
        <v>0.17269139174528761</v>
      </c>
      <c r="J452" s="12">
        <f t="shared" si="73"/>
        <v>0.18517078710039181</v>
      </c>
      <c r="K452" s="12">
        <f t="shared" si="73"/>
        <v>0.19803472020016169</v>
      </c>
      <c r="L452" s="12">
        <f t="shared" si="73"/>
        <v>0.20948317665262225</v>
      </c>
      <c r="M452" s="12">
        <f t="shared" si="73"/>
        <v>0.23258997412550075</v>
      </c>
      <c r="N452" s="12">
        <f>+N451/N$402</f>
        <v>0.22302301483677353</v>
      </c>
      <c r="O452" s="12">
        <f>+O451/O$402</f>
        <v>4.4706118672239704E-2</v>
      </c>
      <c r="P452" s="12">
        <f>+P451/P$402</f>
        <v>4.8734660415264433E-2</v>
      </c>
      <c r="Q452" s="6"/>
      <c r="R452" s="11" t="s">
        <v>686</v>
      </c>
    </row>
    <row r="453" spans="1:19" ht="14">
      <c r="B453" s="253" t="s">
        <v>334</v>
      </c>
      <c r="C453" s="253"/>
      <c r="D453" s="253"/>
      <c r="E453" s="253"/>
      <c r="F453" s="253"/>
      <c r="G453" s="253"/>
      <c r="H453" s="253"/>
      <c r="I453" s="253"/>
      <c r="J453" s="253"/>
      <c r="K453" s="253"/>
      <c r="L453" s="253"/>
      <c r="M453" s="253"/>
      <c r="N453" s="253"/>
      <c r="O453" s="120"/>
      <c r="P453" s="120"/>
    </row>
    <row r="454" spans="1:19" ht="14">
      <c r="B454" s="8">
        <f t="shared" ref="B454:P456" si="74">IFERROR(VLOOKUP($B$453,$4:$126,MATCH($R454&amp;"/"&amp;B$348,$2:$2,0),FALSE),"")</f>
        <v>8684193</v>
      </c>
      <c r="C454" s="8">
        <f t="shared" si="74"/>
        <v>8824926</v>
      </c>
      <c r="D454" s="8">
        <f t="shared" si="74"/>
        <v>9207241</v>
      </c>
      <c r="E454" s="8">
        <f t="shared" si="74"/>
        <v>9861126</v>
      </c>
      <c r="F454" s="8">
        <f t="shared" si="74"/>
        <v>10544410</v>
      </c>
      <c r="G454" s="8">
        <f t="shared" si="74"/>
        <v>11871674</v>
      </c>
      <c r="H454" s="8">
        <f t="shared" si="74"/>
        <v>12292609</v>
      </c>
      <c r="I454" s="8">
        <f t="shared" si="74"/>
        <v>14326191</v>
      </c>
      <c r="J454" s="8">
        <f t="shared" si="74"/>
        <v>15460993</v>
      </c>
      <c r="K454" s="8">
        <f t="shared" si="74"/>
        <v>17336732</v>
      </c>
      <c r="L454" s="8">
        <f t="shared" si="74"/>
        <v>19077598</v>
      </c>
      <c r="M454" s="8">
        <f t="shared" si="74"/>
        <v>20332020</v>
      </c>
      <c r="N454" s="8">
        <f t="shared" si="74"/>
        <v>22168667</v>
      </c>
      <c r="O454" s="8">
        <f t="shared" si="74"/>
        <v>24031002</v>
      </c>
      <c r="P454" s="8">
        <f t="shared" si="74"/>
        <v>289718561</v>
      </c>
      <c r="Q454" s="6"/>
      <c r="R454" s="9" t="s">
        <v>12</v>
      </c>
    </row>
    <row r="455" spans="1:19" ht="14">
      <c r="B455" s="8">
        <f t="shared" si="74"/>
        <v>8635867</v>
      </c>
      <c r="C455" s="8">
        <f t="shared" si="74"/>
        <v>8513729</v>
      </c>
      <c r="D455" s="8">
        <f t="shared" si="74"/>
        <v>8979326</v>
      </c>
      <c r="E455" s="8">
        <f t="shared" si="74"/>
        <v>9533767</v>
      </c>
      <c r="F455" s="8">
        <f t="shared" si="74"/>
        <v>9993165</v>
      </c>
      <c r="G455" s="8">
        <f t="shared" si="74"/>
        <v>11090859</v>
      </c>
      <c r="H455" s="8">
        <f t="shared" si="74"/>
        <v>11904389</v>
      </c>
      <c r="I455" s="8">
        <f t="shared" si="74"/>
        <v>13478670</v>
      </c>
      <c r="J455" s="8">
        <f t="shared" si="74"/>
        <v>14433465</v>
      </c>
      <c r="K455" s="8">
        <f t="shared" si="74"/>
        <v>16214647</v>
      </c>
      <c r="L455" s="8">
        <f t="shared" si="74"/>
        <v>17564565</v>
      </c>
      <c r="M455" s="8">
        <f t="shared" si="74"/>
        <v>18746815</v>
      </c>
      <c r="N455" s="8">
        <f t="shared" si="74"/>
        <v>20518335</v>
      </c>
      <c r="O455" s="8">
        <f t="shared" si="74"/>
        <v>22374188</v>
      </c>
      <c r="P455" s="8" t="str">
        <f t="shared" si="74"/>
        <v/>
      </c>
      <c r="Q455" s="6"/>
      <c r="R455" s="9" t="s">
        <v>13</v>
      </c>
    </row>
    <row r="456" spans="1:19" ht="14">
      <c r="B456" s="8">
        <f t="shared" si="74"/>
        <v>8383525</v>
      </c>
      <c r="C456" s="8">
        <f t="shared" si="74"/>
        <v>8420110</v>
      </c>
      <c r="D456" s="8">
        <f t="shared" si="74"/>
        <v>9002230</v>
      </c>
      <c r="E456" s="8">
        <f t="shared" si="74"/>
        <v>9422826</v>
      </c>
      <c r="F456" s="8">
        <f t="shared" si="74"/>
        <v>9913110</v>
      </c>
      <c r="G456" s="8">
        <f t="shared" si="74"/>
        <v>12117145</v>
      </c>
      <c r="H456" s="8">
        <f t="shared" si="74"/>
        <v>11306942</v>
      </c>
      <c r="I456" s="8">
        <f t="shared" si="74"/>
        <v>12807912</v>
      </c>
      <c r="J456" s="8">
        <f t="shared" si="74"/>
        <v>14106453</v>
      </c>
      <c r="K456" s="8">
        <f t="shared" si="74"/>
        <v>15716194</v>
      </c>
      <c r="L456" s="8">
        <f t="shared" si="74"/>
        <v>16912190</v>
      </c>
      <c r="M456" s="8">
        <f t="shared" si="74"/>
        <v>18266584</v>
      </c>
      <c r="N456" s="8">
        <f t="shared" si="74"/>
        <v>20297386</v>
      </c>
      <c r="O456" s="8">
        <f t="shared" si="74"/>
        <v>22081003</v>
      </c>
      <c r="P456" s="8" t="str">
        <f t="shared" si="74"/>
        <v/>
      </c>
      <c r="Q456" s="6"/>
      <c r="R456" s="9" t="s">
        <v>14</v>
      </c>
    </row>
    <row r="457" spans="1:19" ht="14">
      <c r="B457" s="8">
        <f t="shared" ref="B457:M457" si="75">IFERROR(VLOOKUP($B$453,$4:$126,MATCH($R457&amp;"/"&amp;B$348,$2:$2,0),FALSE),"")</f>
        <v>8528025</v>
      </c>
      <c r="C457" s="8">
        <f t="shared" si="75"/>
        <v>8735059.5099999998</v>
      </c>
      <c r="D457" s="8">
        <f t="shared" si="75"/>
        <v>9176092.8499999996</v>
      </c>
      <c r="E457" s="8">
        <f t="shared" si="75"/>
        <v>9680529.7799999993</v>
      </c>
      <c r="F457" s="8">
        <f t="shared" si="75"/>
        <v>10656586.33</v>
      </c>
      <c r="G457" s="8">
        <f t="shared" si="75"/>
        <v>11021397.890000001</v>
      </c>
      <c r="H457" s="8">
        <f t="shared" si="75"/>
        <v>12786713.52</v>
      </c>
      <c r="I457" s="8">
        <f t="shared" si="75"/>
        <v>14206954.560000001</v>
      </c>
      <c r="J457" s="8">
        <f t="shared" si="75"/>
        <v>15721457.720000001</v>
      </c>
      <c r="K457" s="8">
        <f t="shared" si="75"/>
        <v>17552914.460000001</v>
      </c>
      <c r="L457" s="8">
        <f t="shared" si="75"/>
        <v>18729040.039999999</v>
      </c>
      <c r="M457" s="8">
        <f t="shared" si="75"/>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ht="14">
      <c r="A458" s="85"/>
      <c r="B458" s="12">
        <f t="shared" ref="B458:M458" si="76">+B457/B$402</f>
        <v>0.4122545496154002</v>
      </c>
      <c r="C458" s="12">
        <f t="shared" si="76"/>
        <v>0.38108462091267908</v>
      </c>
      <c r="D458" s="12">
        <f t="shared" si="76"/>
        <v>0.3599644063296103</v>
      </c>
      <c r="E458" s="12">
        <f t="shared" si="76"/>
        <v>0.31928451877787051</v>
      </c>
      <c r="F458" s="12">
        <f t="shared" si="76"/>
        <v>0.33214062222398133</v>
      </c>
      <c r="G458" s="12">
        <f t="shared" si="76"/>
        <v>0.30526517158464483</v>
      </c>
      <c r="H458" s="12">
        <f t="shared" si="76"/>
        <v>0.29283314955047934</v>
      </c>
      <c r="I458" s="12">
        <f t="shared" si="76"/>
        <v>0.29653543411242306</v>
      </c>
      <c r="J458" s="12">
        <f t="shared" si="76"/>
        <v>0.29741986827857891</v>
      </c>
      <c r="K458" s="12">
        <f t="shared" si="76"/>
        <v>0.29762823111883085</v>
      </c>
      <c r="L458" s="12">
        <f t="shared" si="76"/>
        <v>0.30176368323099445</v>
      </c>
      <c r="M458" s="12">
        <f t="shared" si="76"/>
        <v>0.32315791737819027</v>
      </c>
      <c r="N458" s="12">
        <f>+N457/N$402</f>
        <v>0.30039031483577733</v>
      </c>
      <c r="O458" s="12">
        <f>+O457/O$402</f>
        <v>0.50571034186572517</v>
      </c>
      <c r="P458" s="12">
        <f>+P457/P$402</f>
        <v>0.51324347465219755</v>
      </c>
      <c r="Q458" s="6"/>
      <c r="R458" s="11" t="s">
        <v>686</v>
      </c>
    </row>
    <row r="459" spans="1:19" ht="14">
      <c r="B459" s="248" t="s">
        <v>18</v>
      </c>
      <c r="C459" s="248"/>
      <c r="D459" s="248"/>
      <c r="E459" s="248"/>
      <c r="F459" s="248"/>
      <c r="G459" s="248"/>
      <c r="H459" s="248"/>
      <c r="I459" s="248"/>
      <c r="J459" s="248"/>
      <c r="K459" s="248"/>
      <c r="L459" s="248"/>
      <c r="M459" s="248"/>
      <c r="N459" s="248"/>
      <c r="O459" s="115"/>
      <c r="P459" s="115"/>
      <c r="Q459" s="6"/>
      <c r="R459" s="15"/>
    </row>
    <row r="460" spans="1:19" ht="14">
      <c r="B460" s="248" t="s">
        <v>353</v>
      </c>
      <c r="C460" s="248"/>
      <c r="D460" s="248"/>
      <c r="E460" s="248"/>
      <c r="F460" s="248"/>
      <c r="G460" s="248"/>
      <c r="H460" s="248"/>
      <c r="I460" s="248"/>
      <c r="J460" s="248"/>
      <c r="K460" s="248"/>
      <c r="L460" s="248"/>
      <c r="M460" s="248"/>
      <c r="N460" s="248"/>
      <c r="O460" s="115"/>
      <c r="P460" s="115"/>
      <c r="Q460" s="6"/>
      <c r="R460" s="9"/>
    </row>
    <row r="461" spans="1:19" ht="14">
      <c r="B461" s="7">
        <f t="shared" ref="B461:P464" si="77">IFERROR(VLOOKUP($B$460,$130:$216,MATCH($R461&amp;"/"&amp;B$348,$128:$128,0),FALSE),"")</f>
        <v>18618668</v>
      </c>
      <c r="C461" s="7">
        <f t="shared" si="77"/>
        <v>18417926</v>
      </c>
      <c r="D461" s="7">
        <f t="shared" si="77"/>
        <v>21347967</v>
      </c>
      <c r="E461" s="7">
        <f t="shared" si="77"/>
        <v>23647324</v>
      </c>
      <c r="F461" s="7">
        <f t="shared" si="77"/>
        <v>27801905</v>
      </c>
      <c r="G461" s="7">
        <f t="shared" si="77"/>
        <v>31304355</v>
      </c>
      <c r="H461" s="7">
        <f t="shared" si="77"/>
        <v>35218135</v>
      </c>
      <c r="I461" s="7">
        <f t="shared" si="77"/>
        <v>39587865</v>
      </c>
      <c r="J461" s="7">
        <f t="shared" si="77"/>
        <v>42370482</v>
      </c>
      <c r="K461" s="7">
        <f t="shared" si="77"/>
        <v>46313350</v>
      </c>
      <c r="L461" s="7">
        <f t="shared" si="77"/>
        <v>48029795</v>
      </c>
      <c r="M461" s="7">
        <f t="shared" si="77"/>
        <v>51604589</v>
      </c>
      <c r="N461" s="7">
        <f t="shared" si="77"/>
        <v>56148135</v>
      </c>
      <c r="O461" s="7">
        <f t="shared" si="77"/>
        <v>55878287</v>
      </c>
      <c r="P461" s="7">
        <f t="shared" si="77"/>
        <v>110777049</v>
      </c>
      <c r="Q461" s="17"/>
      <c r="R461" s="9" t="s">
        <v>12</v>
      </c>
      <c r="S461" s="88"/>
    </row>
    <row r="462" spans="1:19" ht="14">
      <c r="B462" s="7">
        <f t="shared" si="77"/>
        <v>18595450</v>
      </c>
      <c r="C462" s="7">
        <f t="shared" si="77"/>
        <v>18923961</v>
      </c>
      <c r="D462" s="7">
        <f t="shared" si="77"/>
        <v>21620700</v>
      </c>
      <c r="E462" s="7">
        <f t="shared" si="77"/>
        <v>23650855</v>
      </c>
      <c r="F462" s="7">
        <f t="shared" si="77"/>
        <v>27787805</v>
      </c>
      <c r="G462" s="7">
        <f t="shared" si="77"/>
        <v>31439293</v>
      </c>
      <c r="H462" s="7">
        <f t="shared" si="77"/>
        <v>34748679</v>
      </c>
      <c r="I462" s="7">
        <f t="shared" si="77"/>
        <v>37934504</v>
      </c>
      <c r="J462" s="7">
        <f t="shared" si="77"/>
        <v>42902923</v>
      </c>
      <c r="K462" s="7">
        <f t="shared" si="77"/>
        <v>45204255</v>
      </c>
      <c r="L462" s="7">
        <f t="shared" si="77"/>
        <v>46130979</v>
      </c>
      <c r="M462" s="7">
        <f t="shared" si="77"/>
        <v>51806333</v>
      </c>
      <c r="N462" s="7">
        <f t="shared" si="77"/>
        <v>51078872</v>
      </c>
      <c r="O462" s="7">
        <f t="shared" si="77"/>
        <v>54722719</v>
      </c>
      <c r="P462" s="7" t="str">
        <f t="shared" si="77"/>
        <v/>
      </c>
      <c r="Q462" s="17"/>
      <c r="R462" s="9" t="s">
        <v>13</v>
      </c>
    </row>
    <row r="463" spans="1:19" ht="14">
      <c r="B463" s="7">
        <f t="shared" si="77"/>
        <v>18026245</v>
      </c>
      <c r="C463" s="7">
        <f t="shared" si="77"/>
        <v>19201286</v>
      </c>
      <c r="D463" s="7">
        <f t="shared" si="77"/>
        <v>21069482</v>
      </c>
      <c r="E463" s="7">
        <f t="shared" si="77"/>
        <v>24199949</v>
      </c>
      <c r="F463" s="7">
        <f t="shared" si="77"/>
        <v>27599007</v>
      </c>
      <c r="G463" s="7">
        <f t="shared" si="77"/>
        <v>31088377</v>
      </c>
      <c r="H463" s="7">
        <f t="shared" si="77"/>
        <v>33743902</v>
      </c>
      <c r="I463" s="7">
        <f t="shared" si="77"/>
        <v>37263504</v>
      </c>
      <c r="J463" s="7">
        <f t="shared" si="77"/>
        <v>42039199</v>
      </c>
      <c r="K463" s="7">
        <f t="shared" si="77"/>
        <v>45654348</v>
      </c>
      <c r="L463" s="7">
        <f t="shared" si="77"/>
        <v>46772238</v>
      </c>
      <c r="M463" s="7">
        <f t="shared" si="77"/>
        <v>50784967</v>
      </c>
      <c r="N463" s="7">
        <f t="shared" si="77"/>
        <v>53870898</v>
      </c>
      <c r="O463" s="7">
        <f t="shared" si="77"/>
        <v>54738623</v>
      </c>
      <c r="P463" s="7" t="str">
        <f t="shared" si="77"/>
        <v/>
      </c>
      <c r="Q463" s="17"/>
      <c r="R463" s="9" t="s">
        <v>14</v>
      </c>
    </row>
    <row r="464" spans="1:19" ht="14">
      <c r="B464" s="18">
        <f t="shared" si="77"/>
        <v>18376603</v>
      </c>
      <c r="C464" s="18">
        <f t="shared" si="77"/>
        <v>21463870.149999999</v>
      </c>
      <c r="D464" s="18">
        <f t="shared" si="77"/>
        <v>24149436.600000001</v>
      </c>
      <c r="E464" s="18">
        <f t="shared" si="77"/>
        <v>27603428.059999999</v>
      </c>
      <c r="F464" s="18">
        <f t="shared" si="77"/>
        <v>31144043.129999999</v>
      </c>
      <c r="G464" s="18">
        <f t="shared" si="77"/>
        <v>35254599.990000002</v>
      </c>
      <c r="H464" s="18">
        <f t="shared" si="77"/>
        <v>38117647.079999998</v>
      </c>
      <c r="I464" s="18">
        <f t="shared" si="77"/>
        <v>40431459.289999999</v>
      </c>
      <c r="J464" s="18">
        <f t="shared" si="77"/>
        <v>44779970.68</v>
      </c>
      <c r="K464" s="18">
        <f t="shared" si="77"/>
        <v>48632005.670000002</v>
      </c>
      <c r="L464" s="18">
        <f t="shared" si="77"/>
        <v>51063825.520000003</v>
      </c>
      <c r="M464" s="18">
        <f t="shared" si="77"/>
        <v>55575950.880000003</v>
      </c>
      <c r="N464" s="18">
        <f t="shared" si="77"/>
        <v>56799234.390000001</v>
      </c>
      <c r="O464" s="18">
        <f t="shared" si="77"/>
        <v>100204976.98999999</v>
      </c>
      <c r="P464" s="18" t="str">
        <f t="shared" si="77"/>
        <v/>
      </c>
      <c r="Q464" s="17"/>
      <c r="R464" s="9" t="s">
        <v>19</v>
      </c>
    </row>
    <row r="465" spans="1:18" ht="14">
      <c r="B465" s="16">
        <f>SUM(B461:B464)</f>
        <v>73616966</v>
      </c>
      <c r="C465" s="16">
        <f t="shared" ref="C465:M465" si="78">SUM(C461:C464)</f>
        <v>78007043.150000006</v>
      </c>
      <c r="D465" s="16">
        <f t="shared" si="78"/>
        <v>88187585.599999994</v>
      </c>
      <c r="E465" s="16">
        <f t="shared" si="78"/>
        <v>99101556.060000002</v>
      </c>
      <c r="F465" s="16">
        <f t="shared" si="78"/>
        <v>114332760.13</v>
      </c>
      <c r="G465" s="16">
        <f t="shared" si="78"/>
        <v>129086624.99000001</v>
      </c>
      <c r="H465" s="16">
        <f t="shared" si="78"/>
        <v>141828363.07999998</v>
      </c>
      <c r="I465" s="16">
        <f t="shared" si="78"/>
        <v>155217332.28999999</v>
      </c>
      <c r="J465" s="16">
        <f t="shared" si="78"/>
        <v>172092574.68000001</v>
      </c>
      <c r="K465" s="16">
        <f t="shared" si="78"/>
        <v>185803958.67000002</v>
      </c>
      <c r="L465" s="16">
        <f t="shared" si="78"/>
        <v>191996837.52000001</v>
      </c>
      <c r="M465" s="16">
        <f t="shared" si="78"/>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ht="14">
      <c r="A466" s="86"/>
      <c r="B466" s="19"/>
      <c r="C466" s="20">
        <f t="shared" ref="C466:M466" si="79">C465/B465-1</f>
        <v>5.9634040745444539E-2</v>
      </c>
      <c r="D466" s="20">
        <f t="shared" si="79"/>
        <v>0.13050799054674833</v>
      </c>
      <c r="E466" s="20">
        <f t="shared" si="79"/>
        <v>0.12375858104907689</v>
      </c>
      <c r="F466" s="20">
        <f t="shared" si="79"/>
        <v>0.15369288511250434</v>
      </c>
      <c r="G466" s="20">
        <f t="shared" si="79"/>
        <v>0.12904319674627285</v>
      </c>
      <c r="H466" s="20">
        <f t="shared" si="79"/>
        <v>9.8706880677893905E-2</v>
      </c>
      <c r="I466" s="20">
        <f t="shared" si="79"/>
        <v>9.4402621021916433E-2</v>
      </c>
      <c r="J466" s="20">
        <f t="shared" si="79"/>
        <v>0.1087200903470702</v>
      </c>
      <c r="K466" s="20">
        <f t="shared" si="79"/>
        <v>7.9674465998871957E-2</v>
      </c>
      <c r="L466" s="20">
        <f t="shared" si="79"/>
        <v>3.3330177108868542E-2</v>
      </c>
      <c r="M466" s="20">
        <f t="shared" si="79"/>
        <v>9.2579662194427481E-2</v>
      </c>
      <c r="N466" s="12">
        <f>N465/M465-1</f>
        <v>3.8733986004261034E-2</v>
      </c>
      <c r="O466" s="12">
        <f>O465/N465-1</f>
        <v>0.2186695370732652</v>
      </c>
      <c r="P466" s="12">
        <f>P465/O465-1</f>
        <v>0.66867707347324834</v>
      </c>
      <c r="Q466" s="17"/>
      <c r="R466" s="14" t="s">
        <v>20</v>
      </c>
    </row>
    <row r="467" spans="1:18" ht="14">
      <c r="B467" s="248" t="s">
        <v>315</v>
      </c>
      <c r="C467" s="248"/>
      <c r="D467" s="248"/>
      <c r="E467" s="248"/>
      <c r="F467" s="248"/>
      <c r="G467" s="248"/>
      <c r="H467" s="248"/>
      <c r="I467" s="248"/>
      <c r="J467" s="248"/>
      <c r="K467" s="248"/>
      <c r="L467" s="248"/>
      <c r="M467" s="248"/>
      <c r="N467" s="248"/>
      <c r="O467" s="115"/>
      <c r="P467" s="115"/>
      <c r="Q467" s="6"/>
      <c r="R467" s="9"/>
    </row>
    <row r="468" spans="1:18" ht="14">
      <c r="B468" s="7">
        <f t="shared" ref="B468:P471" si="80">IFERROR(VLOOKUP($B$467,$130:$216,MATCH($R468&amp;"/"&amp;B$348,$128:$128,0),FALSE),"")</f>
        <v>125158</v>
      </c>
      <c r="C468" s="7">
        <f t="shared" si="80"/>
        <v>114610</v>
      </c>
      <c r="D468" s="7">
        <f t="shared" si="80"/>
        <v>125154</v>
      </c>
      <c r="E468" s="7">
        <f t="shared" si="80"/>
        <v>157518</v>
      </c>
      <c r="F468" s="7">
        <f t="shared" si="80"/>
        <v>151069</v>
      </c>
      <c r="G468" s="7">
        <f t="shared" si="80"/>
        <v>164033</v>
      </c>
      <c r="H468" s="7">
        <f t="shared" si="80"/>
        <v>152817</v>
      </c>
      <c r="I468" s="7">
        <f t="shared" si="80"/>
        <v>187923</v>
      </c>
      <c r="J468" s="7">
        <f t="shared" si="80"/>
        <v>207852</v>
      </c>
      <c r="K468" s="7">
        <f t="shared" si="80"/>
        <v>249479</v>
      </c>
      <c r="L468" s="7">
        <f t="shared" si="80"/>
        <v>279774</v>
      </c>
      <c r="M468" s="7">
        <f t="shared" si="80"/>
        <v>194117</v>
      </c>
      <c r="N468" s="7">
        <f t="shared" si="80"/>
        <v>159392</v>
      </c>
      <c r="O468" s="7">
        <f t="shared" si="80"/>
        <v>219109</v>
      </c>
      <c r="P468" s="7">
        <f t="shared" si="80"/>
        <v>439192</v>
      </c>
      <c r="Q468" s="6"/>
      <c r="R468" s="9" t="s">
        <v>12</v>
      </c>
    </row>
    <row r="469" spans="1:18" ht="14">
      <c r="B469" s="7">
        <f t="shared" si="80"/>
        <v>89361</v>
      </c>
      <c r="C469" s="7">
        <f t="shared" si="80"/>
        <v>83895</v>
      </c>
      <c r="D469" s="7">
        <f t="shared" si="80"/>
        <v>107687</v>
      </c>
      <c r="E469" s="7">
        <f t="shared" si="80"/>
        <v>137581</v>
      </c>
      <c r="F469" s="7">
        <f t="shared" si="80"/>
        <v>163923</v>
      </c>
      <c r="G469" s="7">
        <f t="shared" si="80"/>
        <v>147144</v>
      </c>
      <c r="H469" s="7">
        <f t="shared" si="80"/>
        <v>189445</v>
      </c>
      <c r="I469" s="7">
        <f t="shared" si="80"/>
        <v>155380</v>
      </c>
      <c r="J469" s="7">
        <f t="shared" si="80"/>
        <v>169290</v>
      </c>
      <c r="K469" s="7">
        <f t="shared" si="80"/>
        <v>225868</v>
      </c>
      <c r="L469" s="7">
        <f t="shared" si="80"/>
        <v>273649</v>
      </c>
      <c r="M469" s="7">
        <f t="shared" si="80"/>
        <v>203154</v>
      </c>
      <c r="N469" s="7">
        <f t="shared" si="80"/>
        <v>151335</v>
      </c>
      <c r="O469" s="7">
        <f t="shared" si="80"/>
        <v>232690</v>
      </c>
      <c r="P469" s="7" t="str">
        <f t="shared" si="80"/>
        <v/>
      </c>
      <c r="Q469" s="6"/>
      <c r="R469" s="9" t="s">
        <v>13</v>
      </c>
    </row>
    <row r="470" spans="1:18" ht="14">
      <c r="B470" s="7">
        <f t="shared" si="80"/>
        <v>215310</v>
      </c>
      <c r="C470" s="7">
        <f t="shared" si="80"/>
        <v>90642</v>
      </c>
      <c r="D470" s="7">
        <f t="shared" si="80"/>
        <v>121899</v>
      </c>
      <c r="E470" s="7">
        <f t="shared" si="80"/>
        <v>144197</v>
      </c>
      <c r="F470" s="7">
        <f t="shared" si="80"/>
        <v>172132</v>
      </c>
      <c r="G470" s="7">
        <f t="shared" si="80"/>
        <v>156684</v>
      </c>
      <c r="H470" s="7">
        <f t="shared" si="80"/>
        <v>193314</v>
      </c>
      <c r="I470" s="7">
        <f t="shared" si="80"/>
        <v>142119</v>
      </c>
      <c r="J470" s="7">
        <f t="shared" si="80"/>
        <v>163477</v>
      </c>
      <c r="K470" s="7">
        <f t="shared" si="80"/>
        <v>224219</v>
      </c>
      <c r="L470" s="7">
        <f t="shared" si="80"/>
        <v>155367</v>
      </c>
      <c r="M470" s="7">
        <f t="shared" si="80"/>
        <v>201206</v>
      </c>
      <c r="N470" s="7">
        <f t="shared" si="80"/>
        <v>204102</v>
      </c>
      <c r="O470" s="7">
        <f t="shared" si="80"/>
        <v>232028</v>
      </c>
      <c r="P470" s="7" t="str">
        <f t="shared" si="80"/>
        <v/>
      </c>
      <c r="Q470" s="6"/>
      <c r="R470" s="9" t="s">
        <v>14</v>
      </c>
    </row>
    <row r="471" spans="1:18" ht="14">
      <c r="B471" s="18">
        <f t="shared" si="80"/>
        <v>86760</v>
      </c>
      <c r="C471" s="18">
        <f t="shared" si="80"/>
        <v>98536.28</v>
      </c>
      <c r="D471" s="18">
        <f t="shared" si="80"/>
        <v>104574.17</v>
      </c>
      <c r="E471" s="18">
        <f t="shared" si="80"/>
        <v>129163.2</v>
      </c>
      <c r="F471" s="18">
        <f t="shared" si="80"/>
        <v>135965.06</v>
      </c>
      <c r="G471" s="18">
        <f t="shared" si="80"/>
        <v>226232.73</v>
      </c>
      <c r="H471" s="18">
        <f t="shared" si="80"/>
        <v>167986.78</v>
      </c>
      <c r="I471" s="18">
        <f t="shared" si="80"/>
        <v>214436.36</v>
      </c>
      <c r="J471" s="18">
        <f t="shared" si="80"/>
        <v>156933.10999999999</v>
      </c>
      <c r="K471" s="18">
        <f t="shared" si="80"/>
        <v>250491.07</v>
      </c>
      <c r="L471" s="18">
        <f t="shared" si="80"/>
        <v>224464.87</v>
      </c>
      <c r="M471" s="18">
        <f t="shared" si="80"/>
        <v>256725.36</v>
      </c>
      <c r="N471" s="18">
        <f t="shared" si="80"/>
        <v>275120.12</v>
      </c>
      <c r="O471" s="18">
        <f t="shared" si="80"/>
        <v>206079.39</v>
      </c>
      <c r="P471" s="18" t="str">
        <f t="shared" si="80"/>
        <v/>
      </c>
      <c r="Q471" s="6"/>
      <c r="R471" s="9" t="s">
        <v>19</v>
      </c>
    </row>
    <row r="472" spans="1:18" ht="14">
      <c r="B472" s="7">
        <f>SUM(B468:B471)</f>
        <v>516589</v>
      </c>
      <c r="C472" s="112">
        <f t="shared" ref="C472:M472" si="81">SUM(C468:C471)</f>
        <v>387683.28</v>
      </c>
      <c r="D472" s="112">
        <f t="shared" si="81"/>
        <v>459314.17</v>
      </c>
      <c r="E472" s="112">
        <f t="shared" si="81"/>
        <v>568459.19999999995</v>
      </c>
      <c r="F472" s="112">
        <f t="shared" si="81"/>
        <v>623089.06000000006</v>
      </c>
      <c r="G472" s="112">
        <f t="shared" si="81"/>
        <v>694093.73</v>
      </c>
      <c r="H472" s="112">
        <f t="shared" si="81"/>
        <v>703562.78</v>
      </c>
      <c r="I472" s="112">
        <f t="shared" si="81"/>
        <v>699858.36</v>
      </c>
      <c r="J472" s="112">
        <f t="shared" si="81"/>
        <v>697552.11</v>
      </c>
      <c r="K472" s="112">
        <f t="shared" si="81"/>
        <v>950057.07000000007</v>
      </c>
      <c r="L472" s="112">
        <f t="shared" si="81"/>
        <v>933254.87</v>
      </c>
      <c r="M472" s="112">
        <f t="shared" si="81"/>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ht="14">
      <c r="B473" s="248" t="s">
        <v>354</v>
      </c>
      <c r="C473" s="248"/>
      <c r="D473" s="248"/>
      <c r="E473" s="248"/>
      <c r="F473" s="248"/>
      <c r="G473" s="248"/>
      <c r="H473" s="248"/>
      <c r="I473" s="248"/>
      <c r="J473" s="248"/>
      <c r="K473" s="248"/>
      <c r="L473" s="248"/>
      <c r="M473" s="248"/>
      <c r="N473" s="248"/>
      <c r="O473" s="115"/>
      <c r="P473" s="115"/>
      <c r="Q473" s="6"/>
      <c r="R473" s="9"/>
    </row>
    <row r="474" spans="1:18" ht="14">
      <c r="B474" s="7">
        <f t="shared" ref="B474:P477" si="82">IFERROR(VLOOKUP($B$473,$130:$216,MATCH($R474&amp;"/"&amp;B$348,$128:$128,0),FALSE),"")</f>
        <v>0</v>
      </c>
      <c r="C474" s="7">
        <f t="shared" si="82"/>
        <v>3783</v>
      </c>
      <c r="D474" s="7">
        <f t="shared" si="82"/>
        <v>6290</v>
      </c>
      <c r="E474" s="7">
        <f t="shared" si="82"/>
        <v>0</v>
      </c>
      <c r="F474" s="7">
        <f t="shared" si="82"/>
        <v>0</v>
      </c>
      <c r="G474" s="7">
        <f t="shared" si="82"/>
        <v>0</v>
      </c>
      <c r="H474" s="7">
        <f t="shared" si="82"/>
        <v>0</v>
      </c>
      <c r="I474" s="7">
        <f t="shared" si="82"/>
        <v>0</v>
      </c>
      <c r="J474" s="7">
        <f t="shared" si="82"/>
        <v>0</v>
      </c>
      <c r="K474" s="7">
        <f t="shared" si="82"/>
        <v>0</v>
      </c>
      <c r="L474" s="7">
        <f t="shared" si="82"/>
        <v>0</v>
      </c>
      <c r="M474" s="7">
        <f t="shared" si="82"/>
        <v>0</v>
      </c>
      <c r="N474" s="7">
        <f t="shared" si="82"/>
        <v>0</v>
      </c>
      <c r="O474" s="7">
        <f t="shared" si="82"/>
        <v>0</v>
      </c>
      <c r="P474" s="7">
        <f t="shared" si="82"/>
        <v>0</v>
      </c>
      <c r="Q474" s="6"/>
      <c r="R474" s="9" t="s">
        <v>12</v>
      </c>
    </row>
    <row r="475" spans="1:18" ht="14">
      <c r="B475" s="7">
        <f t="shared" si="82"/>
        <v>0</v>
      </c>
      <c r="C475" s="7">
        <f t="shared" si="82"/>
        <v>0</v>
      </c>
      <c r="D475" s="7">
        <f t="shared" si="82"/>
        <v>3331</v>
      </c>
      <c r="E475" s="7">
        <f t="shared" si="82"/>
        <v>0</v>
      </c>
      <c r="F475" s="7">
        <f t="shared" si="82"/>
        <v>0</v>
      </c>
      <c r="G475" s="7">
        <f t="shared" si="82"/>
        <v>0</v>
      </c>
      <c r="H475" s="7">
        <f t="shared" si="82"/>
        <v>0</v>
      </c>
      <c r="I475" s="7">
        <f t="shared" si="82"/>
        <v>0</v>
      </c>
      <c r="J475" s="7">
        <f t="shared" si="82"/>
        <v>0</v>
      </c>
      <c r="K475" s="7">
        <f t="shared" si="82"/>
        <v>0</v>
      </c>
      <c r="L475" s="7">
        <f t="shared" si="82"/>
        <v>0</v>
      </c>
      <c r="M475" s="7">
        <f t="shared" si="82"/>
        <v>0</v>
      </c>
      <c r="N475" s="7">
        <f t="shared" si="82"/>
        <v>0</v>
      </c>
      <c r="O475" s="7">
        <f t="shared" si="82"/>
        <v>0</v>
      </c>
      <c r="P475" s="7" t="str">
        <f t="shared" si="82"/>
        <v/>
      </c>
      <c r="Q475" s="6"/>
      <c r="R475" s="9" t="s">
        <v>13</v>
      </c>
    </row>
    <row r="476" spans="1:18" ht="14">
      <c r="B476" s="7">
        <f t="shared" si="82"/>
        <v>3361</v>
      </c>
      <c r="C476" s="7">
        <f t="shared" si="82"/>
        <v>0</v>
      </c>
      <c r="D476" s="7">
        <f t="shared" si="82"/>
        <v>3423</v>
      </c>
      <c r="E476" s="7">
        <f t="shared" si="82"/>
        <v>0</v>
      </c>
      <c r="F476" s="7">
        <f t="shared" si="82"/>
        <v>0</v>
      </c>
      <c r="G476" s="7">
        <f t="shared" si="82"/>
        <v>0</v>
      </c>
      <c r="H476" s="7">
        <f t="shared" si="82"/>
        <v>0</v>
      </c>
      <c r="I476" s="7">
        <f t="shared" si="82"/>
        <v>0</v>
      </c>
      <c r="J476" s="7">
        <f t="shared" si="82"/>
        <v>0</v>
      </c>
      <c r="K476" s="7">
        <f t="shared" si="82"/>
        <v>0</v>
      </c>
      <c r="L476" s="7">
        <f t="shared" si="82"/>
        <v>0</v>
      </c>
      <c r="M476" s="7">
        <f t="shared" si="82"/>
        <v>0</v>
      </c>
      <c r="N476" s="7">
        <f t="shared" si="82"/>
        <v>0</v>
      </c>
      <c r="O476" s="7">
        <f t="shared" si="82"/>
        <v>0</v>
      </c>
      <c r="P476" s="7" t="str">
        <f t="shared" si="82"/>
        <v/>
      </c>
      <c r="Q476" s="6"/>
      <c r="R476" s="9" t="s">
        <v>14</v>
      </c>
    </row>
    <row r="477" spans="1:18" ht="14">
      <c r="B477" s="18">
        <f t="shared" si="82"/>
        <v>7343</v>
      </c>
      <c r="C477" s="18">
        <f t="shared" si="82"/>
        <v>2493.9699999999998</v>
      </c>
      <c r="D477" s="18">
        <f t="shared" si="82"/>
        <v>3669.67</v>
      </c>
      <c r="E477" s="18">
        <f t="shared" si="82"/>
        <v>0</v>
      </c>
      <c r="F477" s="18">
        <f t="shared" si="82"/>
        <v>0</v>
      </c>
      <c r="G477" s="18">
        <f t="shared" si="82"/>
        <v>0</v>
      </c>
      <c r="H477" s="18">
        <f t="shared" si="82"/>
        <v>0</v>
      </c>
      <c r="I477" s="18">
        <f t="shared" si="82"/>
        <v>0</v>
      </c>
      <c r="J477" s="18">
        <f t="shared" si="82"/>
        <v>0</v>
      </c>
      <c r="K477" s="18">
        <f t="shared" si="82"/>
        <v>0</v>
      </c>
      <c r="L477" s="18">
        <f t="shared" si="82"/>
        <v>0</v>
      </c>
      <c r="M477" s="18">
        <f t="shared" si="82"/>
        <v>0</v>
      </c>
      <c r="N477" s="18">
        <f t="shared" si="82"/>
        <v>0</v>
      </c>
      <c r="O477" s="18">
        <f t="shared" si="82"/>
        <v>0</v>
      </c>
      <c r="P477" s="18" t="str">
        <f t="shared" si="82"/>
        <v/>
      </c>
      <c r="Q477" s="6"/>
      <c r="R477" s="9" t="s">
        <v>19</v>
      </c>
    </row>
    <row r="478" spans="1:18" ht="14">
      <c r="B478" s="7">
        <f>SUM(B474:B477)</f>
        <v>10704</v>
      </c>
      <c r="C478" s="112">
        <f t="shared" ref="C478:M478" si="83">SUM(C474:C477)</f>
        <v>6276.9699999999993</v>
      </c>
      <c r="D478" s="112">
        <f t="shared" si="83"/>
        <v>16713.669999999998</v>
      </c>
      <c r="E478" s="112">
        <f t="shared" si="83"/>
        <v>0</v>
      </c>
      <c r="F478" s="112">
        <f t="shared" si="83"/>
        <v>0</v>
      </c>
      <c r="G478" s="112">
        <f t="shared" si="83"/>
        <v>0</v>
      </c>
      <c r="H478" s="112">
        <f t="shared" si="83"/>
        <v>0</v>
      </c>
      <c r="I478" s="112">
        <f t="shared" si="83"/>
        <v>0</v>
      </c>
      <c r="J478" s="112">
        <f t="shared" si="83"/>
        <v>0</v>
      </c>
      <c r="K478" s="112">
        <f t="shared" si="83"/>
        <v>0</v>
      </c>
      <c r="L478" s="112">
        <f t="shared" si="83"/>
        <v>0</v>
      </c>
      <c r="M478" s="112">
        <f t="shared" si="83"/>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ht="14">
      <c r="B479" s="248" t="s">
        <v>362</v>
      </c>
      <c r="C479" s="248"/>
      <c r="D479" s="248"/>
      <c r="E479" s="248"/>
      <c r="F479" s="248"/>
      <c r="G479" s="248"/>
      <c r="H479" s="248"/>
      <c r="I479" s="248"/>
      <c r="J479" s="248"/>
      <c r="K479" s="248"/>
      <c r="L479" s="248"/>
      <c r="M479" s="248"/>
      <c r="N479" s="248"/>
      <c r="O479" s="115"/>
      <c r="P479" s="115"/>
      <c r="Q479" s="6"/>
      <c r="R479" s="9"/>
    </row>
    <row r="480" spans="1:18" ht="14">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0</v>
      </c>
      <c r="P480" s="7">
        <f t="shared" si="84"/>
        <v>224294</v>
      </c>
      <c r="Q480" s="6"/>
      <c r="R480" s="9" t="s">
        <v>12</v>
      </c>
    </row>
    <row r="481" spans="2:18" ht="14">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0</v>
      </c>
      <c r="O481" s="7">
        <f t="shared" si="84"/>
        <v>0</v>
      </c>
      <c r="P481" s="7" t="str">
        <f t="shared" si="84"/>
        <v/>
      </c>
      <c r="Q481" s="6"/>
      <c r="R481" s="9" t="s">
        <v>13</v>
      </c>
    </row>
    <row r="482" spans="2:18" ht="14">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0</v>
      </c>
      <c r="O482" s="7">
        <f t="shared" si="84"/>
        <v>0</v>
      </c>
      <c r="P482" s="7" t="str">
        <f t="shared" si="84"/>
        <v/>
      </c>
      <c r="Q482" s="6"/>
      <c r="R482" s="9" t="s">
        <v>14</v>
      </c>
    </row>
    <row r="483" spans="2:18" ht="14">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0</v>
      </c>
      <c r="O483" s="18">
        <f t="shared" si="84"/>
        <v>-56618.58</v>
      </c>
      <c r="P483" s="18" t="str">
        <f t="shared" si="84"/>
        <v/>
      </c>
      <c r="Q483" s="6"/>
      <c r="R483" s="9" t="s">
        <v>19</v>
      </c>
    </row>
    <row r="484" spans="2:18" ht="14">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ht="14">
      <c r="B485" s="248" t="s">
        <v>363</v>
      </c>
      <c r="C485" s="248"/>
      <c r="D485" s="248"/>
      <c r="E485" s="248"/>
      <c r="F485" s="248"/>
      <c r="G485" s="248"/>
      <c r="H485" s="248"/>
      <c r="I485" s="248"/>
      <c r="J485" s="248"/>
      <c r="K485" s="248"/>
      <c r="L485" s="248"/>
      <c r="M485" s="248"/>
      <c r="N485" s="248"/>
      <c r="O485" s="115"/>
      <c r="P485" s="115"/>
      <c r="Q485" s="6"/>
      <c r="R485" s="9"/>
    </row>
    <row r="486" spans="2:18" ht="14">
      <c r="B486" s="7">
        <f t="shared" ref="B486:P489" si="86">IFERROR(VLOOKUP($B$485,$130:$216,MATCH($R486&amp;"/"&amp;B$348,$128:$128,0),FALSE),"")</f>
        <v>0</v>
      </c>
      <c r="C486" s="7">
        <f t="shared" si="86"/>
        <v>-317</v>
      </c>
      <c r="D486" s="7">
        <f t="shared" si="86"/>
        <v>0</v>
      </c>
      <c r="E486" s="7">
        <f t="shared" si="86"/>
        <v>0</v>
      </c>
      <c r="F486" s="7">
        <f t="shared" si="86"/>
        <v>0</v>
      </c>
      <c r="G486" s="7">
        <f t="shared" si="86"/>
        <v>0</v>
      </c>
      <c r="H486" s="7">
        <f t="shared" si="86"/>
        <v>0</v>
      </c>
      <c r="I486" s="7">
        <f t="shared" si="86"/>
        <v>0</v>
      </c>
      <c r="J486" s="7">
        <f t="shared" si="86"/>
        <v>0</v>
      </c>
      <c r="K486" s="7">
        <f t="shared" si="86"/>
        <v>0</v>
      </c>
      <c r="L486" s="7">
        <f t="shared" si="86"/>
        <v>0</v>
      </c>
      <c r="M486" s="7">
        <f t="shared" si="86"/>
        <v>0</v>
      </c>
      <c r="N486" s="7">
        <f t="shared" si="86"/>
        <v>0</v>
      </c>
      <c r="O486" s="7">
        <f t="shared" si="86"/>
        <v>0</v>
      </c>
      <c r="P486" s="7">
        <f t="shared" si="86"/>
        <v>0</v>
      </c>
      <c r="Q486" s="6"/>
      <c r="R486" s="9" t="s">
        <v>12</v>
      </c>
    </row>
    <row r="487" spans="2:18" ht="14">
      <c r="B487" s="7">
        <f t="shared" si="86"/>
        <v>168745</v>
      </c>
      <c r="C487" s="7">
        <f t="shared" si="86"/>
        <v>0</v>
      </c>
      <c r="D487" s="7">
        <f t="shared" si="86"/>
        <v>0</v>
      </c>
      <c r="E487" s="7">
        <f t="shared" si="86"/>
        <v>0</v>
      </c>
      <c r="F487" s="7">
        <f t="shared" si="86"/>
        <v>0</v>
      </c>
      <c r="G487" s="7">
        <f t="shared" si="86"/>
        <v>0</v>
      </c>
      <c r="H487" s="7">
        <f t="shared" si="86"/>
        <v>0</v>
      </c>
      <c r="I487" s="7">
        <f t="shared" si="86"/>
        <v>0</v>
      </c>
      <c r="J487" s="7">
        <f t="shared" si="86"/>
        <v>0</v>
      </c>
      <c r="K487" s="7">
        <f t="shared" si="86"/>
        <v>0</v>
      </c>
      <c r="L487" s="7">
        <f t="shared" si="86"/>
        <v>0</v>
      </c>
      <c r="M487" s="7">
        <f t="shared" si="86"/>
        <v>0</v>
      </c>
      <c r="N487" s="7">
        <f t="shared" si="86"/>
        <v>0</v>
      </c>
      <c r="O487" s="7">
        <f t="shared" si="86"/>
        <v>0</v>
      </c>
      <c r="P487" s="7" t="str">
        <f t="shared" si="86"/>
        <v/>
      </c>
      <c r="Q487" s="6"/>
      <c r="R487" s="9" t="s">
        <v>13</v>
      </c>
    </row>
    <row r="488" spans="2:18" ht="14">
      <c r="B488" s="7">
        <f t="shared" si="86"/>
        <v>-2815</v>
      </c>
      <c r="C488" s="7">
        <f t="shared" si="86"/>
        <v>0</v>
      </c>
      <c r="D488" s="7">
        <f t="shared" si="86"/>
        <v>0</v>
      </c>
      <c r="E488" s="7">
        <f t="shared" si="86"/>
        <v>0</v>
      </c>
      <c r="F488" s="7">
        <f t="shared" si="86"/>
        <v>0</v>
      </c>
      <c r="G488" s="7">
        <f t="shared" si="86"/>
        <v>0</v>
      </c>
      <c r="H488" s="7">
        <f t="shared" si="86"/>
        <v>0</v>
      </c>
      <c r="I488" s="7">
        <f t="shared" si="86"/>
        <v>0</v>
      </c>
      <c r="J488" s="7">
        <f t="shared" si="86"/>
        <v>0</v>
      </c>
      <c r="K488" s="7">
        <f t="shared" si="86"/>
        <v>0</v>
      </c>
      <c r="L488" s="7">
        <f t="shared" si="86"/>
        <v>0</v>
      </c>
      <c r="M488" s="7">
        <f t="shared" si="86"/>
        <v>0</v>
      </c>
      <c r="N488" s="7">
        <f t="shared" si="86"/>
        <v>0</v>
      </c>
      <c r="O488" s="7">
        <f t="shared" si="86"/>
        <v>0</v>
      </c>
      <c r="P488" s="7" t="str">
        <f t="shared" si="86"/>
        <v/>
      </c>
      <c r="Q488" s="6"/>
      <c r="R488" s="9" t="s">
        <v>14</v>
      </c>
    </row>
    <row r="489" spans="2:18" ht="14">
      <c r="B489" s="18">
        <f t="shared" si="86"/>
        <v>-2248</v>
      </c>
      <c r="C489" s="18">
        <f t="shared" si="86"/>
        <v>0</v>
      </c>
      <c r="D489" s="18">
        <f t="shared" si="86"/>
        <v>0</v>
      </c>
      <c r="E489" s="18">
        <f t="shared" si="86"/>
        <v>0</v>
      </c>
      <c r="F489" s="18">
        <f t="shared" si="86"/>
        <v>0</v>
      </c>
      <c r="G489" s="18">
        <f t="shared" si="86"/>
        <v>0</v>
      </c>
      <c r="H489" s="18">
        <f t="shared" si="86"/>
        <v>0</v>
      </c>
      <c r="I489" s="18">
        <f t="shared" si="86"/>
        <v>0</v>
      </c>
      <c r="J489" s="18">
        <f t="shared" si="86"/>
        <v>0</v>
      </c>
      <c r="K489" s="18">
        <f t="shared" si="86"/>
        <v>0</v>
      </c>
      <c r="L489" s="18">
        <f t="shared" si="86"/>
        <v>0</v>
      </c>
      <c r="M489" s="18">
        <f t="shared" si="86"/>
        <v>0</v>
      </c>
      <c r="N489" s="18">
        <f t="shared" si="86"/>
        <v>0</v>
      </c>
      <c r="O489" s="18">
        <f t="shared" si="86"/>
        <v>1678575.18</v>
      </c>
      <c r="P489" s="18" t="str">
        <f t="shared" si="86"/>
        <v/>
      </c>
      <c r="Q489" s="6"/>
      <c r="R489" s="9" t="s">
        <v>19</v>
      </c>
    </row>
    <row r="490" spans="2:18" ht="14">
      <c r="B490" s="7">
        <f>SUM(B486:B489)</f>
        <v>163682</v>
      </c>
      <c r="C490" s="112">
        <f t="shared" ref="C490:M490" si="87">SUM(C486:C489)</f>
        <v>-317</v>
      </c>
      <c r="D490" s="112">
        <f t="shared" si="87"/>
        <v>0</v>
      </c>
      <c r="E490" s="112">
        <f t="shared" si="87"/>
        <v>0</v>
      </c>
      <c r="F490" s="112">
        <f t="shared" si="87"/>
        <v>0</v>
      </c>
      <c r="G490" s="112">
        <f t="shared" si="87"/>
        <v>0</v>
      </c>
      <c r="H490" s="112">
        <f t="shared" si="87"/>
        <v>0</v>
      </c>
      <c r="I490" s="112">
        <f t="shared" si="87"/>
        <v>0</v>
      </c>
      <c r="J490" s="112">
        <f t="shared" si="87"/>
        <v>0</v>
      </c>
      <c r="K490" s="112">
        <f t="shared" si="87"/>
        <v>0</v>
      </c>
      <c r="L490" s="112">
        <f t="shared" si="87"/>
        <v>0</v>
      </c>
      <c r="M490" s="112">
        <f t="shared" si="87"/>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ht="14">
      <c r="B491" s="248" t="s">
        <v>356</v>
      </c>
      <c r="C491" s="248"/>
      <c r="D491" s="248"/>
      <c r="E491" s="248"/>
      <c r="F491" s="248"/>
      <c r="G491" s="248"/>
      <c r="H491" s="248"/>
      <c r="I491" s="248"/>
      <c r="J491" s="248"/>
      <c r="K491" s="248"/>
      <c r="L491" s="248"/>
      <c r="M491" s="248"/>
      <c r="N491" s="248"/>
      <c r="O491" s="115"/>
      <c r="P491" s="115"/>
      <c r="Q491" s="6"/>
      <c r="R491" s="9"/>
    </row>
    <row r="492" spans="2:18" s="2" customFormat="1" ht="14">
      <c r="B492" s="7">
        <f t="shared" ref="B492:P495" si="88">IFERROR(VLOOKUP($B$491,$130:$216,MATCH($R492&amp;"/"&amp;B$348,$128:$128,0),FALSE),"")</f>
        <v>18743826</v>
      </c>
      <c r="C492" s="7">
        <f t="shared" si="88"/>
        <v>18536319</v>
      </c>
      <c r="D492" s="7">
        <f t="shared" si="88"/>
        <v>21479411</v>
      </c>
      <c r="E492" s="7">
        <f t="shared" si="88"/>
        <v>23804842</v>
      </c>
      <c r="F492" s="7">
        <f t="shared" si="88"/>
        <v>27952974</v>
      </c>
      <c r="G492" s="7">
        <f t="shared" si="88"/>
        <v>31468388</v>
      </c>
      <c r="H492" s="7">
        <f t="shared" si="88"/>
        <v>35370952</v>
      </c>
      <c r="I492" s="7">
        <f t="shared" si="88"/>
        <v>39775788</v>
      </c>
      <c r="J492" s="7">
        <f t="shared" si="88"/>
        <v>42578334</v>
      </c>
      <c r="K492" s="7">
        <f t="shared" si="88"/>
        <v>46562829</v>
      </c>
      <c r="L492" s="7">
        <f t="shared" si="88"/>
        <v>48309569</v>
      </c>
      <c r="M492" s="7">
        <f t="shared" si="88"/>
        <v>51798706</v>
      </c>
      <c r="N492" s="7">
        <f t="shared" si="88"/>
        <v>56307527</v>
      </c>
      <c r="O492" s="7">
        <f t="shared" si="88"/>
        <v>56097396</v>
      </c>
      <c r="P492" s="7">
        <f t="shared" si="88"/>
        <v>111216241</v>
      </c>
      <c r="Q492" s="6"/>
      <c r="R492" s="9" t="s">
        <v>12</v>
      </c>
    </row>
    <row r="493" spans="2:18" s="2" customFormat="1" ht="14">
      <c r="B493" s="7">
        <f t="shared" si="88"/>
        <v>18684811</v>
      </c>
      <c r="C493" s="7">
        <f t="shared" si="88"/>
        <v>19007856</v>
      </c>
      <c r="D493" s="7">
        <f t="shared" si="88"/>
        <v>21731718</v>
      </c>
      <c r="E493" s="7">
        <f t="shared" si="88"/>
        <v>23788436</v>
      </c>
      <c r="F493" s="7">
        <f t="shared" si="88"/>
        <v>27951728</v>
      </c>
      <c r="G493" s="7">
        <f t="shared" si="88"/>
        <v>31586437</v>
      </c>
      <c r="H493" s="7">
        <f t="shared" si="88"/>
        <v>34938124</v>
      </c>
      <c r="I493" s="7">
        <f t="shared" si="88"/>
        <v>38089884</v>
      </c>
      <c r="J493" s="7">
        <f t="shared" si="88"/>
        <v>43072213</v>
      </c>
      <c r="K493" s="7">
        <f t="shared" si="88"/>
        <v>45430123</v>
      </c>
      <c r="L493" s="7">
        <f t="shared" si="88"/>
        <v>46404628</v>
      </c>
      <c r="M493" s="7">
        <f t="shared" si="88"/>
        <v>52009487</v>
      </c>
      <c r="N493" s="7">
        <f t="shared" si="88"/>
        <v>51230207</v>
      </c>
      <c r="O493" s="7">
        <f t="shared" si="88"/>
        <v>54955409</v>
      </c>
      <c r="P493" s="7" t="str">
        <f t="shared" si="88"/>
        <v/>
      </c>
      <c r="Q493" s="6"/>
      <c r="R493" s="9" t="s">
        <v>13</v>
      </c>
    </row>
    <row r="494" spans="2:18" s="2" customFormat="1" ht="14">
      <c r="B494" s="7">
        <f t="shared" si="88"/>
        <v>18244916</v>
      </c>
      <c r="C494" s="7">
        <f t="shared" si="88"/>
        <v>19291928</v>
      </c>
      <c r="D494" s="7">
        <f t="shared" si="88"/>
        <v>21194804</v>
      </c>
      <c r="E494" s="7">
        <f t="shared" si="88"/>
        <v>24344146</v>
      </c>
      <c r="F494" s="7">
        <f t="shared" si="88"/>
        <v>27771139</v>
      </c>
      <c r="G494" s="7">
        <f t="shared" si="88"/>
        <v>31245061</v>
      </c>
      <c r="H494" s="7">
        <f t="shared" si="88"/>
        <v>33937216</v>
      </c>
      <c r="I494" s="7">
        <f t="shared" si="88"/>
        <v>37405623</v>
      </c>
      <c r="J494" s="7">
        <f t="shared" si="88"/>
        <v>42202676</v>
      </c>
      <c r="K494" s="7">
        <f t="shared" si="88"/>
        <v>45878567</v>
      </c>
      <c r="L494" s="7">
        <f t="shared" si="88"/>
        <v>46927605</v>
      </c>
      <c r="M494" s="7">
        <f t="shared" si="88"/>
        <v>50986173</v>
      </c>
      <c r="N494" s="7">
        <f t="shared" si="88"/>
        <v>54075000</v>
      </c>
      <c r="O494" s="7">
        <f t="shared" si="88"/>
        <v>54970651</v>
      </c>
      <c r="P494" s="7" t="str">
        <f t="shared" si="88"/>
        <v/>
      </c>
      <c r="Q494" s="6"/>
      <c r="R494" s="9" t="s">
        <v>14</v>
      </c>
    </row>
    <row r="495" spans="2:18" s="2" customFormat="1" ht="14">
      <c r="B495" s="7">
        <f t="shared" si="88"/>
        <v>18470706</v>
      </c>
      <c r="C495" s="7">
        <f t="shared" si="88"/>
        <v>21572382.300000001</v>
      </c>
      <c r="D495" s="7">
        <f t="shared" si="88"/>
        <v>24257680.440000001</v>
      </c>
      <c r="E495" s="7">
        <f t="shared" si="88"/>
        <v>27732591.25</v>
      </c>
      <c r="F495" s="7">
        <f t="shared" si="88"/>
        <v>31280008.18</v>
      </c>
      <c r="G495" s="7">
        <f t="shared" si="88"/>
        <v>35480832.719999999</v>
      </c>
      <c r="H495" s="7">
        <f t="shared" si="88"/>
        <v>38285633.859999999</v>
      </c>
      <c r="I495" s="7">
        <f t="shared" si="88"/>
        <v>40645895.659999996</v>
      </c>
      <c r="J495" s="7">
        <f t="shared" si="88"/>
        <v>44936903.789999999</v>
      </c>
      <c r="K495" s="7">
        <f t="shared" si="88"/>
        <v>48882496.729999997</v>
      </c>
      <c r="L495" s="7">
        <f t="shared" si="88"/>
        <v>51288290.390000001</v>
      </c>
      <c r="M495" s="7">
        <f t="shared" si="88"/>
        <v>55832676.240000002</v>
      </c>
      <c r="N495" s="7">
        <f t="shared" si="88"/>
        <v>57074354.509999998</v>
      </c>
      <c r="O495" s="7">
        <f t="shared" si="88"/>
        <v>100411056.38</v>
      </c>
      <c r="P495" s="7" t="str">
        <f t="shared" si="88"/>
        <v/>
      </c>
      <c r="Q495" s="6"/>
      <c r="R495" s="9" t="s">
        <v>19</v>
      </c>
    </row>
    <row r="496" spans="2:18" s="2" customFormat="1" ht="14">
      <c r="B496" s="16">
        <f>SUM(B492:B495)</f>
        <v>74144259</v>
      </c>
      <c r="C496" s="16">
        <f t="shared" ref="C496:M496" si="89">SUM(C492:C495)</f>
        <v>78408485.299999997</v>
      </c>
      <c r="D496" s="16">
        <f t="shared" si="89"/>
        <v>88663613.439999998</v>
      </c>
      <c r="E496" s="16">
        <f t="shared" si="89"/>
        <v>99670015.25</v>
      </c>
      <c r="F496" s="16">
        <f t="shared" si="89"/>
        <v>114955849.18000001</v>
      </c>
      <c r="G496" s="16">
        <f t="shared" si="89"/>
        <v>129780718.72</v>
      </c>
      <c r="H496" s="16">
        <f t="shared" si="89"/>
        <v>142531925.86000001</v>
      </c>
      <c r="I496" s="16">
        <f t="shared" si="89"/>
        <v>155917190.66</v>
      </c>
      <c r="J496" s="16">
        <f t="shared" si="89"/>
        <v>172790126.78999999</v>
      </c>
      <c r="K496" s="16">
        <f t="shared" si="89"/>
        <v>186754015.72999999</v>
      </c>
      <c r="L496" s="16">
        <f t="shared" si="89"/>
        <v>192930092.38999999</v>
      </c>
      <c r="M496" s="16">
        <f t="shared" si="89"/>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ht="14">
      <c r="B497" s="250" t="s">
        <v>21</v>
      </c>
      <c r="C497" s="250"/>
      <c r="D497" s="250"/>
      <c r="E497" s="250"/>
      <c r="F497" s="250"/>
      <c r="G497" s="250"/>
      <c r="H497" s="250"/>
      <c r="I497" s="250"/>
      <c r="J497" s="250"/>
      <c r="K497" s="250"/>
      <c r="L497" s="250"/>
      <c r="M497" s="250"/>
      <c r="N497" s="250"/>
      <c r="O497" s="117"/>
      <c r="P497" s="117"/>
      <c r="Q497" s="6"/>
      <c r="R497" s="9"/>
    </row>
    <row r="498" spans="1:18" ht="14">
      <c r="B498" s="251" t="s">
        <v>357</v>
      </c>
      <c r="C498" s="251"/>
      <c r="D498" s="251"/>
      <c r="E498" s="251"/>
      <c r="F498" s="251"/>
      <c r="G498" s="251"/>
      <c r="H498" s="251"/>
      <c r="I498" s="251"/>
      <c r="J498" s="251"/>
      <c r="K498" s="251"/>
      <c r="L498" s="251"/>
      <c r="M498" s="251"/>
      <c r="N498" s="251"/>
      <c r="O498" s="118"/>
      <c r="P498" s="118"/>
      <c r="Q498" s="6"/>
      <c r="R498" s="9"/>
    </row>
    <row r="499" spans="1:18" ht="14">
      <c r="B499" s="7">
        <f t="shared" ref="B499:P502" si="90">IFERROR(VLOOKUP($B$498,$130:$216,MATCH($R499&amp;"/"&amp;B$348,$128:$128,0),FALSE),"")</f>
        <v>16988764</v>
      </c>
      <c r="C499" s="7">
        <f t="shared" si="90"/>
        <v>16979018</v>
      </c>
      <c r="D499" s="7">
        <f t="shared" si="90"/>
        <v>19406374</v>
      </c>
      <c r="E499" s="7">
        <f t="shared" si="90"/>
        <v>21364383</v>
      </c>
      <c r="F499" s="7">
        <f t="shared" si="90"/>
        <v>25100207</v>
      </c>
      <c r="G499" s="7">
        <f t="shared" si="90"/>
        <v>28086786</v>
      </c>
      <c r="H499" s="7">
        <f t="shared" si="90"/>
        <v>31463029</v>
      </c>
      <c r="I499" s="7">
        <f t="shared" si="90"/>
        <v>35010523</v>
      </c>
      <c r="J499" s="7">
        <f t="shared" si="90"/>
        <v>37917713</v>
      </c>
      <c r="K499" s="7">
        <f t="shared" si="90"/>
        <v>40935059</v>
      </c>
      <c r="L499" s="7">
        <f t="shared" si="90"/>
        <v>42439670</v>
      </c>
      <c r="M499" s="7">
        <f t="shared" si="90"/>
        <v>45671705</v>
      </c>
      <c r="N499" s="7">
        <f t="shared" si="90"/>
        <v>49612048</v>
      </c>
      <c r="O499" s="7">
        <f t="shared" si="90"/>
        <v>49333781</v>
      </c>
      <c r="P499" s="7">
        <f t="shared" si="90"/>
        <v>92513604</v>
      </c>
      <c r="Q499" s="6"/>
      <c r="R499" s="9" t="s">
        <v>12</v>
      </c>
    </row>
    <row r="500" spans="1:18" ht="14">
      <c r="B500" s="7">
        <f t="shared" si="90"/>
        <v>17036184</v>
      </c>
      <c r="C500" s="7">
        <f t="shared" si="90"/>
        <v>17409634</v>
      </c>
      <c r="D500" s="7">
        <f t="shared" si="90"/>
        <v>19731185</v>
      </c>
      <c r="E500" s="7">
        <f t="shared" si="90"/>
        <v>21529057</v>
      </c>
      <c r="F500" s="7">
        <f t="shared" si="90"/>
        <v>25138349</v>
      </c>
      <c r="G500" s="7">
        <f t="shared" si="90"/>
        <v>28223871</v>
      </c>
      <c r="H500" s="7">
        <f t="shared" si="90"/>
        <v>31321798</v>
      </c>
      <c r="I500" s="7">
        <f t="shared" si="90"/>
        <v>33945083</v>
      </c>
      <c r="J500" s="7">
        <f t="shared" si="90"/>
        <v>38640501</v>
      </c>
      <c r="K500" s="7">
        <f t="shared" si="90"/>
        <v>40329202</v>
      </c>
      <c r="L500" s="7">
        <f t="shared" si="90"/>
        <v>41059263</v>
      </c>
      <c r="M500" s="7">
        <f t="shared" si="90"/>
        <v>46179701</v>
      </c>
      <c r="N500" s="7">
        <f t="shared" si="90"/>
        <v>45450521</v>
      </c>
      <c r="O500" s="7">
        <f t="shared" si="90"/>
        <v>48644306</v>
      </c>
      <c r="P500" s="7" t="str">
        <f t="shared" si="90"/>
        <v/>
      </c>
      <c r="Q500" s="6"/>
      <c r="R500" s="9" t="s">
        <v>13</v>
      </c>
    </row>
    <row r="501" spans="1:18" ht="14">
      <c r="B501" s="7">
        <f t="shared" si="90"/>
        <v>16442511</v>
      </c>
      <c r="C501" s="7">
        <f t="shared" si="90"/>
        <v>17418819</v>
      </c>
      <c r="D501" s="7">
        <f t="shared" si="90"/>
        <v>18991225</v>
      </c>
      <c r="E501" s="7">
        <f t="shared" si="90"/>
        <v>21700887</v>
      </c>
      <c r="F501" s="7">
        <f t="shared" si="90"/>
        <v>24771569</v>
      </c>
      <c r="G501" s="7">
        <f t="shared" si="90"/>
        <v>27787264</v>
      </c>
      <c r="H501" s="7">
        <f t="shared" si="90"/>
        <v>30114285</v>
      </c>
      <c r="I501" s="7">
        <f t="shared" si="90"/>
        <v>32948549</v>
      </c>
      <c r="J501" s="7">
        <f t="shared" si="90"/>
        <v>37293066</v>
      </c>
      <c r="K501" s="7">
        <f t="shared" si="90"/>
        <v>40375023</v>
      </c>
      <c r="L501" s="7">
        <f t="shared" si="90"/>
        <v>41219911</v>
      </c>
      <c r="M501" s="7">
        <f t="shared" si="90"/>
        <v>44576103</v>
      </c>
      <c r="N501" s="7">
        <f t="shared" si="90"/>
        <v>47281597</v>
      </c>
      <c r="O501" s="7">
        <f t="shared" si="90"/>
        <v>48182049</v>
      </c>
      <c r="P501" s="7" t="str">
        <f t="shared" si="90"/>
        <v/>
      </c>
      <c r="Q501" s="6"/>
      <c r="R501" s="9" t="s">
        <v>14</v>
      </c>
    </row>
    <row r="502" spans="1:18" ht="14">
      <c r="B502" s="18">
        <f t="shared" si="90"/>
        <v>16818554</v>
      </c>
      <c r="C502" s="18">
        <f t="shared" si="90"/>
        <v>19534819.800000001</v>
      </c>
      <c r="D502" s="18">
        <f t="shared" si="90"/>
        <v>22019560.239999998</v>
      </c>
      <c r="E502" s="18">
        <f t="shared" si="90"/>
        <v>24808081.030000001</v>
      </c>
      <c r="F502" s="18">
        <f t="shared" si="90"/>
        <v>27750327.989999998</v>
      </c>
      <c r="G502" s="18">
        <f t="shared" si="90"/>
        <v>31575336.440000001</v>
      </c>
      <c r="H502" s="18">
        <f t="shared" si="90"/>
        <v>33872099.920000002</v>
      </c>
      <c r="I502" s="18">
        <f t="shared" si="90"/>
        <v>36032860.659999996</v>
      </c>
      <c r="J502" s="18">
        <f t="shared" si="90"/>
        <v>39870995.020000003</v>
      </c>
      <c r="K502" s="18">
        <f t="shared" si="90"/>
        <v>42713050.100000001</v>
      </c>
      <c r="L502" s="18">
        <f t="shared" si="90"/>
        <v>44920084.840000004</v>
      </c>
      <c r="M502" s="18">
        <f t="shared" si="90"/>
        <v>48584642.619999997</v>
      </c>
      <c r="N502" s="18">
        <f t="shared" si="90"/>
        <v>49671597.579999998</v>
      </c>
      <c r="O502" s="18">
        <f t="shared" si="90"/>
        <v>83290739.739999995</v>
      </c>
      <c r="P502" s="18" t="str">
        <f t="shared" si="90"/>
        <v/>
      </c>
      <c r="Q502" s="6"/>
      <c r="R502" s="9" t="s">
        <v>19</v>
      </c>
    </row>
    <row r="503" spans="1:18" ht="14">
      <c r="B503" s="18">
        <f>SUM(B499:B502)</f>
        <v>67286013</v>
      </c>
      <c r="C503" s="18">
        <f t="shared" ref="C503:M503" si="91">SUM(C499:C502)</f>
        <v>71342290.799999997</v>
      </c>
      <c r="D503" s="18">
        <f t="shared" si="91"/>
        <v>80148344.239999995</v>
      </c>
      <c r="E503" s="18">
        <f t="shared" si="91"/>
        <v>89402408.030000001</v>
      </c>
      <c r="F503" s="18">
        <f t="shared" si="91"/>
        <v>102760452.98999999</v>
      </c>
      <c r="G503" s="18">
        <f t="shared" si="91"/>
        <v>115673257.44</v>
      </c>
      <c r="H503" s="18">
        <f t="shared" si="91"/>
        <v>126771211.92</v>
      </c>
      <c r="I503" s="18">
        <f t="shared" si="91"/>
        <v>137937015.66</v>
      </c>
      <c r="J503" s="18">
        <f t="shared" si="91"/>
        <v>153722275.02000001</v>
      </c>
      <c r="K503" s="18">
        <f t="shared" si="91"/>
        <v>164352334.09999999</v>
      </c>
      <c r="L503" s="18">
        <f t="shared" si="91"/>
        <v>169638928.84</v>
      </c>
      <c r="M503" s="18">
        <f t="shared" si="91"/>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ht="14">
      <c r="B504" s="21">
        <f>B503/B$465</f>
        <v>0.91400144091784497</v>
      </c>
      <c r="C504" s="22">
        <f>C503/C$465</f>
        <v>0.914562171813328</v>
      </c>
      <c r="D504" s="22">
        <f t="shared" ref="D504:O504" si="92">D503/D$465</f>
        <v>0.90883930764966991</v>
      </c>
      <c r="E504" s="22">
        <f t="shared" si="92"/>
        <v>0.90212920547758346</v>
      </c>
      <c r="F504" s="22">
        <f t="shared" si="92"/>
        <v>0.89878397821550082</v>
      </c>
      <c r="G504" s="22">
        <f t="shared" si="92"/>
        <v>0.89609018323130607</v>
      </c>
      <c r="H504" s="22">
        <f t="shared" si="92"/>
        <v>0.89383540193926647</v>
      </c>
      <c r="I504" s="22">
        <f t="shared" si="92"/>
        <v>0.88867018666630382</v>
      </c>
      <c r="J504" s="22">
        <f t="shared" si="92"/>
        <v>0.89325338589326753</v>
      </c>
      <c r="K504" s="22">
        <f t="shared" si="92"/>
        <v>0.88454699930210035</v>
      </c>
      <c r="L504" s="22">
        <f t="shared" si="92"/>
        <v>0.88355064089182711</v>
      </c>
      <c r="M504" s="22">
        <f t="shared" si="92"/>
        <v>0.88196848407220063</v>
      </c>
      <c r="N504" s="23">
        <f t="shared" si="92"/>
        <v>0.88122204870401444</v>
      </c>
      <c r="O504" s="23">
        <f t="shared" si="92"/>
        <v>0.86407658285719713</v>
      </c>
      <c r="P504" s="23">
        <f t="shared" ref="P504" si="93">P503/P$465</f>
        <v>0.8351333135801442</v>
      </c>
      <c r="Q504" s="6"/>
      <c r="R504" s="11" t="s">
        <v>686</v>
      </c>
    </row>
    <row r="505" spans="1:18" s="87" customFormat="1" ht="14">
      <c r="A505" s="86"/>
      <c r="B505" s="19"/>
      <c r="C505" s="10">
        <f t="shared" ref="C505:M505" si="94">C503/B503-1</f>
        <v>6.0284115808734162E-2</v>
      </c>
      <c r="D505" s="10">
        <f t="shared" si="94"/>
        <v>0.12343384745924069</v>
      </c>
      <c r="E505" s="10">
        <f t="shared" si="94"/>
        <v>0.11546169640497128</v>
      </c>
      <c r="F505" s="10">
        <f t="shared" si="94"/>
        <v>0.14941482287051544</v>
      </c>
      <c r="G505" s="10">
        <f t="shared" si="94"/>
        <v>0.12565927917091413</v>
      </c>
      <c r="H505" s="10">
        <f t="shared" si="94"/>
        <v>9.5942266394257514E-2</v>
      </c>
      <c r="I505" s="10">
        <f t="shared" si="94"/>
        <v>8.8078386022264032E-2</v>
      </c>
      <c r="J505" s="10">
        <f t="shared" si="94"/>
        <v>0.1144381679165003</v>
      </c>
      <c r="K505" s="10">
        <f t="shared" si="94"/>
        <v>6.915106531318882E-2</v>
      </c>
      <c r="L505" s="10">
        <f t="shared" si="94"/>
        <v>3.2166228541563591E-2</v>
      </c>
      <c r="M505" s="10">
        <f t="shared" si="94"/>
        <v>9.062320120224121E-2</v>
      </c>
      <c r="N505" s="10">
        <f>N503/M503-1</f>
        <v>3.7854875469935712E-2</v>
      </c>
      <c r="O505" s="10">
        <f>O503/N503-1</f>
        <v>0.19495853601833768</v>
      </c>
      <c r="P505" s="10">
        <f>P503/O503-1</f>
        <v>0.61278275712193619</v>
      </c>
      <c r="Q505" s="17"/>
      <c r="R505" s="14" t="s">
        <v>20</v>
      </c>
    </row>
    <row r="506" spans="1:18" ht="14">
      <c r="B506" s="253" t="s">
        <v>22</v>
      </c>
      <c r="C506" s="253"/>
      <c r="D506" s="253"/>
      <c r="E506" s="253"/>
      <c r="F506" s="253"/>
      <c r="G506" s="253"/>
      <c r="H506" s="253"/>
      <c r="I506" s="253"/>
      <c r="J506" s="253"/>
      <c r="K506" s="253"/>
      <c r="L506" s="253"/>
      <c r="M506" s="253"/>
      <c r="N506" s="253"/>
      <c r="O506" s="120"/>
      <c r="P506" s="120"/>
      <c r="Q506" s="6"/>
      <c r="R506" s="9"/>
    </row>
    <row r="507" spans="1:18" ht="14">
      <c r="B507" s="16">
        <f t="shared" ref="B507:O511" si="95">IFERROR(B461-B499,"")</f>
        <v>1629904</v>
      </c>
      <c r="C507" s="16">
        <f t="shared" si="95"/>
        <v>1438908</v>
      </c>
      <c r="D507" s="16">
        <f t="shared" si="95"/>
        <v>1941593</v>
      </c>
      <c r="E507" s="16">
        <f t="shared" si="95"/>
        <v>2282941</v>
      </c>
      <c r="F507" s="16">
        <f t="shared" si="95"/>
        <v>2701698</v>
      </c>
      <c r="G507" s="16">
        <f t="shared" si="95"/>
        <v>3217569</v>
      </c>
      <c r="H507" s="16">
        <f t="shared" si="95"/>
        <v>3755106</v>
      </c>
      <c r="I507" s="16">
        <f t="shared" si="95"/>
        <v>4577342</v>
      </c>
      <c r="J507" s="16">
        <f t="shared" si="95"/>
        <v>4452769</v>
      </c>
      <c r="K507" s="16">
        <f t="shared" si="95"/>
        <v>5378291</v>
      </c>
      <c r="L507" s="16">
        <f t="shared" si="95"/>
        <v>5590125</v>
      </c>
      <c r="M507" s="16">
        <f t="shared" si="95"/>
        <v>5932884</v>
      </c>
      <c r="N507" s="16">
        <f t="shared" si="95"/>
        <v>6536087</v>
      </c>
      <c r="O507" s="16">
        <f t="shared" si="95"/>
        <v>6544506</v>
      </c>
      <c r="P507" s="16">
        <f t="shared" ref="P507" si="96">IFERROR(P461-P499,"")</f>
        <v>18263445</v>
      </c>
      <c r="Q507" s="6"/>
      <c r="R507" s="9" t="s">
        <v>12</v>
      </c>
    </row>
    <row r="508" spans="1:18" ht="14">
      <c r="B508" s="7">
        <f t="shared" si="95"/>
        <v>1559266</v>
      </c>
      <c r="C508" s="7">
        <f t="shared" si="95"/>
        <v>1514327</v>
      </c>
      <c r="D508" s="7">
        <f t="shared" si="95"/>
        <v>1889515</v>
      </c>
      <c r="E508" s="7">
        <f t="shared" si="95"/>
        <v>2121798</v>
      </c>
      <c r="F508" s="7">
        <f t="shared" si="95"/>
        <v>2649456</v>
      </c>
      <c r="G508" s="7">
        <f t="shared" si="95"/>
        <v>3215422</v>
      </c>
      <c r="H508" s="7">
        <f t="shared" si="95"/>
        <v>3426881</v>
      </c>
      <c r="I508" s="7">
        <f t="shared" si="95"/>
        <v>3989421</v>
      </c>
      <c r="J508" s="7">
        <f t="shared" si="95"/>
        <v>4262422</v>
      </c>
      <c r="K508" s="7">
        <f t="shared" si="95"/>
        <v>4875053</v>
      </c>
      <c r="L508" s="7">
        <f t="shared" si="95"/>
        <v>5071716</v>
      </c>
      <c r="M508" s="7">
        <f t="shared" si="95"/>
        <v>5626632</v>
      </c>
      <c r="N508" s="7">
        <f t="shared" si="95"/>
        <v>5628351</v>
      </c>
      <c r="O508" s="7">
        <f t="shared" si="95"/>
        <v>6078413</v>
      </c>
      <c r="P508" s="7" t="str">
        <f t="shared" ref="P508" si="97">IFERROR(P462-P500,"")</f>
        <v/>
      </c>
      <c r="Q508" s="6"/>
      <c r="R508" s="9" t="s">
        <v>13</v>
      </c>
    </row>
    <row r="509" spans="1:18" ht="14">
      <c r="B509" s="7">
        <f t="shared" si="95"/>
        <v>1583734</v>
      </c>
      <c r="C509" s="7">
        <f t="shared" si="95"/>
        <v>1782467</v>
      </c>
      <c r="D509" s="7">
        <f t="shared" si="95"/>
        <v>2078257</v>
      </c>
      <c r="E509" s="7">
        <f t="shared" si="95"/>
        <v>2499062</v>
      </c>
      <c r="F509" s="7">
        <f t="shared" si="95"/>
        <v>2827438</v>
      </c>
      <c r="G509" s="7">
        <f t="shared" si="95"/>
        <v>3301113</v>
      </c>
      <c r="H509" s="7">
        <f t="shared" si="95"/>
        <v>3629617</v>
      </c>
      <c r="I509" s="7">
        <f t="shared" si="95"/>
        <v>4314955</v>
      </c>
      <c r="J509" s="7">
        <f t="shared" si="95"/>
        <v>4746133</v>
      </c>
      <c r="K509" s="7">
        <f t="shared" si="95"/>
        <v>5279325</v>
      </c>
      <c r="L509" s="7">
        <f t="shared" si="95"/>
        <v>5552327</v>
      </c>
      <c r="M509" s="7">
        <f t="shared" si="95"/>
        <v>6208864</v>
      </c>
      <c r="N509" s="7">
        <f t="shared" si="95"/>
        <v>6589301</v>
      </c>
      <c r="O509" s="7">
        <f t="shared" si="95"/>
        <v>6556574</v>
      </c>
      <c r="P509" s="7" t="str">
        <f t="shared" ref="P509" si="98">IFERROR(P463-P501,"")</f>
        <v/>
      </c>
      <c r="Q509" s="6"/>
      <c r="R509" s="9" t="s">
        <v>14</v>
      </c>
    </row>
    <row r="510" spans="1:18" ht="14">
      <c r="B510" s="18">
        <f t="shared" si="95"/>
        <v>1558049</v>
      </c>
      <c r="C510" s="18">
        <f t="shared" si="95"/>
        <v>1929050.3499999978</v>
      </c>
      <c r="D510" s="18">
        <f t="shared" si="95"/>
        <v>2129876.3600000031</v>
      </c>
      <c r="E510" s="18">
        <f t="shared" si="95"/>
        <v>2795347.0299999975</v>
      </c>
      <c r="F510" s="18">
        <f t="shared" si="95"/>
        <v>3393715.1400000006</v>
      </c>
      <c r="G510" s="18">
        <f t="shared" si="95"/>
        <v>3679263.5500000007</v>
      </c>
      <c r="H510" s="18">
        <f t="shared" si="95"/>
        <v>4245547.1599999964</v>
      </c>
      <c r="I510" s="18">
        <f t="shared" si="95"/>
        <v>4398598.6300000027</v>
      </c>
      <c r="J510" s="18">
        <f t="shared" si="95"/>
        <v>4908975.6599999964</v>
      </c>
      <c r="K510" s="18">
        <f t="shared" si="95"/>
        <v>5918955.5700000003</v>
      </c>
      <c r="L510" s="18">
        <f t="shared" si="95"/>
        <v>6143740.6799999997</v>
      </c>
      <c r="M510" s="18">
        <f t="shared" si="95"/>
        <v>6991308.2600000054</v>
      </c>
      <c r="N510" s="18">
        <f t="shared" si="95"/>
        <v>7127636.8100000024</v>
      </c>
      <c r="O510" s="18">
        <f t="shared" si="95"/>
        <v>16914237.25</v>
      </c>
      <c r="P510" s="18" t="str">
        <f t="shared" ref="P510" si="99">IFERROR(P464-P502,"")</f>
        <v/>
      </c>
      <c r="Q510" s="6"/>
      <c r="R510" s="9" t="s">
        <v>19</v>
      </c>
    </row>
    <row r="511" spans="1:18" ht="14">
      <c r="B511" s="16">
        <f t="shared" si="95"/>
        <v>6330953</v>
      </c>
      <c r="C511" s="16">
        <f t="shared" si="95"/>
        <v>6664752.3500000089</v>
      </c>
      <c r="D511" s="16">
        <f t="shared" si="95"/>
        <v>8039241.3599999994</v>
      </c>
      <c r="E511" s="16">
        <f t="shared" si="95"/>
        <v>9699148.0300000012</v>
      </c>
      <c r="F511" s="16">
        <f t="shared" si="95"/>
        <v>11572307.140000001</v>
      </c>
      <c r="G511" s="16">
        <f t="shared" si="95"/>
        <v>13413367.550000012</v>
      </c>
      <c r="H511" s="16">
        <f t="shared" si="95"/>
        <v>15057151.159999982</v>
      </c>
      <c r="I511" s="16">
        <f t="shared" si="95"/>
        <v>17280316.629999995</v>
      </c>
      <c r="J511" s="16">
        <f t="shared" si="95"/>
        <v>18370299.659999996</v>
      </c>
      <c r="K511" s="16">
        <f t="shared" si="95"/>
        <v>21451624.570000023</v>
      </c>
      <c r="L511" s="16">
        <f t="shared" si="95"/>
        <v>22357908.680000007</v>
      </c>
      <c r="M511" s="16">
        <f t="shared" si="95"/>
        <v>24759688.25999999</v>
      </c>
      <c r="N511" s="16">
        <f t="shared" si="95"/>
        <v>25881375.810000002</v>
      </c>
      <c r="O511" s="16">
        <f t="shared" si="95"/>
        <v>36093730.25</v>
      </c>
      <c r="P511" s="16">
        <f t="shared" ref="P511" si="100">IFERROR(P465-P503,"")</f>
        <v>73053780</v>
      </c>
      <c r="Q511" s="6"/>
      <c r="R511" s="9" t="s">
        <v>15</v>
      </c>
    </row>
    <row r="512" spans="1:18" ht="14">
      <c r="B512" s="10">
        <f t="shared" ref="B512:O512" si="101">B511/B$465</f>
        <v>8.5998559082155063E-2</v>
      </c>
      <c r="C512" s="10">
        <f t="shared" si="101"/>
        <v>8.5437828186671991E-2</v>
      </c>
      <c r="D512" s="10">
        <f t="shared" si="101"/>
        <v>9.1160692350330086E-2</v>
      </c>
      <c r="E512" s="10">
        <f t="shared" si="101"/>
        <v>9.787079452241651E-2</v>
      </c>
      <c r="F512" s="10">
        <f t="shared" si="101"/>
        <v>0.10121602178449919</v>
      </c>
      <c r="G512" s="10">
        <f t="shared" si="101"/>
        <v>0.10390981676869396</v>
      </c>
      <c r="H512" s="10">
        <f t="shared" si="101"/>
        <v>0.10616459806073356</v>
      </c>
      <c r="I512" s="10">
        <f t="shared" si="101"/>
        <v>0.11132981333369621</v>
      </c>
      <c r="J512" s="10">
        <f t="shared" si="101"/>
        <v>0.10674661410673245</v>
      </c>
      <c r="K512" s="10">
        <f t="shared" si="101"/>
        <v>0.11545300069789961</v>
      </c>
      <c r="L512" s="10">
        <f t="shared" si="101"/>
        <v>0.1164493591081729</v>
      </c>
      <c r="M512" s="10">
        <f t="shared" si="101"/>
        <v>0.11803151592779933</v>
      </c>
      <c r="N512" s="10">
        <f t="shared" si="101"/>
        <v>0.11877795129598559</v>
      </c>
      <c r="O512" s="10">
        <f t="shared" si="101"/>
        <v>0.13592341714280287</v>
      </c>
      <c r="P512" s="10">
        <f t="shared" ref="P512" si="102">P511/P$465</f>
        <v>0.1648666864198558</v>
      </c>
      <c r="Q512" s="6"/>
      <c r="R512" s="24" t="s">
        <v>23</v>
      </c>
    </row>
    <row r="513" spans="1:18" s="87" customFormat="1" ht="14">
      <c r="A513" s="86"/>
      <c r="B513" s="19"/>
      <c r="C513" s="10">
        <f t="shared" ref="C513:M513" si="103">C511/B511-1</f>
        <v>5.2724976792594802E-2</v>
      </c>
      <c r="D513" s="10">
        <f t="shared" si="103"/>
        <v>0.206232570667084</v>
      </c>
      <c r="E513" s="10">
        <f t="shared" si="103"/>
        <v>0.20647553614437086</v>
      </c>
      <c r="F513" s="10">
        <f t="shared" si="103"/>
        <v>0.19312614924591465</v>
      </c>
      <c r="G513" s="10">
        <f t="shared" si="103"/>
        <v>0.15909190688832786</v>
      </c>
      <c r="H513" s="10">
        <f t="shared" si="103"/>
        <v>0.12254816725722018</v>
      </c>
      <c r="I513" s="10">
        <f t="shared" si="103"/>
        <v>0.1476484792093975</v>
      </c>
      <c r="J513" s="10">
        <f t="shared" si="103"/>
        <v>6.3076565860356038E-2</v>
      </c>
      <c r="K513" s="10">
        <f t="shared" si="103"/>
        <v>0.16773405807360819</v>
      </c>
      <c r="L513" s="10">
        <f t="shared" si="103"/>
        <v>4.2247807714638874E-2</v>
      </c>
      <c r="M513" s="10">
        <f t="shared" si="103"/>
        <v>0.10742416092559082</v>
      </c>
      <c r="N513" s="10">
        <f>N511/M511-1</f>
        <v>4.5302975474539098E-2</v>
      </c>
      <c r="O513" s="10">
        <f>O511/N511-1</f>
        <v>0.3945831363437089</v>
      </c>
      <c r="P513" s="10">
        <f>P511/O511-1</f>
        <v>1.0240019386746537</v>
      </c>
      <c r="Q513" s="17"/>
      <c r="R513" s="14" t="s">
        <v>20</v>
      </c>
    </row>
    <row r="514" spans="1:18" ht="14">
      <c r="B514" s="250" t="s">
        <v>24</v>
      </c>
      <c r="C514" s="250"/>
      <c r="D514" s="250"/>
      <c r="E514" s="250"/>
      <c r="F514" s="250"/>
      <c r="G514" s="250"/>
      <c r="H514" s="250"/>
      <c r="I514" s="250"/>
      <c r="J514" s="250"/>
      <c r="K514" s="250"/>
      <c r="L514" s="250"/>
      <c r="M514" s="250"/>
      <c r="N514" s="250"/>
      <c r="O514" s="117"/>
      <c r="P514" s="117"/>
      <c r="Q514" s="6"/>
      <c r="R514" s="3"/>
    </row>
    <row r="515" spans="1:18" ht="14">
      <c r="B515" s="251" t="s">
        <v>359</v>
      </c>
      <c r="C515" s="251"/>
      <c r="D515" s="251"/>
      <c r="E515" s="251"/>
      <c r="F515" s="251"/>
      <c r="G515" s="251"/>
      <c r="H515" s="251"/>
      <c r="I515" s="251"/>
      <c r="J515" s="251"/>
      <c r="K515" s="251"/>
      <c r="L515" s="251"/>
      <c r="M515" s="251"/>
      <c r="N515" s="251"/>
      <c r="O515" s="118"/>
      <c r="P515" s="118"/>
      <c r="Q515" s="6"/>
      <c r="R515" s="3"/>
    </row>
    <row r="516" spans="1:18" ht="14">
      <c r="B516" s="16">
        <f t="shared" ref="B516:P519" si="104">IFERROR(VLOOKUP($B$515,$130:$216,MATCH($R516&amp;"/"&amp;B$348,$128:$128,0),FALSE),"")</f>
        <v>0</v>
      </c>
      <c r="C516" s="16">
        <f t="shared" si="104"/>
        <v>0</v>
      </c>
      <c r="D516" s="16">
        <f t="shared" si="104"/>
        <v>1090294</v>
      </c>
      <c r="E516" s="16">
        <f t="shared" si="104"/>
        <v>1102197</v>
      </c>
      <c r="F516" s="16">
        <f t="shared" si="104"/>
        <v>1335879</v>
      </c>
      <c r="G516" s="16">
        <f t="shared" si="104"/>
        <v>1626750</v>
      </c>
      <c r="H516" s="16">
        <f t="shared" si="104"/>
        <v>1730135</v>
      </c>
      <c r="I516" s="16">
        <f t="shared" si="104"/>
        <v>2148611</v>
      </c>
      <c r="J516" s="16">
        <f t="shared" si="104"/>
        <v>2406607</v>
      </c>
      <c r="K516" s="16">
        <f t="shared" si="104"/>
        <v>2638403</v>
      </c>
      <c r="L516" s="16">
        <f t="shared" si="104"/>
        <v>2877673</v>
      </c>
      <c r="M516" s="16">
        <f t="shared" si="104"/>
        <v>3027733</v>
      </c>
      <c r="N516" s="16">
        <f t="shared" si="104"/>
        <v>3162982</v>
      </c>
      <c r="O516" s="16">
        <f t="shared" si="104"/>
        <v>3186810</v>
      </c>
      <c r="P516" s="16">
        <f t="shared" si="104"/>
        <v>11444804</v>
      </c>
      <c r="Q516" s="6"/>
      <c r="R516" s="9" t="s">
        <v>12</v>
      </c>
    </row>
    <row r="517" spans="1:18" ht="14">
      <c r="B517" s="7">
        <f t="shared" si="104"/>
        <v>0</v>
      </c>
      <c r="C517" s="7">
        <f t="shared" si="104"/>
        <v>965181</v>
      </c>
      <c r="D517" s="7">
        <f t="shared" si="104"/>
        <v>1109003</v>
      </c>
      <c r="E517" s="7">
        <f t="shared" si="104"/>
        <v>1136072</v>
      </c>
      <c r="F517" s="7">
        <f t="shared" si="104"/>
        <v>1376343</v>
      </c>
      <c r="G517" s="7">
        <f t="shared" si="104"/>
        <v>1655199</v>
      </c>
      <c r="H517" s="7">
        <f t="shared" si="104"/>
        <v>1776808</v>
      </c>
      <c r="I517" s="7">
        <f t="shared" si="104"/>
        <v>2127284</v>
      </c>
      <c r="J517" s="7">
        <f t="shared" si="104"/>
        <v>2398221</v>
      </c>
      <c r="K517" s="7">
        <f t="shared" si="104"/>
        <v>2601094</v>
      </c>
      <c r="L517" s="7">
        <f t="shared" si="104"/>
        <v>2873438</v>
      </c>
      <c r="M517" s="7">
        <f t="shared" si="104"/>
        <v>3219061</v>
      </c>
      <c r="N517" s="7">
        <f t="shared" si="104"/>
        <v>3031492</v>
      </c>
      <c r="O517" s="7">
        <f t="shared" si="104"/>
        <v>3283858</v>
      </c>
      <c r="P517" s="7" t="str">
        <f t="shared" si="104"/>
        <v/>
      </c>
      <c r="Q517" s="6"/>
      <c r="R517" s="9" t="s">
        <v>13</v>
      </c>
    </row>
    <row r="518" spans="1:18" ht="14">
      <c r="B518" s="7">
        <f t="shared" si="104"/>
        <v>0</v>
      </c>
      <c r="C518" s="7">
        <f t="shared" si="104"/>
        <v>1042407</v>
      </c>
      <c r="D518" s="7">
        <f t="shared" si="104"/>
        <v>1154535</v>
      </c>
      <c r="E518" s="7">
        <f t="shared" si="104"/>
        <v>1286504</v>
      </c>
      <c r="F518" s="7">
        <f t="shared" si="104"/>
        <v>1490850</v>
      </c>
      <c r="G518" s="7">
        <f t="shared" si="104"/>
        <v>1701577</v>
      </c>
      <c r="H518" s="7">
        <f t="shared" si="104"/>
        <v>1894256</v>
      </c>
      <c r="I518" s="7">
        <f t="shared" si="104"/>
        <v>2260434</v>
      </c>
      <c r="J518" s="7">
        <f t="shared" si="104"/>
        <v>2455320</v>
      </c>
      <c r="K518" s="7">
        <f t="shared" si="104"/>
        <v>2731816</v>
      </c>
      <c r="L518" s="7">
        <f t="shared" si="104"/>
        <v>2965912</v>
      </c>
      <c r="M518" s="7">
        <f t="shared" si="104"/>
        <v>3236152</v>
      </c>
      <c r="N518" s="7">
        <f t="shared" si="104"/>
        <v>3244207</v>
      </c>
      <c r="O518" s="7">
        <f t="shared" si="104"/>
        <v>3263870</v>
      </c>
      <c r="P518" s="7" t="str">
        <f t="shared" si="104"/>
        <v/>
      </c>
      <c r="Q518" s="6"/>
      <c r="R518" s="9" t="s">
        <v>14</v>
      </c>
    </row>
    <row r="519" spans="1:18" ht="14">
      <c r="B519" s="18">
        <f t="shared" si="104"/>
        <v>0</v>
      </c>
      <c r="C519" s="18">
        <f t="shared" si="104"/>
        <v>1046839.52</v>
      </c>
      <c r="D519" s="18">
        <f t="shared" si="104"/>
        <v>1184605.98</v>
      </c>
      <c r="E519" s="18">
        <f t="shared" si="104"/>
        <v>1222721.83</v>
      </c>
      <c r="F519" s="18">
        <f t="shared" si="104"/>
        <v>1554991.7</v>
      </c>
      <c r="G519" s="18">
        <f t="shared" si="104"/>
        <v>1729714</v>
      </c>
      <c r="H519" s="18">
        <f t="shared" si="104"/>
        <v>2064873.66</v>
      </c>
      <c r="I519" s="18">
        <f t="shared" si="104"/>
        <v>2321809.16</v>
      </c>
      <c r="J519" s="18">
        <f t="shared" si="104"/>
        <v>2462200.9300000002</v>
      </c>
      <c r="K519" s="18">
        <f t="shared" si="104"/>
        <v>2763730.79</v>
      </c>
      <c r="L519" s="18">
        <f t="shared" si="104"/>
        <v>3050119.53</v>
      </c>
      <c r="M519" s="18">
        <f t="shared" si="104"/>
        <v>3186119.41</v>
      </c>
      <c r="N519" s="18">
        <f t="shared" si="104"/>
        <v>3246029.87</v>
      </c>
      <c r="O519" s="18">
        <f t="shared" si="104"/>
        <v>9415201.0899999999</v>
      </c>
      <c r="P519" s="18" t="str">
        <f t="shared" si="104"/>
        <v/>
      </c>
      <c r="Q519" s="6"/>
      <c r="R519" s="9" t="s">
        <v>19</v>
      </c>
    </row>
    <row r="520" spans="1:18" ht="14">
      <c r="B520" s="18">
        <f>SUM(B516:B519)</f>
        <v>0</v>
      </c>
      <c r="C520" s="18">
        <f t="shared" ref="C520:M520" si="105">SUM(C516:C519)</f>
        <v>3054427.52</v>
      </c>
      <c r="D520" s="18">
        <f t="shared" si="105"/>
        <v>4538437.9800000004</v>
      </c>
      <c r="E520" s="18">
        <f t="shared" si="105"/>
        <v>4747494.83</v>
      </c>
      <c r="F520" s="18">
        <f t="shared" si="105"/>
        <v>5758063.7000000002</v>
      </c>
      <c r="G520" s="18">
        <f t="shared" si="105"/>
        <v>6713240</v>
      </c>
      <c r="H520" s="18">
        <f t="shared" si="105"/>
        <v>7466072.6600000001</v>
      </c>
      <c r="I520" s="18">
        <f t="shared" si="105"/>
        <v>8858138.1600000001</v>
      </c>
      <c r="J520" s="18">
        <f t="shared" si="105"/>
        <v>9722348.9299999997</v>
      </c>
      <c r="K520" s="18">
        <f t="shared" si="105"/>
        <v>10735043.789999999</v>
      </c>
      <c r="L520" s="18">
        <f t="shared" si="105"/>
        <v>11767142.529999999</v>
      </c>
      <c r="M520" s="18">
        <f t="shared" si="105"/>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ht="14">
      <c r="B521" s="10">
        <f t="shared" ref="B521:M521" si="106">+B520/(B$465+B$472)</f>
        <v>0</v>
      </c>
      <c r="C521" s="10">
        <f t="shared" si="106"/>
        <v>3.896215548028413E-2</v>
      </c>
      <c r="D521" s="10">
        <f t="shared" si="106"/>
        <v>5.119680430759864E-2</v>
      </c>
      <c r="E521" s="10">
        <f t="shared" si="106"/>
        <v>4.7632127050604406E-2</v>
      </c>
      <c r="F521" s="10">
        <f t="shared" si="106"/>
        <v>5.0089349437826551E-2</v>
      </c>
      <c r="G521" s="10">
        <f t="shared" si="106"/>
        <v>5.1727560659328112E-2</v>
      </c>
      <c r="H521" s="10">
        <f t="shared" si="106"/>
        <v>5.2381756683295269E-2</v>
      </c>
      <c r="I521" s="10">
        <f t="shared" si="106"/>
        <v>5.6813094970936097E-2</v>
      </c>
      <c r="J521" s="10">
        <f t="shared" si="106"/>
        <v>5.6266808240820546E-2</v>
      </c>
      <c r="K521" s="10">
        <f t="shared" si="106"/>
        <v>5.7482264825541356E-2</v>
      </c>
      <c r="L521" s="10">
        <f t="shared" si="106"/>
        <v>6.0991742574886758E-2</v>
      </c>
      <c r="M521" s="10">
        <f t="shared" si="106"/>
        <v>6.0149282234919159E-2</v>
      </c>
      <c r="N521" s="10">
        <f>+N520/(N$465+N$472)</f>
        <v>5.8003931354273633E-2</v>
      </c>
      <c r="O521" s="10">
        <f>+O520/(O$465+O$472)</f>
        <v>7.1874093633514879E-2</v>
      </c>
      <c r="P521" s="10">
        <f>+P520/(P$465+P$472)</f>
        <v>0.10290586965621325</v>
      </c>
      <c r="Q521" s="6"/>
      <c r="R521" s="11" t="s">
        <v>686</v>
      </c>
    </row>
    <row r="522" spans="1:18" s="87" customFormat="1" ht="14">
      <c r="A522" s="86"/>
      <c r="B522" s="19"/>
      <c r="C522" s="10" t="e">
        <f t="shared" ref="C522:M522" si="107">C520/B520-1</f>
        <v>#DIV/0!</v>
      </c>
      <c r="D522" s="10">
        <f t="shared" si="107"/>
        <v>0.48585551638822344</v>
      </c>
      <c r="E522" s="10">
        <f t="shared" si="107"/>
        <v>4.6063612838000978E-2</v>
      </c>
      <c r="F522" s="10">
        <f t="shared" si="107"/>
        <v>0.21286360621481704</v>
      </c>
      <c r="G522" s="10">
        <f t="shared" si="107"/>
        <v>0.16588498317585465</v>
      </c>
      <c r="H522" s="10">
        <f t="shared" si="107"/>
        <v>0.11214147863028878</v>
      </c>
      <c r="I522" s="10">
        <f t="shared" si="107"/>
        <v>0.18645217685304449</v>
      </c>
      <c r="J522" s="10">
        <f t="shared" si="107"/>
        <v>9.7561220472090593E-2</v>
      </c>
      <c r="K522" s="10">
        <f t="shared" si="107"/>
        <v>0.10416154236916486</v>
      </c>
      <c r="L522" s="10">
        <f t="shared" si="107"/>
        <v>9.6142946427608456E-2</v>
      </c>
      <c r="M522" s="10">
        <f t="shared" si="107"/>
        <v>7.6647569934720661E-2</v>
      </c>
      <c r="N522" s="10">
        <f>N520/M520-1</f>
        <v>1.2349340297550526E-3</v>
      </c>
      <c r="O522" s="10">
        <f>O520/N520-1</f>
        <v>0.50967091692173505</v>
      </c>
      <c r="P522" s="10">
        <f>P520/O520-1</f>
        <v>1.390592152971208</v>
      </c>
      <c r="Q522" s="17"/>
      <c r="R522" s="14" t="s">
        <v>20</v>
      </c>
    </row>
    <row r="523" spans="1:18" ht="14">
      <c r="B523" s="251" t="s">
        <v>360</v>
      </c>
      <c r="C523" s="251"/>
      <c r="D523" s="251"/>
      <c r="E523" s="251"/>
      <c r="F523" s="251"/>
      <c r="G523" s="251"/>
      <c r="H523" s="251"/>
      <c r="I523" s="251"/>
      <c r="J523" s="251"/>
      <c r="K523" s="251"/>
      <c r="L523" s="251"/>
      <c r="M523" s="251"/>
      <c r="N523" s="251"/>
      <c r="O523" s="118"/>
      <c r="P523" s="118"/>
      <c r="Q523" s="6"/>
      <c r="R523" s="3"/>
    </row>
    <row r="524" spans="1:18" ht="14">
      <c r="B524" s="16">
        <f t="shared" ref="B524:P527" si="108">IFERROR(VLOOKUP($B$523,$130:$216,MATCH($R524&amp;"/"&amp;B$348,$128:$128,0),FALSE),"")</f>
        <v>0</v>
      </c>
      <c r="C524" s="16">
        <f t="shared" si="108"/>
        <v>0</v>
      </c>
      <c r="D524" s="16">
        <f t="shared" si="108"/>
        <v>228331</v>
      </c>
      <c r="E524" s="16">
        <f t="shared" si="108"/>
        <v>268561</v>
      </c>
      <c r="F524" s="16">
        <f t="shared" si="108"/>
        <v>326584</v>
      </c>
      <c r="G524" s="16">
        <f t="shared" si="108"/>
        <v>388166</v>
      </c>
      <c r="H524" s="16">
        <f t="shared" si="108"/>
        <v>526926</v>
      </c>
      <c r="I524" s="16">
        <f t="shared" si="108"/>
        <v>593795</v>
      </c>
      <c r="J524" s="16">
        <f t="shared" si="108"/>
        <v>604427</v>
      </c>
      <c r="K524" s="16">
        <f t="shared" si="108"/>
        <v>890251</v>
      </c>
      <c r="L524" s="16">
        <f t="shared" si="108"/>
        <v>888537</v>
      </c>
      <c r="M524" s="16">
        <f t="shared" si="108"/>
        <v>1111056</v>
      </c>
      <c r="N524" s="16">
        <f t="shared" si="108"/>
        <v>1249756</v>
      </c>
      <c r="O524" s="16">
        <f t="shared" si="108"/>
        <v>1255627</v>
      </c>
      <c r="P524" s="16">
        <f t="shared" si="108"/>
        <v>3170993</v>
      </c>
      <c r="Q524" s="6"/>
      <c r="R524" s="9" t="s">
        <v>12</v>
      </c>
    </row>
    <row r="525" spans="1:18" ht="14">
      <c r="B525" s="7">
        <f t="shared" si="108"/>
        <v>0</v>
      </c>
      <c r="C525" s="7">
        <f t="shared" si="108"/>
        <v>183678</v>
      </c>
      <c r="D525" s="7">
        <f t="shared" si="108"/>
        <v>208281</v>
      </c>
      <c r="E525" s="7">
        <f t="shared" si="108"/>
        <v>263338</v>
      </c>
      <c r="F525" s="7">
        <f t="shared" si="108"/>
        <v>362875</v>
      </c>
      <c r="G525" s="7">
        <f t="shared" si="108"/>
        <v>427063</v>
      </c>
      <c r="H525" s="7">
        <f t="shared" si="108"/>
        <v>471052</v>
      </c>
      <c r="I525" s="7">
        <f t="shared" si="108"/>
        <v>492349</v>
      </c>
      <c r="J525" s="7">
        <f t="shared" si="108"/>
        <v>557272</v>
      </c>
      <c r="K525" s="7">
        <f t="shared" si="108"/>
        <v>917616</v>
      </c>
      <c r="L525" s="7">
        <f t="shared" si="108"/>
        <v>965532</v>
      </c>
      <c r="M525" s="7">
        <f t="shared" si="108"/>
        <v>1072373</v>
      </c>
      <c r="N525" s="7">
        <f t="shared" si="108"/>
        <v>1119849</v>
      </c>
      <c r="O525" s="7">
        <f t="shared" si="108"/>
        <v>1276626</v>
      </c>
      <c r="P525" s="7" t="str">
        <f t="shared" si="108"/>
        <v/>
      </c>
      <c r="Q525" s="6"/>
      <c r="R525" s="9" t="s">
        <v>13</v>
      </c>
    </row>
    <row r="526" spans="1:18" ht="14">
      <c r="B526" s="7">
        <f t="shared" si="108"/>
        <v>0</v>
      </c>
      <c r="C526" s="7">
        <f t="shared" si="108"/>
        <v>249208</v>
      </c>
      <c r="D526" s="7">
        <f t="shared" si="108"/>
        <v>285028</v>
      </c>
      <c r="E526" s="7">
        <f t="shared" si="108"/>
        <v>318557</v>
      </c>
      <c r="F526" s="7">
        <f t="shared" si="108"/>
        <v>414017</v>
      </c>
      <c r="G526" s="7">
        <f t="shared" si="108"/>
        <v>403452</v>
      </c>
      <c r="H526" s="7">
        <f t="shared" si="108"/>
        <v>481011</v>
      </c>
      <c r="I526" s="7">
        <f t="shared" si="108"/>
        <v>536431</v>
      </c>
      <c r="J526" s="7">
        <f t="shared" si="108"/>
        <v>609348</v>
      </c>
      <c r="K526" s="7">
        <f t="shared" si="108"/>
        <v>883040</v>
      </c>
      <c r="L526" s="7">
        <f t="shared" si="108"/>
        <v>947005</v>
      </c>
      <c r="M526" s="7">
        <f t="shared" si="108"/>
        <v>1193259</v>
      </c>
      <c r="N526" s="7">
        <f t="shared" si="108"/>
        <v>1372436</v>
      </c>
      <c r="O526" s="7">
        <f t="shared" si="108"/>
        <v>1351912</v>
      </c>
      <c r="P526" s="7" t="str">
        <f t="shared" si="108"/>
        <v/>
      </c>
      <c r="Q526" s="6"/>
      <c r="R526" s="9" t="s">
        <v>14</v>
      </c>
    </row>
    <row r="527" spans="1:18" ht="14">
      <c r="B527" s="18">
        <f t="shared" si="108"/>
        <v>0</v>
      </c>
      <c r="C527" s="18">
        <f t="shared" si="108"/>
        <v>89721.19</v>
      </c>
      <c r="D527" s="18">
        <f t="shared" si="108"/>
        <v>214079.37</v>
      </c>
      <c r="E527" s="18">
        <f t="shared" si="108"/>
        <v>301825.76</v>
      </c>
      <c r="F527" s="18">
        <f t="shared" si="108"/>
        <v>396623.44</v>
      </c>
      <c r="G527" s="18">
        <f t="shared" si="108"/>
        <v>460097.61</v>
      </c>
      <c r="H527" s="18">
        <f t="shared" si="108"/>
        <v>487578.04</v>
      </c>
      <c r="I527" s="18">
        <f t="shared" si="108"/>
        <v>449149.84</v>
      </c>
      <c r="J527" s="18">
        <f t="shared" si="108"/>
        <v>550065.25</v>
      </c>
      <c r="K527" s="18">
        <f t="shared" si="108"/>
        <v>969136.59</v>
      </c>
      <c r="L527" s="18">
        <f t="shared" si="108"/>
        <v>913122.29</v>
      </c>
      <c r="M527" s="18">
        <f t="shared" si="108"/>
        <v>1364645.56</v>
      </c>
      <c r="N527" s="18">
        <f t="shared" si="108"/>
        <v>1288069.69</v>
      </c>
      <c r="O527" s="18">
        <f t="shared" si="108"/>
        <v>3455744.78</v>
      </c>
      <c r="P527" s="18" t="str">
        <f t="shared" si="108"/>
        <v/>
      </c>
      <c r="Q527" s="6"/>
      <c r="R527" s="9" t="s">
        <v>19</v>
      </c>
    </row>
    <row r="528" spans="1:18" ht="14">
      <c r="B528" s="18">
        <f>SUM(B524:B527)</f>
        <v>0</v>
      </c>
      <c r="C528" s="18">
        <f t="shared" ref="C528:M528" si="109">SUM(C524:C527)</f>
        <v>522607.19</v>
      </c>
      <c r="D528" s="18">
        <f t="shared" si="109"/>
        <v>935719.37</v>
      </c>
      <c r="E528" s="18">
        <f t="shared" si="109"/>
        <v>1152281.76</v>
      </c>
      <c r="F528" s="18">
        <f t="shared" si="109"/>
        <v>1500099.44</v>
      </c>
      <c r="G528" s="18">
        <f t="shared" si="109"/>
        <v>1678778.6099999999</v>
      </c>
      <c r="H528" s="18">
        <f t="shared" si="109"/>
        <v>1966567.04</v>
      </c>
      <c r="I528" s="18">
        <f t="shared" si="109"/>
        <v>2071724.84</v>
      </c>
      <c r="J528" s="18">
        <f t="shared" si="109"/>
        <v>2321112.25</v>
      </c>
      <c r="K528" s="18">
        <f t="shared" si="109"/>
        <v>3660043.59</v>
      </c>
      <c r="L528" s="18">
        <f t="shared" si="109"/>
        <v>3714196.29</v>
      </c>
      <c r="M528" s="18">
        <f t="shared" si="109"/>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ht="14">
      <c r="B529" s="10">
        <f t="shared" ref="B529:O529" si="110">+B528/(B$465+B$472)</f>
        <v>0</v>
      </c>
      <c r="C529" s="10">
        <f t="shared" si="110"/>
        <v>6.6663564476705578E-3</v>
      </c>
      <c r="D529" s="10">
        <f t="shared" si="110"/>
        <v>1.0555579184695497E-2</v>
      </c>
      <c r="E529" s="10">
        <f t="shared" si="110"/>
        <v>1.1560967026985483E-2</v>
      </c>
      <c r="F529" s="10">
        <f t="shared" si="110"/>
        <v>1.3049352865208476E-2</v>
      </c>
      <c r="G529" s="10">
        <f t="shared" si="110"/>
        <v>1.2935500947732768E-2</v>
      </c>
      <c r="H529" s="10">
        <f t="shared" si="110"/>
        <v>1.3797379275795609E-2</v>
      </c>
      <c r="I529" s="10">
        <f t="shared" si="110"/>
        <v>1.3287340743911743E-2</v>
      </c>
      <c r="J529" s="10">
        <f t="shared" si="110"/>
        <v>1.3433130081679708E-2</v>
      </c>
      <c r="K529" s="10">
        <f t="shared" si="110"/>
        <v>1.9598205561991947E-2</v>
      </c>
      <c r="L529" s="10">
        <f t="shared" si="110"/>
        <v>1.9251513561149961E-2</v>
      </c>
      <c r="M529" s="10">
        <f t="shared" si="110"/>
        <v>2.2510564216144027E-2</v>
      </c>
      <c r="N529" s="10">
        <f t="shared" si="110"/>
        <v>2.3001406824116118E-2</v>
      </c>
      <c r="O529" s="10">
        <f t="shared" si="110"/>
        <v>2.7548644935050735E-2</v>
      </c>
      <c r="P529" s="10">
        <f t="shared" ref="P529" si="111">+P528/(P$465+P$472)</f>
        <v>2.8511959867444179E-2</v>
      </c>
      <c r="Q529" s="6"/>
      <c r="R529" s="11" t="s">
        <v>686</v>
      </c>
    </row>
    <row r="530" spans="1:18" s="87" customFormat="1" ht="14">
      <c r="A530" s="86"/>
      <c r="B530" s="19"/>
      <c r="C530" s="10" t="e">
        <f t="shared" ref="C530:M530" si="112">C528/B528-1</f>
        <v>#DIV/0!</v>
      </c>
      <c r="D530" s="10">
        <f t="shared" si="112"/>
        <v>0.79048315427883797</v>
      </c>
      <c r="E530" s="10">
        <f t="shared" si="112"/>
        <v>0.23143946459075648</v>
      </c>
      <c r="F530" s="10">
        <f t="shared" si="112"/>
        <v>0.30185124166158794</v>
      </c>
      <c r="G530" s="10">
        <f t="shared" si="112"/>
        <v>0.11911155036495447</v>
      </c>
      <c r="H530" s="10">
        <f t="shared" si="112"/>
        <v>0.17142726758950078</v>
      </c>
      <c r="I530" s="10">
        <f t="shared" si="112"/>
        <v>5.3472776600588245E-2</v>
      </c>
      <c r="J530" s="10">
        <f t="shared" si="112"/>
        <v>0.12037670504544407</v>
      </c>
      <c r="K530" s="10">
        <f t="shared" si="112"/>
        <v>0.57684902572032004</v>
      </c>
      <c r="L530" s="10">
        <f t="shared" si="112"/>
        <v>1.4795643458443086E-2</v>
      </c>
      <c r="M530" s="10">
        <f t="shared" si="112"/>
        <v>0.27654361530795679</v>
      </c>
      <c r="N530" s="10">
        <f>N528/M528-1</f>
        <v>6.0906309658584457E-2</v>
      </c>
      <c r="O530" s="10">
        <f>O528/N528-1</f>
        <v>0.4591944854398422</v>
      </c>
      <c r="P530" s="10">
        <f>P528/O528-1</f>
        <v>0.72808282120328749</v>
      </c>
      <c r="Q530" s="17"/>
      <c r="R530" s="14" t="s">
        <v>20</v>
      </c>
    </row>
    <row r="531" spans="1:18" ht="14">
      <c r="B531" s="250" t="s">
        <v>358</v>
      </c>
      <c r="C531" s="250"/>
      <c r="D531" s="250"/>
      <c r="E531" s="250"/>
      <c r="F531" s="250"/>
      <c r="G531" s="250"/>
      <c r="H531" s="250"/>
      <c r="I531" s="250"/>
      <c r="J531" s="250"/>
      <c r="K531" s="250"/>
      <c r="L531" s="250"/>
      <c r="M531" s="250"/>
      <c r="N531" s="250"/>
      <c r="O531" s="117"/>
      <c r="P531" s="117"/>
      <c r="Q531" s="6"/>
      <c r="R531" s="3"/>
    </row>
    <row r="532" spans="1:18" ht="14">
      <c r="B532" s="16">
        <f t="shared" ref="B532:P535" si="113">IFERROR(VLOOKUP($B$531,$130:$216,MATCH($R532&amp;"/"&amp;B$348,$128:$128,0),FALSE),"")</f>
        <v>1169494</v>
      </c>
      <c r="C532" s="16">
        <f t="shared" si="113"/>
        <v>1092025</v>
      </c>
      <c r="D532" s="16">
        <f t="shared" si="113"/>
        <v>1318625</v>
      </c>
      <c r="E532" s="16">
        <f t="shared" si="113"/>
        <v>1370758</v>
      </c>
      <c r="F532" s="16">
        <f t="shared" si="113"/>
        <v>1662463</v>
      </c>
      <c r="G532" s="16">
        <f t="shared" si="113"/>
        <v>2014916</v>
      </c>
      <c r="H532" s="16">
        <f t="shared" si="113"/>
        <v>2257061</v>
      </c>
      <c r="I532" s="16">
        <f t="shared" si="113"/>
        <v>2742406</v>
      </c>
      <c r="J532" s="16">
        <f t="shared" si="113"/>
        <v>3011034</v>
      </c>
      <c r="K532" s="16">
        <f t="shared" si="113"/>
        <v>3528654</v>
      </c>
      <c r="L532" s="16">
        <f t="shared" si="113"/>
        <v>3766210</v>
      </c>
      <c r="M532" s="16">
        <f t="shared" si="113"/>
        <v>4138789</v>
      </c>
      <c r="N532" s="16">
        <f t="shared" si="113"/>
        <v>4412738</v>
      </c>
      <c r="O532" s="16">
        <f t="shared" si="113"/>
        <v>4442437</v>
      </c>
      <c r="P532" s="16">
        <f t="shared" si="113"/>
        <v>14615797</v>
      </c>
      <c r="Q532" s="6"/>
      <c r="R532" s="9" t="s">
        <v>12</v>
      </c>
    </row>
    <row r="533" spans="1:18" ht="14">
      <c r="B533" s="7">
        <f t="shared" si="113"/>
        <v>1162179</v>
      </c>
      <c r="C533" s="7">
        <f t="shared" si="113"/>
        <v>1148859</v>
      </c>
      <c r="D533" s="7">
        <f t="shared" si="113"/>
        <v>1317284</v>
      </c>
      <c r="E533" s="7">
        <f t="shared" si="113"/>
        <v>1399410</v>
      </c>
      <c r="F533" s="7">
        <f t="shared" si="113"/>
        <v>1739218</v>
      </c>
      <c r="G533" s="7">
        <f t="shared" si="113"/>
        <v>2082262</v>
      </c>
      <c r="H533" s="7">
        <f t="shared" si="113"/>
        <v>2247860</v>
      </c>
      <c r="I533" s="7">
        <f t="shared" si="113"/>
        <v>2619633</v>
      </c>
      <c r="J533" s="7">
        <f t="shared" si="113"/>
        <v>2955493</v>
      </c>
      <c r="K533" s="7">
        <f t="shared" si="113"/>
        <v>3518710</v>
      </c>
      <c r="L533" s="7">
        <f t="shared" si="113"/>
        <v>3838970</v>
      </c>
      <c r="M533" s="7">
        <f t="shared" si="113"/>
        <v>4291434</v>
      </c>
      <c r="N533" s="7">
        <f t="shared" si="113"/>
        <v>4151341</v>
      </c>
      <c r="O533" s="7">
        <f t="shared" si="113"/>
        <v>4560484</v>
      </c>
      <c r="P533" s="7" t="str">
        <f t="shared" si="113"/>
        <v/>
      </c>
      <c r="Q533" s="6"/>
      <c r="R533" s="9" t="s">
        <v>13</v>
      </c>
    </row>
    <row r="534" spans="1:18" ht="14">
      <c r="B534" s="7">
        <f t="shared" si="113"/>
        <v>1115473</v>
      </c>
      <c r="C534" s="7">
        <f t="shared" si="113"/>
        <v>1291615</v>
      </c>
      <c r="D534" s="7">
        <f t="shared" si="113"/>
        <v>1439563</v>
      </c>
      <c r="E534" s="7">
        <f t="shared" si="113"/>
        <v>1605061</v>
      </c>
      <c r="F534" s="7">
        <f t="shared" si="113"/>
        <v>1904867</v>
      </c>
      <c r="G534" s="7">
        <f t="shared" si="113"/>
        <v>2105029</v>
      </c>
      <c r="H534" s="7">
        <f t="shared" si="113"/>
        <v>2375267</v>
      </c>
      <c r="I534" s="7">
        <f t="shared" si="113"/>
        <v>2796865</v>
      </c>
      <c r="J534" s="7">
        <f t="shared" si="113"/>
        <v>3064668</v>
      </c>
      <c r="K534" s="7">
        <f t="shared" si="113"/>
        <v>3614856</v>
      </c>
      <c r="L534" s="7">
        <f t="shared" si="113"/>
        <v>3912917</v>
      </c>
      <c r="M534" s="7">
        <f t="shared" si="113"/>
        <v>4429411</v>
      </c>
      <c r="N534" s="7">
        <f t="shared" si="113"/>
        <v>4616643</v>
      </c>
      <c r="O534" s="7">
        <f t="shared" si="113"/>
        <v>4615782</v>
      </c>
      <c r="P534" s="7" t="str">
        <f t="shared" si="113"/>
        <v/>
      </c>
      <c r="Q534" s="6"/>
      <c r="R534" s="9" t="s">
        <v>14</v>
      </c>
    </row>
    <row r="535" spans="1:18" ht="14">
      <c r="B535" s="18">
        <f t="shared" si="113"/>
        <v>1055818</v>
      </c>
      <c r="C535" s="18">
        <f t="shared" si="113"/>
        <v>1136560.71</v>
      </c>
      <c r="D535" s="18">
        <f t="shared" si="113"/>
        <v>1398685.35</v>
      </c>
      <c r="E535" s="18">
        <f t="shared" si="113"/>
        <v>1524547.58</v>
      </c>
      <c r="F535" s="18">
        <f t="shared" si="113"/>
        <v>1951615.14</v>
      </c>
      <c r="G535" s="18">
        <f t="shared" si="113"/>
        <v>2189811.62</v>
      </c>
      <c r="H535" s="18">
        <f t="shared" si="113"/>
        <v>2552451.69</v>
      </c>
      <c r="I535" s="18">
        <f t="shared" si="113"/>
        <v>2770959</v>
      </c>
      <c r="J535" s="18">
        <f t="shared" si="113"/>
        <v>3012266.17</v>
      </c>
      <c r="K535" s="18">
        <f t="shared" si="113"/>
        <v>3732867.38</v>
      </c>
      <c r="L535" s="18">
        <f t="shared" si="113"/>
        <v>3963241.81</v>
      </c>
      <c r="M535" s="18">
        <f t="shared" si="113"/>
        <v>4550764.97</v>
      </c>
      <c r="N535" s="18">
        <f t="shared" si="113"/>
        <v>4534099.5599999996</v>
      </c>
      <c r="O535" s="18">
        <f t="shared" si="113"/>
        <v>12870945.869999999</v>
      </c>
      <c r="P535" s="18" t="str">
        <f t="shared" si="113"/>
        <v/>
      </c>
      <c r="Q535" s="6"/>
      <c r="R535" s="9" t="s">
        <v>19</v>
      </c>
    </row>
    <row r="536" spans="1:18" ht="14">
      <c r="B536" s="25">
        <f t="shared" ref="B536:M536" si="114">SUM(B532:B535)</f>
        <v>4502964</v>
      </c>
      <c r="C536" s="25">
        <f t="shared" si="114"/>
        <v>4669059.71</v>
      </c>
      <c r="D536" s="25">
        <f t="shared" si="114"/>
        <v>5474157.3499999996</v>
      </c>
      <c r="E536" s="25">
        <f t="shared" si="114"/>
        <v>5899776.5800000001</v>
      </c>
      <c r="F536" s="25">
        <f t="shared" si="114"/>
        <v>7258163.1399999997</v>
      </c>
      <c r="G536" s="25">
        <f t="shared" si="114"/>
        <v>8392018.620000001</v>
      </c>
      <c r="H536" s="25">
        <f t="shared" si="114"/>
        <v>9432639.6899999995</v>
      </c>
      <c r="I536" s="25">
        <f t="shared" si="114"/>
        <v>10929863</v>
      </c>
      <c r="J536" s="25">
        <f t="shared" si="114"/>
        <v>12043461.17</v>
      </c>
      <c r="K536" s="25">
        <f t="shared" si="114"/>
        <v>14395087.379999999</v>
      </c>
      <c r="L536" s="25">
        <f t="shared" si="114"/>
        <v>15481338.810000001</v>
      </c>
      <c r="M536" s="25">
        <f t="shared" si="114"/>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ht="14">
      <c r="B537" s="21">
        <f t="shared" ref="B537:O537" si="115">+B536/(B$465+B$472)</f>
        <v>6.0741239240449212E-2</v>
      </c>
      <c r="C537" s="10">
        <f t="shared" si="115"/>
        <v>5.9558339222844071E-2</v>
      </c>
      <c r="D537" s="10">
        <f t="shared" si="115"/>
        <v>6.1752383492294123E-2</v>
      </c>
      <c r="E537" s="10">
        <f t="shared" si="115"/>
        <v>5.9193093977258811E-2</v>
      </c>
      <c r="F537" s="10">
        <f t="shared" si="115"/>
        <v>6.3138702303035019E-2</v>
      </c>
      <c r="G537" s="10">
        <f t="shared" si="115"/>
        <v>6.466306168411394E-2</v>
      </c>
      <c r="H537" s="10">
        <f t="shared" si="115"/>
        <v>6.6179135888931151E-2</v>
      </c>
      <c r="I537" s="10">
        <f t="shared" si="115"/>
        <v>7.0100435714847836E-2</v>
      </c>
      <c r="J537" s="10">
        <f t="shared" si="115"/>
        <v>6.9699938264626574E-2</v>
      </c>
      <c r="K537" s="10">
        <f t="shared" si="115"/>
        <v>7.7080470387533309E-2</v>
      </c>
      <c r="L537" s="10">
        <f t="shared" si="115"/>
        <v>8.0243256084204476E-2</v>
      </c>
      <c r="M537" s="10">
        <f t="shared" si="115"/>
        <v>8.2659846451063182E-2</v>
      </c>
      <c r="N537" s="10">
        <f t="shared" si="115"/>
        <v>8.1005338178389744E-2</v>
      </c>
      <c r="O537" s="10">
        <f t="shared" si="115"/>
        <v>9.9422738568565608E-2</v>
      </c>
      <c r="P537" s="10">
        <f t="shared" ref="P537" si="116">+P536/(P$465+P$472)</f>
        <v>0.13141782952365744</v>
      </c>
      <c r="Q537" s="6"/>
      <c r="R537" s="11" t="s">
        <v>686</v>
      </c>
    </row>
    <row r="538" spans="1:18" s="87" customFormat="1" ht="14">
      <c r="A538" s="86"/>
      <c r="B538" s="19"/>
      <c r="C538" s="10">
        <f t="shared" ref="C538:M538" si="117">C536/B536-1</f>
        <v>3.6885862289816274E-2</v>
      </c>
      <c r="D538" s="10">
        <f t="shared" si="117"/>
        <v>0.1724325003331344</v>
      </c>
      <c r="E538" s="10">
        <f t="shared" si="117"/>
        <v>7.7750638643955039E-2</v>
      </c>
      <c r="F538" s="10">
        <f t="shared" si="117"/>
        <v>0.2302437289921917</v>
      </c>
      <c r="G538" s="10">
        <f t="shared" si="117"/>
        <v>0.15621796563806667</v>
      </c>
      <c r="H538" s="10">
        <f t="shared" si="117"/>
        <v>0.12400128230411367</v>
      </c>
      <c r="I538" s="10">
        <f t="shared" si="117"/>
        <v>0.15872792338154085</v>
      </c>
      <c r="J538" s="10">
        <f t="shared" si="117"/>
        <v>0.10188583059092315</v>
      </c>
      <c r="K538" s="10">
        <f t="shared" si="117"/>
        <v>0.19526165915308868</v>
      </c>
      <c r="L538" s="10">
        <f t="shared" si="117"/>
        <v>7.5459870532581741E-2</v>
      </c>
      <c r="M538" s="10">
        <f t="shared" si="117"/>
        <v>0.12460551271921938</v>
      </c>
      <c r="N538" s="10">
        <f>N536/M536-1</f>
        <v>1.7485101319306473E-2</v>
      </c>
      <c r="O538" s="10">
        <f>O536/N536-1</f>
        <v>0.49533817093667643</v>
      </c>
      <c r="P538" s="10">
        <f>P536/O536-1</f>
        <v>1.2070201189495799</v>
      </c>
      <c r="Q538" s="17"/>
      <c r="R538" s="14" t="s">
        <v>20</v>
      </c>
    </row>
    <row r="539" spans="1:18" ht="14">
      <c r="B539" s="251" t="s">
        <v>7</v>
      </c>
      <c r="C539" s="251"/>
      <c r="D539" s="251"/>
      <c r="E539" s="251"/>
      <c r="F539" s="251"/>
      <c r="G539" s="251"/>
      <c r="H539" s="251"/>
      <c r="I539" s="251"/>
      <c r="J539" s="251"/>
      <c r="K539" s="251"/>
      <c r="L539" s="251"/>
      <c r="M539" s="251"/>
      <c r="N539" s="251"/>
      <c r="O539" s="118"/>
      <c r="P539" s="118"/>
      <c r="Q539" s="6"/>
      <c r="R539" s="3"/>
    </row>
    <row r="540" spans="1:18" ht="14">
      <c r="B540" s="16">
        <f t="shared" ref="B540:P543" si="118">IFERROR(VLOOKUP($B$539,$130:$216,MATCH($R540&amp;"/"&amp;B$348,$128:$128,0),FALSE),"")</f>
        <v>2970</v>
      </c>
      <c r="C540" s="16">
        <f t="shared" si="118"/>
        <v>0</v>
      </c>
      <c r="D540" s="16">
        <f t="shared" si="118"/>
        <v>23407</v>
      </c>
      <c r="E540" s="16">
        <f t="shared" si="118"/>
        <v>50433</v>
      </c>
      <c r="F540" s="16">
        <f t="shared" si="118"/>
        <v>35721</v>
      </c>
      <c r="G540" s="16">
        <f t="shared" si="118"/>
        <v>39646</v>
      </c>
      <c r="H540" s="16">
        <f t="shared" si="118"/>
        <v>0</v>
      </c>
      <c r="I540" s="16">
        <f t="shared" si="118"/>
        <v>0</v>
      </c>
      <c r="J540" s="16">
        <f t="shared" si="118"/>
        <v>0</v>
      </c>
      <c r="K540" s="16">
        <f t="shared" si="118"/>
        <v>0</v>
      </c>
      <c r="L540" s="16">
        <f t="shared" si="118"/>
        <v>0</v>
      </c>
      <c r="M540" s="16">
        <f t="shared" si="118"/>
        <v>0</v>
      </c>
      <c r="N540" s="16">
        <f t="shared" si="118"/>
        <v>0</v>
      </c>
      <c r="O540" s="16">
        <f t="shared" si="118"/>
        <v>0</v>
      </c>
      <c r="P540" s="16">
        <f t="shared" si="118"/>
        <v>0</v>
      </c>
      <c r="Q540" s="6"/>
      <c r="R540" s="9" t="s">
        <v>12</v>
      </c>
    </row>
    <row r="541" spans="1:18" ht="14">
      <c r="B541" s="7">
        <f t="shared" si="118"/>
        <v>2970</v>
      </c>
      <c r="C541" s="7">
        <f t="shared" si="118"/>
        <v>0</v>
      </c>
      <c r="D541" s="7">
        <f t="shared" si="118"/>
        <v>42652</v>
      </c>
      <c r="E541" s="7">
        <f t="shared" si="118"/>
        <v>32894</v>
      </c>
      <c r="F541" s="7">
        <f t="shared" si="118"/>
        <v>31973</v>
      </c>
      <c r="G541" s="7">
        <f t="shared" si="118"/>
        <v>38364</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ht="14">
      <c r="B542" s="7">
        <f t="shared" si="118"/>
        <v>2970</v>
      </c>
      <c r="C542" s="7">
        <f t="shared" si="118"/>
        <v>0</v>
      </c>
      <c r="D542" s="7">
        <f t="shared" si="118"/>
        <v>41383</v>
      </c>
      <c r="E542" s="7">
        <f t="shared" si="118"/>
        <v>33069</v>
      </c>
      <c r="F542" s="7">
        <f t="shared" si="118"/>
        <v>35833</v>
      </c>
      <c r="G542" s="7">
        <f t="shared" si="118"/>
        <v>44110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ht="14">
      <c r="B543" s="18">
        <f t="shared" si="118"/>
        <v>2970</v>
      </c>
      <c r="C543" s="18">
        <f t="shared" si="118"/>
        <v>26189.69</v>
      </c>
      <c r="D543" s="18">
        <f t="shared" si="118"/>
        <v>59027.91</v>
      </c>
      <c r="E543" s="18">
        <f t="shared" si="118"/>
        <v>60061.78</v>
      </c>
      <c r="F543" s="18">
        <f t="shared" si="118"/>
        <v>56972.22</v>
      </c>
      <c r="G543" s="18">
        <f t="shared" si="118"/>
        <v>83664.2</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ht="14">
      <c r="B544" s="18">
        <f>SUM(B540:B543)</f>
        <v>11880</v>
      </c>
      <c r="C544" s="18">
        <f t="shared" ref="C544:M544" si="119">SUM(C540:C543)</f>
        <v>26189.69</v>
      </c>
      <c r="D544" s="18">
        <f t="shared" si="119"/>
        <v>166469.91</v>
      </c>
      <c r="E544" s="18">
        <f t="shared" si="119"/>
        <v>176457.78</v>
      </c>
      <c r="F544" s="18">
        <f t="shared" si="119"/>
        <v>160499.22</v>
      </c>
      <c r="G544" s="18">
        <f t="shared" si="119"/>
        <v>205784.2</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O545" si="120">+B544/(B$465+B$472)</f>
        <v>1.6025131939241278E-4</v>
      </c>
      <c r="C545" s="22">
        <f t="shared" si="120"/>
        <v>3.3407463987243099E-4</v>
      </c>
      <c r="D545" s="22">
        <f t="shared" si="120"/>
        <v>1.877898837206002E-3</v>
      </c>
      <c r="E545" s="22">
        <f t="shared" si="120"/>
        <v>1.7704199155552532E-3</v>
      </c>
      <c r="F545" s="22">
        <f t="shared" si="120"/>
        <v>1.3961814133939851E-3</v>
      </c>
      <c r="G545" s="22">
        <f t="shared" si="120"/>
        <v>1.5856299921098171E-3</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686</v>
      </c>
    </row>
    <row r="546" spans="1:18" ht="14">
      <c r="B546" s="253" t="s">
        <v>25</v>
      </c>
      <c r="C546" s="253"/>
      <c r="D546" s="253"/>
      <c r="E546" s="253"/>
      <c r="F546" s="253"/>
      <c r="G546" s="253"/>
      <c r="H546" s="253"/>
      <c r="I546" s="253"/>
      <c r="J546" s="253"/>
      <c r="K546" s="253"/>
      <c r="L546" s="253"/>
      <c r="M546" s="253"/>
      <c r="N546" s="253"/>
      <c r="O546" s="120"/>
      <c r="P546" s="120"/>
      <c r="Q546" s="6"/>
      <c r="R546" s="3"/>
    </row>
    <row r="547" spans="1:18" ht="14">
      <c r="B547" s="16">
        <f t="shared" ref="B547:O551" si="122">IFERROR(B507+B468-B532-B540,"")</f>
        <v>582598</v>
      </c>
      <c r="C547" s="16">
        <f t="shared" si="122"/>
        <v>461493</v>
      </c>
      <c r="D547" s="16">
        <f t="shared" si="122"/>
        <v>724715</v>
      </c>
      <c r="E547" s="16">
        <f t="shared" si="122"/>
        <v>1019268</v>
      </c>
      <c r="F547" s="16">
        <f t="shared" si="122"/>
        <v>1154583</v>
      </c>
      <c r="G547" s="16">
        <f t="shared" si="122"/>
        <v>1327040</v>
      </c>
      <c r="H547" s="16">
        <f t="shared" si="122"/>
        <v>1650862</v>
      </c>
      <c r="I547" s="16">
        <f t="shared" si="122"/>
        <v>2022859</v>
      </c>
      <c r="J547" s="16">
        <f t="shared" si="122"/>
        <v>1649587</v>
      </c>
      <c r="K547" s="16">
        <f t="shared" si="122"/>
        <v>2099116</v>
      </c>
      <c r="L547" s="16">
        <f t="shared" si="122"/>
        <v>2103689</v>
      </c>
      <c r="M547" s="16">
        <f t="shared" si="122"/>
        <v>1988212</v>
      </c>
      <c r="N547" s="16">
        <f t="shared" si="122"/>
        <v>2282741</v>
      </c>
      <c r="O547" s="16">
        <f t="shared" si="122"/>
        <v>2321178</v>
      </c>
      <c r="P547" s="16">
        <f t="shared" ref="P547" si="123">IFERROR(P507+P468-P532-P540,"")</f>
        <v>4086840</v>
      </c>
      <c r="Q547" s="6"/>
      <c r="R547" s="9" t="s">
        <v>12</v>
      </c>
    </row>
    <row r="548" spans="1:18" ht="14">
      <c r="B548" s="7">
        <f t="shared" si="122"/>
        <v>483478</v>
      </c>
      <c r="C548" s="7">
        <f t="shared" si="122"/>
        <v>449363</v>
      </c>
      <c r="D548" s="7">
        <f t="shared" si="122"/>
        <v>637266</v>
      </c>
      <c r="E548" s="7">
        <f t="shared" si="122"/>
        <v>827075</v>
      </c>
      <c r="F548" s="7">
        <f t="shared" si="122"/>
        <v>1042188</v>
      </c>
      <c r="G548" s="7">
        <f t="shared" si="122"/>
        <v>1241940</v>
      </c>
      <c r="H548" s="7">
        <f t="shared" si="122"/>
        <v>1368466</v>
      </c>
      <c r="I548" s="7">
        <f t="shared" si="122"/>
        <v>1525168</v>
      </c>
      <c r="J548" s="7">
        <f t="shared" si="122"/>
        <v>1476219</v>
      </c>
      <c r="K548" s="7">
        <f t="shared" si="122"/>
        <v>1582211</v>
      </c>
      <c r="L548" s="7">
        <f t="shared" si="122"/>
        <v>1506395</v>
      </c>
      <c r="M548" s="7">
        <f t="shared" si="122"/>
        <v>1538352</v>
      </c>
      <c r="N548" s="7">
        <f t="shared" si="122"/>
        <v>1628345</v>
      </c>
      <c r="O548" s="7">
        <f t="shared" si="122"/>
        <v>1750619</v>
      </c>
      <c r="P548" s="7" t="str">
        <f t="shared" ref="P548" si="124">IFERROR(P508+P469-P533-P541,"")</f>
        <v/>
      </c>
      <c r="Q548" s="6"/>
      <c r="R548" s="9" t="s">
        <v>13</v>
      </c>
    </row>
    <row r="549" spans="1:18" ht="14">
      <c r="B549" s="7">
        <f t="shared" si="122"/>
        <v>680601</v>
      </c>
      <c r="C549" s="7">
        <f t="shared" si="122"/>
        <v>581494</v>
      </c>
      <c r="D549" s="7">
        <f t="shared" si="122"/>
        <v>719210</v>
      </c>
      <c r="E549" s="7">
        <f t="shared" si="122"/>
        <v>1005129</v>
      </c>
      <c r="F549" s="7">
        <f t="shared" si="122"/>
        <v>1058870</v>
      </c>
      <c r="G549" s="7">
        <f t="shared" si="122"/>
        <v>1308658</v>
      </c>
      <c r="H549" s="7">
        <f t="shared" si="122"/>
        <v>1447664</v>
      </c>
      <c r="I549" s="7">
        <f t="shared" si="122"/>
        <v>1660209</v>
      </c>
      <c r="J549" s="7">
        <f t="shared" si="122"/>
        <v>1844942</v>
      </c>
      <c r="K549" s="7">
        <f t="shared" si="122"/>
        <v>1888688</v>
      </c>
      <c r="L549" s="7">
        <f t="shared" si="122"/>
        <v>1794777</v>
      </c>
      <c r="M549" s="7">
        <f t="shared" si="122"/>
        <v>1980659</v>
      </c>
      <c r="N549" s="7">
        <f t="shared" si="122"/>
        <v>2176760</v>
      </c>
      <c r="O549" s="7">
        <f t="shared" si="122"/>
        <v>2172820</v>
      </c>
      <c r="P549" s="7" t="str">
        <f t="shared" ref="P549" si="125">IFERROR(P509+P470-P534-P542,"")</f>
        <v/>
      </c>
      <c r="Q549" s="6"/>
      <c r="R549" s="9" t="s">
        <v>14</v>
      </c>
    </row>
    <row r="550" spans="1:18" ht="14">
      <c r="B550" s="18">
        <f t="shared" si="122"/>
        <v>586021</v>
      </c>
      <c r="C550" s="18">
        <f t="shared" si="122"/>
        <v>864836.22999999789</v>
      </c>
      <c r="D550" s="18">
        <f t="shared" si="122"/>
        <v>776737.27000000293</v>
      </c>
      <c r="E550" s="18">
        <f t="shared" si="122"/>
        <v>1339900.8699999976</v>
      </c>
      <c r="F550" s="18">
        <f t="shared" si="122"/>
        <v>1521092.8400000008</v>
      </c>
      <c r="G550" s="18">
        <f t="shared" si="122"/>
        <v>1632020.4600000007</v>
      </c>
      <c r="H550" s="18">
        <f t="shared" si="122"/>
        <v>1861082.2499999967</v>
      </c>
      <c r="I550" s="18">
        <f t="shared" si="122"/>
        <v>1842075.990000003</v>
      </c>
      <c r="J550" s="18">
        <f t="shared" si="122"/>
        <v>2053642.5999999968</v>
      </c>
      <c r="K550" s="18">
        <f t="shared" si="122"/>
        <v>2436579.2600000007</v>
      </c>
      <c r="L550" s="18">
        <f t="shared" si="122"/>
        <v>2404963.7399999998</v>
      </c>
      <c r="M550" s="18">
        <f t="shared" si="122"/>
        <v>2697268.650000006</v>
      </c>
      <c r="N550" s="18">
        <f t="shared" si="122"/>
        <v>2868657.3700000029</v>
      </c>
      <c r="O550" s="18">
        <f t="shared" si="122"/>
        <v>4249370.7700000014</v>
      </c>
      <c r="P550" s="18" t="str">
        <f t="shared" ref="P550" si="126">IFERROR(P510+P471-P535-P543,"")</f>
        <v/>
      </c>
      <c r="Q550" s="6"/>
      <c r="R550" s="9" t="s">
        <v>19</v>
      </c>
    </row>
    <row r="551" spans="1:18" ht="14">
      <c r="B551" s="25">
        <f t="shared" si="122"/>
        <v>2332698</v>
      </c>
      <c r="C551" s="18">
        <f t="shared" si="122"/>
        <v>2357186.2300000093</v>
      </c>
      <c r="D551" s="18">
        <f t="shared" si="122"/>
        <v>2857928.2699999996</v>
      </c>
      <c r="E551" s="18">
        <f t="shared" si="122"/>
        <v>4191372.8700000006</v>
      </c>
      <c r="F551" s="18">
        <f t="shared" si="122"/>
        <v>4776733.8400000017</v>
      </c>
      <c r="G551" s="18">
        <f t="shared" si="122"/>
        <v>5509658.4600000111</v>
      </c>
      <c r="H551" s="18">
        <f t="shared" si="122"/>
        <v>6328074.2499999814</v>
      </c>
      <c r="I551" s="18">
        <f t="shared" si="122"/>
        <v>7050311.9899999946</v>
      </c>
      <c r="J551" s="18">
        <f t="shared" si="122"/>
        <v>7024390.5999999959</v>
      </c>
      <c r="K551" s="18">
        <f t="shared" si="122"/>
        <v>8006594.260000024</v>
      </c>
      <c r="L551" s="18">
        <f t="shared" si="122"/>
        <v>7809824.7400000077</v>
      </c>
      <c r="M551" s="18">
        <f t="shared" si="122"/>
        <v>8204491.6499999911</v>
      </c>
      <c r="N551" s="18">
        <f t="shared" si="122"/>
        <v>8956503.3700000048</v>
      </c>
      <c r="O551" s="18">
        <f t="shared" si="122"/>
        <v>10493987.770000003</v>
      </c>
      <c r="P551" s="18">
        <f t="shared" ref="P551" si="127">IFERROR(P511+P472-P536-P544,"")</f>
        <v>16347360</v>
      </c>
      <c r="Q551" s="6"/>
      <c r="R551" s="9" t="s">
        <v>15</v>
      </c>
    </row>
    <row r="552" spans="1:18" ht="14">
      <c r="B552" s="10">
        <f t="shared" ref="B552:O552" si="128">+B551/(B$465+B$472)</f>
        <v>3.1466155912798194E-2</v>
      </c>
      <c r="C552" s="10">
        <f t="shared" si="128"/>
        <v>3.0068173426241639E-2</v>
      </c>
      <c r="D552" s="10">
        <f t="shared" si="128"/>
        <v>3.2239461023623787E-2</v>
      </c>
      <c r="E552" s="10">
        <f t="shared" si="128"/>
        <v>4.2052495517998584E-2</v>
      </c>
      <c r="F552" s="10">
        <f t="shared" si="128"/>
        <v>4.1552768942665769E-2</v>
      </c>
      <c r="G552" s="10">
        <f t="shared" si="128"/>
        <v>4.2453597994683769E-2</v>
      </c>
      <c r="H552" s="10">
        <f t="shared" si="128"/>
        <v>4.4397591710194424E-2</v>
      </c>
      <c r="I552" s="10">
        <f t="shared" si="128"/>
        <v>4.5218310826459177E-2</v>
      </c>
      <c r="J552" s="10">
        <f t="shared" si="128"/>
        <v>4.0652731324962034E-2</v>
      </c>
      <c r="K552" s="10">
        <f t="shared" si="128"/>
        <v>4.2872407472869821E-2</v>
      </c>
      <c r="L552" s="10">
        <f t="shared" si="128"/>
        <v>4.0480075675352799E-2</v>
      </c>
      <c r="M552" s="10">
        <f t="shared" si="128"/>
        <v>3.8952698394023606E-2</v>
      </c>
      <c r="N552" s="10">
        <f t="shared" si="128"/>
        <v>4.0955794102999578E-2</v>
      </c>
      <c r="O552" s="10">
        <f t="shared" si="128"/>
        <v>3.9386743392436488E-2</v>
      </c>
      <c r="P552" s="10">
        <f t="shared" ref="P552" si="129">+P551/(P$465+P$472)</f>
        <v>3.6746791325198626E-2</v>
      </c>
      <c r="Q552" s="6"/>
      <c r="R552" s="11" t="s">
        <v>26</v>
      </c>
    </row>
    <row r="553" spans="1:18" s="87" customFormat="1" ht="14">
      <c r="A553" s="86"/>
      <c r="B553" s="19"/>
      <c r="C553" s="10">
        <f t="shared" ref="C553:M553" si="130">C551/B551-1</f>
        <v>1.0497814119105664E-2</v>
      </c>
      <c r="D553" s="10">
        <f t="shared" si="130"/>
        <v>0.21243210809015634</v>
      </c>
      <c r="E553" s="10">
        <f t="shared" si="130"/>
        <v>0.46657735045253657</v>
      </c>
      <c r="F553" s="10">
        <f t="shared" si="130"/>
        <v>0.13965852911578369</v>
      </c>
      <c r="G553" s="10">
        <f t="shared" si="130"/>
        <v>0.15343635307091108</v>
      </c>
      <c r="H553" s="10">
        <f t="shared" si="130"/>
        <v>0.14854201870073247</v>
      </c>
      <c r="I553" s="10">
        <f t="shared" si="130"/>
        <v>0.11413231126357526</v>
      </c>
      <c r="J553" s="10">
        <f t="shared" si="130"/>
        <v>-3.676630202573361E-3</v>
      </c>
      <c r="K553" s="10">
        <f t="shared" si="130"/>
        <v>0.13982759728652172</v>
      </c>
      <c r="L553" s="10">
        <f t="shared" si="130"/>
        <v>-2.4575932488930197E-2</v>
      </c>
      <c r="M553" s="10">
        <f t="shared" si="130"/>
        <v>5.05346692325368E-2</v>
      </c>
      <c r="N553" s="10">
        <f>N551/M551-1</f>
        <v>9.1658539258799188E-2</v>
      </c>
      <c r="O553" s="10">
        <f>O551/N551-1</f>
        <v>0.17166123167550351</v>
      </c>
      <c r="P553" s="10">
        <f>P551/O551-1</f>
        <v>0.55778340496388767</v>
      </c>
      <c r="Q553" s="17"/>
      <c r="R553" s="14" t="s">
        <v>20</v>
      </c>
    </row>
    <row r="554" spans="1:18" ht="14">
      <c r="B554" s="253" t="s">
        <v>27</v>
      </c>
      <c r="C554" s="253"/>
      <c r="D554" s="253"/>
      <c r="E554" s="253"/>
      <c r="F554" s="253"/>
      <c r="G554" s="253"/>
      <c r="H554" s="253"/>
      <c r="I554" s="253"/>
      <c r="J554" s="253"/>
      <c r="K554" s="253"/>
      <c r="L554" s="253"/>
      <c r="M554" s="253"/>
      <c r="N554" s="253"/>
      <c r="O554" s="120"/>
      <c r="P554" s="120"/>
      <c r="Q554" s="6"/>
      <c r="R554" s="11"/>
    </row>
    <row r="555" spans="1:18" ht="14">
      <c r="B555" s="16">
        <f t="shared" ref="B555:O555" si="131">IFERROR(B547+B593,"")</f>
        <v>804432</v>
      </c>
      <c r="C555" s="16">
        <f t="shared" si="131"/>
        <v>676465</v>
      </c>
      <c r="D555" s="16">
        <f t="shared" si="131"/>
        <v>969398</v>
      </c>
      <c r="E555" s="16">
        <f t="shared" si="131"/>
        <v>1255698</v>
      </c>
      <c r="F555" s="16">
        <f t="shared" si="131"/>
        <v>1434773</v>
      </c>
      <c r="G555" s="16">
        <f t="shared" si="131"/>
        <v>1645094</v>
      </c>
      <c r="H555" s="16">
        <f t="shared" si="131"/>
        <v>1980474</v>
      </c>
      <c r="I555" s="16">
        <f t="shared" si="131"/>
        <v>2449763</v>
      </c>
      <c r="J555" s="16">
        <f t="shared" si="131"/>
        <v>2144260</v>
      </c>
      <c r="K555" s="16">
        <f t="shared" si="131"/>
        <v>2673731</v>
      </c>
      <c r="L555" s="16">
        <f t="shared" si="131"/>
        <v>2726356</v>
      </c>
      <c r="M555" s="16">
        <f t="shared" si="131"/>
        <v>2647277</v>
      </c>
      <c r="N555" s="16">
        <f t="shared" si="131"/>
        <v>3160420</v>
      </c>
      <c r="O555" s="16">
        <f t="shared" si="131"/>
        <v>3206864</v>
      </c>
      <c r="P555" s="16">
        <f t="shared" ref="P555" si="132">IFERROR(P547+P593,"")</f>
        <v>8412898</v>
      </c>
      <c r="Q555" s="6"/>
      <c r="R555" s="9" t="s">
        <v>12</v>
      </c>
    </row>
    <row r="556" spans="1:18" ht="14">
      <c r="B556" s="7">
        <f t="shared" ref="B556:O558" si="133">IFERROR(B548+B594-B593,"")</f>
        <v>707257</v>
      </c>
      <c r="C556" s="7">
        <f t="shared" si="133"/>
        <v>668021</v>
      </c>
      <c r="D556" s="7">
        <f t="shared" si="133"/>
        <v>892804</v>
      </c>
      <c r="E556" s="7">
        <f t="shared" si="133"/>
        <v>1066354</v>
      </c>
      <c r="F556" s="7">
        <f t="shared" si="133"/>
        <v>1338309</v>
      </c>
      <c r="G556" s="7">
        <f t="shared" si="133"/>
        <v>1576962</v>
      </c>
      <c r="H556" s="7">
        <f t="shared" si="133"/>
        <v>1708337</v>
      </c>
      <c r="I556" s="7">
        <f t="shared" si="133"/>
        <v>1975890</v>
      </c>
      <c r="J556" s="7">
        <f t="shared" si="133"/>
        <v>1986133</v>
      </c>
      <c r="K556" s="7">
        <f t="shared" si="133"/>
        <v>2179159</v>
      </c>
      <c r="L556" s="7">
        <f t="shared" si="133"/>
        <v>2139825</v>
      </c>
      <c r="M556" s="7">
        <f t="shared" si="133"/>
        <v>2206061</v>
      </c>
      <c r="N556" s="7">
        <f t="shared" si="133"/>
        <v>2520800</v>
      </c>
      <c r="O556" s="7">
        <f t="shared" si="133"/>
        <v>2647629</v>
      </c>
      <c r="P556" s="7" t="str">
        <f t="shared" ref="P556" si="134">IFERROR(P548+P594-P593,"")</f>
        <v/>
      </c>
      <c r="Q556" s="6"/>
      <c r="R556" s="9" t="s">
        <v>13</v>
      </c>
    </row>
    <row r="557" spans="1:18" ht="14">
      <c r="B557" s="7">
        <f t="shared" si="133"/>
        <v>899552</v>
      </c>
      <c r="C557" s="7">
        <f t="shared" si="133"/>
        <v>823511</v>
      </c>
      <c r="D557" s="7">
        <f t="shared" si="133"/>
        <v>981168</v>
      </c>
      <c r="E557" s="7">
        <f t="shared" si="133"/>
        <v>1265918</v>
      </c>
      <c r="F557" s="7">
        <f t="shared" si="133"/>
        <v>1360405</v>
      </c>
      <c r="G557" s="7">
        <f t="shared" si="133"/>
        <v>1657654</v>
      </c>
      <c r="H557" s="7">
        <f t="shared" si="133"/>
        <v>1820572</v>
      </c>
      <c r="I557" s="7">
        <f t="shared" si="133"/>
        <v>2134005</v>
      </c>
      <c r="J557" s="7">
        <f t="shared" si="133"/>
        <v>2383238</v>
      </c>
      <c r="K557" s="7">
        <f t="shared" si="133"/>
        <v>2490328</v>
      </c>
      <c r="L557" s="7">
        <f t="shared" si="133"/>
        <v>2441891</v>
      </c>
      <c r="M557" s="7">
        <f t="shared" si="133"/>
        <v>2675777</v>
      </c>
      <c r="N557" s="7">
        <f t="shared" si="133"/>
        <v>3070609</v>
      </c>
      <c r="O557" s="7">
        <f t="shared" si="133"/>
        <v>3078015</v>
      </c>
      <c r="P557" s="7" t="str">
        <f t="shared" ref="P557" si="135">IFERROR(P549+P595-P594,"")</f>
        <v/>
      </c>
      <c r="Q557" s="6"/>
      <c r="R557" s="9" t="s">
        <v>14</v>
      </c>
    </row>
    <row r="558" spans="1:18" ht="14">
      <c r="B558" s="18">
        <f t="shared" si="133"/>
        <v>805242</v>
      </c>
      <c r="C558" s="18">
        <f t="shared" si="133"/>
        <v>1111974.4899999979</v>
      </c>
      <c r="D558" s="18">
        <f t="shared" si="133"/>
        <v>1044485.2500000028</v>
      </c>
      <c r="E558" s="18">
        <f t="shared" si="133"/>
        <v>1615211.3299999973</v>
      </c>
      <c r="F558" s="18">
        <f t="shared" si="133"/>
        <v>1835668.9000000008</v>
      </c>
      <c r="G558" s="18">
        <f t="shared" si="133"/>
        <v>1960865.1600000006</v>
      </c>
      <c r="H558" s="18">
        <f t="shared" si="133"/>
        <v>2259667.1499999966</v>
      </c>
      <c r="I558" s="18">
        <f t="shared" si="133"/>
        <v>2360561.970000003</v>
      </c>
      <c r="J558" s="18">
        <f t="shared" si="133"/>
        <v>2611070.569999997</v>
      </c>
      <c r="K558" s="18">
        <f t="shared" si="133"/>
        <v>3064057.3200000003</v>
      </c>
      <c r="L558" s="18">
        <f t="shared" si="133"/>
        <v>3053012.33</v>
      </c>
      <c r="M558" s="18">
        <f t="shared" si="133"/>
        <v>3398497.7700000061</v>
      </c>
      <c r="N558" s="18">
        <f t="shared" si="133"/>
        <v>3781801.7800000031</v>
      </c>
      <c r="O558" s="18">
        <f t="shared" si="133"/>
        <v>7689199.3500000015</v>
      </c>
      <c r="P558" s="18" t="str">
        <f t="shared" ref="P558" si="136">IFERROR(P550+P596-P595,"")</f>
        <v/>
      </c>
      <c r="Q558" s="6"/>
      <c r="R558" s="9" t="s">
        <v>19</v>
      </c>
    </row>
    <row r="559" spans="1:18" ht="14">
      <c r="B559" s="25">
        <f t="shared" ref="B559:O559" si="137">IFERROR(B551+B596,"")</f>
        <v>3216483</v>
      </c>
      <c r="C559" s="18">
        <f t="shared" si="137"/>
        <v>3279971.4900000095</v>
      </c>
      <c r="D559" s="18">
        <f t="shared" si="137"/>
        <v>3887855.2499999995</v>
      </c>
      <c r="E559" s="18">
        <f t="shared" si="137"/>
        <v>5203181.33</v>
      </c>
      <c r="F559" s="18">
        <f t="shared" si="137"/>
        <v>5969155.9000000022</v>
      </c>
      <c r="G559" s="18">
        <f t="shared" si="137"/>
        <v>6840575.1600000113</v>
      </c>
      <c r="H559" s="18">
        <f t="shared" si="137"/>
        <v>7769050.1499999817</v>
      </c>
      <c r="I559" s="18">
        <f t="shared" si="137"/>
        <v>8920219.9699999951</v>
      </c>
      <c r="J559" s="18">
        <f t="shared" si="137"/>
        <v>9124701.5699999966</v>
      </c>
      <c r="K559" s="18">
        <f t="shared" si="137"/>
        <v>10407275.320000025</v>
      </c>
      <c r="L559" s="18">
        <f t="shared" si="137"/>
        <v>10361084.330000008</v>
      </c>
      <c r="M559" s="18">
        <f t="shared" si="137"/>
        <v>10927612.769999992</v>
      </c>
      <c r="N559" s="18">
        <f t="shared" si="137"/>
        <v>12533630.780000005</v>
      </c>
      <c r="O559" s="18">
        <f t="shared" si="137"/>
        <v>16621707.350000003</v>
      </c>
      <c r="P559" s="18">
        <f t="shared" ref="P559" si="138">IFERROR(P551+P596,"")</f>
        <v>33651592</v>
      </c>
      <c r="Q559" s="6"/>
      <c r="R559" s="9" t="s">
        <v>15</v>
      </c>
    </row>
    <row r="560" spans="1:18" ht="14">
      <c r="B560" s="10">
        <f t="shared" ref="B560:O560" si="139">+B559/(B$465+B$472)</f>
        <v>4.3387680517951686E-2</v>
      </c>
      <c r="C560" s="10">
        <f t="shared" si="139"/>
        <v>4.1839185355519448E-2</v>
      </c>
      <c r="D560" s="10">
        <f t="shared" si="139"/>
        <v>4.385776896978108E-2</v>
      </c>
      <c r="E560" s="10">
        <f t="shared" si="139"/>
        <v>5.2204078793676709E-2</v>
      </c>
      <c r="F560" s="10">
        <f t="shared" si="139"/>
        <v>5.1925638774014279E-2</v>
      </c>
      <c r="G560" s="10">
        <f t="shared" si="139"/>
        <v>5.2708716883888208E-2</v>
      </c>
      <c r="H560" s="10">
        <f t="shared" si="139"/>
        <v>5.4507438267767633E-2</v>
      </c>
      <c r="I560" s="10">
        <f t="shared" si="139"/>
        <v>5.7211266652590846E-2</v>
      </c>
      <c r="J560" s="10">
        <f t="shared" si="139"/>
        <v>5.2808003208943043E-2</v>
      </c>
      <c r="K560" s="10">
        <f t="shared" si="139"/>
        <v>5.5727183582970935E-2</v>
      </c>
      <c r="L560" s="10">
        <f t="shared" si="139"/>
        <v>5.3703827130583207E-2</v>
      </c>
      <c r="M560" s="10">
        <f t="shared" si="139"/>
        <v>5.1881337998130696E-2</v>
      </c>
      <c r="N560" s="10">
        <f t="shared" si="139"/>
        <v>5.7313080828852295E-2</v>
      </c>
      <c r="O560" s="10">
        <f t="shared" si="139"/>
        <v>6.2385714228693587E-2</v>
      </c>
      <c r="P560" s="10">
        <f t="shared" ref="P560" si="140">+P559/(P$465+P$472)</f>
        <v>7.5644509510081351E-2</v>
      </c>
      <c r="Q560" s="6"/>
      <c r="R560" s="11" t="s">
        <v>28</v>
      </c>
    </row>
    <row r="561" spans="1:18" s="87" customFormat="1" ht="14">
      <c r="A561" s="86"/>
      <c r="B561" s="19"/>
      <c r="C561" s="10">
        <f t="shared" ref="C561:M561" si="141">C559/B559-1</f>
        <v>1.9738481440756628E-2</v>
      </c>
      <c r="D561" s="10">
        <f t="shared" si="141"/>
        <v>0.18533202555366968</v>
      </c>
      <c r="E561" s="10">
        <f t="shared" si="141"/>
        <v>0.33831662842900356</v>
      </c>
      <c r="F561" s="10">
        <f t="shared" si="141"/>
        <v>0.14721273801926138</v>
      </c>
      <c r="G561" s="10">
        <f t="shared" si="141"/>
        <v>0.14598701635519507</v>
      </c>
      <c r="H561" s="10">
        <f t="shared" si="141"/>
        <v>0.13573054433042286</v>
      </c>
      <c r="I561" s="10">
        <f t="shared" si="141"/>
        <v>0.1481738176191354</v>
      </c>
      <c r="J561" s="10">
        <f t="shared" si="141"/>
        <v>2.2923380890572442E-2</v>
      </c>
      <c r="K561" s="10">
        <f t="shared" si="141"/>
        <v>0.14056062438434669</v>
      </c>
      <c r="L561" s="10">
        <f t="shared" si="141"/>
        <v>-4.4383365078514148E-3</v>
      </c>
      <c r="M561" s="10">
        <f t="shared" si="141"/>
        <v>5.4678489427948174E-2</v>
      </c>
      <c r="N561" s="10">
        <f>N559/M559-1</f>
        <v>0.14696878849963246</v>
      </c>
      <c r="O561" s="10">
        <f>O559/N559-1</f>
        <v>0.3261685812959616</v>
      </c>
      <c r="P561" s="10">
        <f>P559/O559-1</f>
        <v>1.0245568816370718</v>
      </c>
      <c r="Q561" s="17"/>
      <c r="R561" s="14" t="s">
        <v>20</v>
      </c>
    </row>
    <row r="562" spans="1:18" ht="14">
      <c r="B562" s="251" t="s">
        <v>364</v>
      </c>
      <c r="C562" s="251"/>
      <c r="D562" s="251"/>
      <c r="E562" s="251"/>
      <c r="F562" s="251"/>
      <c r="G562" s="251"/>
      <c r="H562" s="251"/>
      <c r="I562" s="251"/>
      <c r="J562" s="251"/>
      <c r="K562" s="251"/>
      <c r="L562" s="251"/>
      <c r="M562" s="251"/>
      <c r="N562" s="251"/>
      <c r="O562" s="118"/>
      <c r="P562" s="118"/>
      <c r="Q562" s="6"/>
      <c r="R562" s="3"/>
    </row>
    <row r="563" spans="1:18" ht="14">
      <c r="B563" s="16">
        <f t="shared" ref="B563:P566" si="142">IFERROR(VLOOKUP($B$562,$130:$216,MATCH($R563&amp;"/"&amp;B$348,$128:$128,0),FALSE),"")</f>
        <v>4572</v>
      </c>
      <c r="C563" s="16">
        <f t="shared" si="142"/>
        <v>12176</v>
      </c>
      <c r="D563" s="16">
        <f t="shared" si="142"/>
        <v>8853</v>
      </c>
      <c r="E563" s="16">
        <f t="shared" si="142"/>
        <v>11001</v>
      </c>
      <c r="F563" s="16">
        <f t="shared" si="142"/>
        <v>20314</v>
      </c>
      <c r="G563" s="16">
        <f t="shared" si="142"/>
        <v>19873</v>
      </c>
      <c r="H563" s="16">
        <f t="shared" si="142"/>
        <v>30956</v>
      </c>
      <c r="I563" s="16">
        <f t="shared" si="142"/>
        <v>53972</v>
      </c>
      <c r="J563" s="16">
        <f t="shared" si="142"/>
        <v>61509</v>
      </c>
      <c r="K563" s="16">
        <f t="shared" si="142"/>
        <v>81091</v>
      </c>
      <c r="L563" s="16">
        <f t="shared" si="142"/>
        <v>77473</v>
      </c>
      <c r="M563" s="16">
        <f t="shared" si="142"/>
        <v>74554</v>
      </c>
      <c r="N563" s="16">
        <f t="shared" si="142"/>
        <v>146674</v>
      </c>
      <c r="O563" s="16">
        <f t="shared" si="142"/>
        <v>129292</v>
      </c>
      <c r="P563" s="16">
        <f t="shared" si="142"/>
        <v>1494050</v>
      </c>
      <c r="Q563" s="6"/>
      <c r="R563" s="9" t="s">
        <v>12</v>
      </c>
    </row>
    <row r="564" spans="1:18" ht="14">
      <c r="B564" s="7">
        <f t="shared" si="142"/>
        <v>4657</v>
      </c>
      <c r="C564" s="7">
        <f t="shared" si="142"/>
        <v>11441</v>
      </c>
      <c r="D564" s="7">
        <f t="shared" si="142"/>
        <v>7776</v>
      </c>
      <c r="E564" s="7">
        <f t="shared" si="142"/>
        <v>16099</v>
      </c>
      <c r="F564" s="7">
        <f t="shared" si="142"/>
        <v>21877</v>
      </c>
      <c r="G564" s="7">
        <f t="shared" si="142"/>
        <v>26722</v>
      </c>
      <c r="H564" s="7">
        <f t="shared" si="142"/>
        <v>35132</v>
      </c>
      <c r="I564" s="7">
        <f t="shared" si="142"/>
        <v>56659</v>
      </c>
      <c r="J564" s="7">
        <f t="shared" si="142"/>
        <v>64961</v>
      </c>
      <c r="K564" s="7">
        <f t="shared" si="142"/>
        <v>90081</v>
      </c>
      <c r="L564" s="7">
        <f t="shared" si="142"/>
        <v>83148</v>
      </c>
      <c r="M564" s="7">
        <f t="shared" si="142"/>
        <v>76908</v>
      </c>
      <c r="N564" s="7">
        <f t="shared" si="142"/>
        <v>172870</v>
      </c>
      <c r="O564" s="7">
        <f t="shared" si="142"/>
        <v>142463</v>
      </c>
      <c r="P564" s="7" t="str">
        <f t="shared" si="142"/>
        <v/>
      </c>
      <c r="Q564" s="6"/>
      <c r="R564" s="9" t="s">
        <v>13</v>
      </c>
    </row>
    <row r="565" spans="1:18" ht="14">
      <c r="B565" s="7">
        <f t="shared" si="142"/>
        <v>6202</v>
      </c>
      <c r="C565" s="7">
        <f t="shared" si="142"/>
        <v>15432</v>
      </c>
      <c r="D565" s="7">
        <f t="shared" si="142"/>
        <v>7762</v>
      </c>
      <c r="E565" s="7">
        <f t="shared" si="142"/>
        <v>16464</v>
      </c>
      <c r="F565" s="7">
        <f t="shared" si="142"/>
        <v>21914</v>
      </c>
      <c r="G565" s="7">
        <f t="shared" si="142"/>
        <v>13736</v>
      </c>
      <c r="H565" s="7">
        <f t="shared" si="142"/>
        <v>45731</v>
      </c>
      <c r="I565" s="7">
        <f t="shared" si="142"/>
        <v>62230</v>
      </c>
      <c r="J565" s="7">
        <f t="shared" si="142"/>
        <v>73941</v>
      </c>
      <c r="K565" s="7">
        <f t="shared" si="142"/>
        <v>90648</v>
      </c>
      <c r="L565" s="7">
        <f t="shared" si="142"/>
        <v>85894</v>
      </c>
      <c r="M565" s="7">
        <f t="shared" si="142"/>
        <v>80099</v>
      </c>
      <c r="N565" s="7">
        <f t="shared" si="142"/>
        <v>153606</v>
      </c>
      <c r="O565" s="7">
        <f t="shared" si="142"/>
        <v>137275</v>
      </c>
      <c r="P565" s="7" t="str">
        <f t="shared" si="142"/>
        <v/>
      </c>
      <c r="Q565" s="6"/>
      <c r="R565" s="9" t="s">
        <v>14</v>
      </c>
    </row>
    <row r="566" spans="1:18" ht="14">
      <c r="B566" s="18">
        <f t="shared" si="142"/>
        <v>17443</v>
      </c>
      <c r="C566" s="18">
        <f t="shared" si="142"/>
        <v>10078.01</v>
      </c>
      <c r="D566" s="18">
        <f t="shared" si="142"/>
        <v>10590.55</v>
      </c>
      <c r="E566" s="18">
        <f t="shared" si="142"/>
        <v>19689.21</v>
      </c>
      <c r="F566" s="18">
        <f t="shared" si="142"/>
        <v>21109.919999999998</v>
      </c>
      <c r="G566" s="18">
        <f t="shared" si="142"/>
        <v>23600.32</v>
      </c>
      <c r="H566" s="18">
        <f t="shared" si="142"/>
        <v>55849.84</v>
      </c>
      <c r="I566" s="18">
        <f t="shared" si="142"/>
        <v>64294.8</v>
      </c>
      <c r="J566" s="18">
        <f t="shared" si="142"/>
        <v>78698.78</v>
      </c>
      <c r="K566" s="18">
        <f t="shared" si="142"/>
        <v>86451.62</v>
      </c>
      <c r="L566" s="18">
        <f t="shared" si="142"/>
        <v>89267.98</v>
      </c>
      <c r="M566" s="18">
        <f t="shared" si="142"/>
        <v>78401.53</v>
      </c>
      <c r="N566" s="18">
        <f t="shared" si="142"/>
        <v>146348.01999999999</v>
      </c>
      <c r="O566" s="18">
        <f t="shared" si="142"/>
        <v>1147678.5900000001</v>
      </c>
      <c r="P566" s="18" t="str">
        <f t="shared" si="142"/>
        <v/>
      </c>
      <c r="Q566" s="6"/>
      <c r="R566" s="9" t="s">
        <v>19</v>
      </c>
    </row>
    <row r="567" spans="1:18" ht="14">
      <c r="B567" s="18">
        <f>SUM(B563:B566)</f>
        <v>32874</v>
      </c>
      <c r="C567" s="18">
        <f t="shared" ref="C567:M567" si="143">SUM(C563:C566)</f>
        <v>49127.01</v>
      </c>
      <c r="D567" s="18">
        <f t="shared" si="143"/>
        <v>34981.550000000003</v>
      </c>
      <c r="E567" s="18">
        <f t="shared" si="143"/>
        <v>63253.21</v>
      </c>
      <c r="F567" s="18">
        <f t="shared" si="143"/>
        <v>85214.92</v>
      </c>
      <c r="G567" s="18">
        <f t="shared" si="143"/>
        <v>83931.32</v>
      </c>
      <c r="H567" s="18">
        <f t="shared" si="143"/>
        <v>167668.84</v>
      </c>
      <c r="I567" s="18">
        <f t="shared" si="143"/>
        <v>237155.8</v>
      </c>
      <c r="J567" s="18">
        <f t="shared" si="143"/>
        <v>279109.78000000003</v>
      </c>
      <c r="K567" s="18">
        <f t="shared" si="143"/>
        <v>348271.62</v>
      </c>
      <c r="L567" s="18">
        <f t="shared" si="143"/>
        <v>335782.98</v>
      </c>
      <c r="M567" s="18">
        <f t="shared" si="143"/>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ht="14">
      <c r="B568" s="10">
        <f t="shared" ref="B568:O568" si="144">+B567/(B$465+B$472)</f>
        <v>4.4344291866213622E-4</v>
      </c>
      <c r="C568" s="10">
        <f t="shared" si="144"/>
        <v>6.2666217789364128E-4</v>
      </c>
      <c r="D568" s="10">
        <f t="shared" si="144"/>
        <v>3.9461673325025303E-4</v>
      </c>
      <c r="E568" s="10">
        <f t="shared" si="144"/>
        <v>6.3462626984652469E-4</v>
      </c>
      <c r="F568" s="10">
        <f t="shared" si="144"/>
        <v>7.4128389812645431E-4</v>
      </c>
      <c r="G568" s="10">
        <f t="shared" si="144"/>
        <v>6.4671640616415903E-4</v>
      </c>
      <c r="H568" s="10">
        <f t="shared" si="144"/>
        <v>1.1763598856068948E-3</v>
      </c>
      <c r="I568" s="10">
        <f t="shared" si="144"/>
        <v>1.5210368979284837E-3</v>
      </c>
      <c r="J568" s="10">
        <f t="shared" si="144"/>
        <v>1.6153109276852101E-3</v>
      </c>
      <c r="K568" s="10">
        <f t="shared" si="144"/>
        <v>1.8648681722853323E-3</v>
      </c>
      <c r="L568" s="10">
        <f t="shared" si="144"/>
        <v>1.7404386005332381E-3</v>
      </c>
      <c r="M568" s="10">
        <f t="shared" si="144"/>
        <v>1.4716179209638795E-3</v>
      </c>
      <c r="N568" s="10">
        <f t="shared" si="144"/>
        <v>2.8328056503970148E-3</v>
      </c>
      <c r="O568" s="10">
        <f t="shared" si="144"/>
        <v>5.8427437800541299E-3</v>
      </c>
      <c r="P568" s="10">
        <f t="shared" ref="P568" si="145">+P567/(P$465+P$472)</f>
        <v>1.3433739412214084E-2</v>
      </c>
      <c r="Q568" s="6"/>
      <c r="R568" s="11" t="s">
        <v>686</v>
      </c>
    </row>
    <row r="569" spans="1:18" ht="14">
      <c r="B569" s="253" t="s">
        <v>29</v>
      </c>
      <c r="C569" s="253"/>
      <c r="D569" s="253"/>
      <c r="E569" s="253"/>
      <c r="F569" s="253"/>
      <c r="G569" s="253"/>
      <c r="H569" s="253"/>
      <c r="I569" s="253"/>
      <c r="J569" s="253"/>
      <c r="K569" s="253"/>
      <c r="L569" s="253"/>
      <c r="M569" s="253"/>
      <c r="N569" s="253"/>
      <c r="O569" s="120"/>
      <c r="P569" s="120"/>
      <c r="Q569" s="6"/>
      <c r="R569" s="3"/>
    </row>
    <row r="570" spans="1:18" ht="14">
      <c r="B570" s="16">
        <f t="shared" ref="B570:O573" si="146">IFERROR(B547-B563,"")</f>
        <v>578026</v>
      </c>
      <c r="C570" s="16">
        <f t="shared" si="146"/>
        <v>449317</v>
      </c>
      <c r="D570" s="16">
        <f t="shared" si="146"/>
        <v>715862</v>
      </c>
      <c r="E570" s="16">
        <f t="shared" si="146"/>
        <v>1008267</v>
      </c>
      <c r="F570" s="16">
        <f t="shared" si="146"/>
        <v>1134269</v>
      </c>
      <c r="G570" s="16">
        <f t="shared" si="146"/>
        <v>1307167</v>
      </c>
      <c r="H570" s="16">
        <f t="shared" si="146"/>
        <v>1619906</v>
      </c>
      <c r="I570" s="16">
        <f t="shared" si="146"/>
        <v>1968887</v>
      </c>
      <c r="J570" s="16">
        <f t="shared" si="146"/>
        <v>1588078</v>
      </c>
      <c r="K570" s="16">
        <f t="shared" si="146"/>
        <v>2018025</v>
      </c>
      <c r="L570" s="16">
        <f t="shared" si="146"/>
        <v>2026216</v>
      </c>
      <c r="M570" s="16">
        <f t="shared" si="146"/>
        <v>1913658</v>
      </c>
      <c r="N570" s="16">
        <f t="shared" si="146"/>
        <v>2136067</v>
      </c>
      <c r="O570" s="16">
        <f t="shared" si="146"/>
        <v>2191886</v>
      </c>
      <c r="P570" s="16">
        <f t="shared" ref="P570" si="147">IFERROR(P547-P563,"")</f>
        <v>2592790</v>
      </c>
      <c r="Q570" s="6"/>
      <c r="R570" s="9" t="s">
        <v>12</v>
      </c>
    </row>
    <row r="571" spans="1:18" ht="14">
      <c r="B571" s="7">
        <f t="shared" si="146"/>
        <v>478821</v>
      </c>
      <c r="C571" s="7">
        <f t="shared" si="146"/>
        <v>437922</v>
      </c>
      <c r="D571" s="7">
        <f t="shared" si="146"/>
        <v>629490</v>
      </c>
      <c r="E571" s="7">
        <f t="shared" si="146"/>
        <v>810976</v>
      </c>
      <c r="F571" s="7">
        <f t="shared" si="146"/>
        <v>1020311</v>
      </c>
      <c r="G571" s="7">
        <f t="shared" si="146"/>
        <v>1215218</v>
      </c>
      <c r="H571" s="7">
        <f t="shared" si="146"/>
        <v>1333334</v>
      </c>
      <c r="I571" s="7">
        <f t="shared" si="146"/>
        <v>1468509</v>
      </c>
      <c r="J571" s="7">
        <f t="shared" si="146"/>
        <v>1411258</v>
      </c>
      <c r="K571" s="7">
        <f t="shared" si="146"/>
        <v>1492130</v>
      </c>
      <c r="L571" s="7">
        <f t="shared" si="146"/>
        <v>1423247</v>
      </c>
      <c r="M571" s="7">
        <f t="shared" si="146"/>
        <v>1461444</v>
      </c>
      <c r="N571" s="7">
        <f t="shared" si="146"/>
        <v>1455475</v>
      </c>
      <c r="O571" s="7">
        <f t="shared" si="146"/>
        <v>1608156</v>
      </c>
      <c r="P571" s="7" t="str">
        <f t="shared" ref="P571" si="148">IFERROR(P548-P564,"")</f>
        <v/>
      </c>
      <c r="Q571" s="6"/>
      <c r="R571" s="9" t="s">
        <v>13</v>
      </c>
    </row>
    <row r="572" spans="1:18" ht="14">
      <c r="B572" s="7">
        <f t="shared" si="146"/>
        <v>674399</v>
      </c>
      <c r="C572" s="7">
        <f t="shared" si="146"/>
        <v>566062</v>
      </c>
      <c r="D572" s="7">
        <f t="shared" si="146"/>
        <v>711448</v>
      </c>
      <c r="E572" s="7">
        <f t="shared" si="146"/>
        <v>988665</v>
      </c>
      <c r="F572" s="7">
        <f t="shared" si="146"/>
        <v>1036956</v>
      </c>
      <c r="G572" s="7">
        <f t="shared" si="146"/>
        <v>1294922</v>
      </c>
      <c r="H572" s="7">
        <f t="shared" si="146"/>
        <v>1401933</v>
      </c>
      <c r="I572" s="7">
        <f t="shared" si="146"/>
        <v>1597979</v>
      </c>
      <c r="J572" s="7">
        <f t="shared" si="146"/>
        <v>1771001</v>
      </c>
      <c r="K572" s="7">
        <f t="shared" si="146"/>
        <v>1798040</v>
      </c>
      <c r="L572" s="7">
        <f t="shared" si="146"/>
        <v>1708883</v>
      </c>
      <c r="M572" s="7">
        <f t="shared" si="146"/>
        <v>1900560</v>
      </c>
      <c r="N572" s="7">
        <f t="shared" si="146"/>
        <v>2023154</v>
      </c>
      <c r="O572" s="7">
        <f t="shared" si="146"/>
        <v>2035545</v>
      </c>
      <c r="P572" s="7" t="str">
        <f t="shared" ref="P572" si="149">IFERROR(P549-P565,"")</f>
        <v/>
      </c>
      <c r="Q572" s="6"/>
      <c r="R572" s="9" t="s">
        <v>14</v>
      </c>
    </row>
    <row r="573" spans="1:18" ht="14">
      <c r="B573" s="7">
        <f t="shared" si="146"/>
        <v>568578</v>
      </c>
      <c r="C573" s="18">
        <f t="shared" si="146"/>
        <v>854758.21999999788</v>
      </c>
      <c r="D573" s="18">
        <f t="shared" si="146"/>
        <v>766146.72000000288</v>
      </c>
      <c r="E573" s="18">
        <f t="shared" si="146"/>
        <v>1320211.6599999976</v>
      </c>
      <c r="F573" s="18">
        <f t="shared" si="146"/>
        <v>1499982.9200000009</v>
      </c>
      <c r="G573" s="18">
        <f t="shared" si="146"/>
        <v>1608420.1400000006</v>
      </c>
      <c r="H573" s="18">
        <f t="shared" si="146"/>
        <v>1805232.4099999967</v>
      </c>
      <c r="I573" s="18">
        <f t="shared" si="146"/>
        <v>1777781.190000003</v>
      </c>
      <c r="J573" s="18">
        <f t="shared" si="146"/>
        <v>1974943.8199999968</v>
      </c>
      <c r="K573" s="18">
        <f t="shared" si="146"/>
        <v>2350127.6400000006</v>
      </c>
      <c r="L573" s="18">
        <f t="shared" si="146"/>
        <v>2315695.7599999998</v>
      </c>
      <c r="M573" s="18">
        <f t="shared" si="146"/>
        <v>2618867.1200000062</v>
      </c>
      <c r="N573" s="18">
        <f t="shared" si="146"/>
        <v>2722309.3500000029</v>
      </c>
      <c r="O573" s="18">
        <f t="shared" si="146"/>
        <v>3101692.1800000016</v>
      </c>
      <c r="P573" s="18" t="str">
        <f t="shared" ref="P573" si="150">IFERROR(P550-P566,"")</f>
        <v/>
      </c>
      <c r="Q573" s="6"/>
      <c r="R573" s="9" t="s">
        <v>19</v>
      </c>
    </row>
    <row r="574" spans="1:18" ht="14">
      <c r="B574" s="25">
        <f t="shared" ref="B574:M574" si="151">B551-B567</f>
        <v>2299824</v>
      </c>
      <c r="C574" s="18">
        <f t="shared" si="151"/>
        <v>2308059.2200000095</v>
      </c>
      <c r="D574" s="18">
        <f t="shared" si="151"/>
        <v>2822946.7199999997</v>
      </c>
      <c r="E574" s="18">
        <f t="shared" si="151"/>
        <v>4128119.6600000006</v>
      </c>
      <c r="F574" s="18">
        <f t="shared" si="151"/>
        <v>4691518.9200000018</v>
      </c>
      <c r="G574" s="18">
        <f t="shared" si="151"/>
        <v>5425727.1400000108</v>
      </c>
      <c r="H574" s="18">
        <f t="shared" si="151"/>
        <v>6160405.4099999815</v>
      </c>
      <c r="I574" s="18">
        <f t="shared" si="151"/>
        <v>6813156.1899999948</v>
      </c>
      <c r="J574" s="18">
        <f t="shared" si="151"/>
        <v>6745280.8199999956</v>
      </c>
      <c r="K574" s="18">
        <f t="shared" si="151"/>
        <v>7658322.6400000239</v>
      </c>
      <c r="L574" s="18">
        <f t="shared" si="151"/>
        <v>7474041.7600000072</v>
      </c>
      <c r="M574" s="18">
        <f t="shared" si="151"/>
        <v>7894529.1199999908</v>
      </c>
      <c r="N574" s="18">
        <f>IFERROR(N551-N567,"")</f>
        <v>8337005.3500000052</v>
      </c>
      <c r="O574" s="18">
        <f>IFERROR(O551-O567,"")</f>
        <v>8937279.1800000034</v>
      </c>
      <c r="P574" s="18">
        <f>IFERROR(P551-P567,"")</f>
        <v>10371160</v>
      </c>
      <c r="Q574" s="6"/>
      <c r="R574" s="9" t="s">
        <v>15</v>
      </c>
    </row>
    <row r="575" spans="1:18" ht="14">
      <c r="B575" s="10">
        <f t="shared" ref="B575:O575" si="152">+B574/(B$465+B$472)</f>
        <v>3.1022712994136056E-2</v>
      </c>
      <c r="C575" s="10">
        <f t="shared" si="152"/>
        <v>2.9441511248348002E-2</v>
      </c>
      <c r="D575" s="10">
        <f t="shared" si="152"/>
        <v>3.1844844290373542E-2</v>
      </c>
      <c r="E575" s="10">
        <f t="shared" si="152"/>
        <v>4.1417869248152057E-2</v>
      </c>
      <c r="F575" s="10">
        <f t="shared" si="152"/>
        <v>4.0811485044539311E-2</v>
      </c>
      <c r="G575" s="10">
        <f t="shared" si="152"/>
        <v>4.1806881588519612E-2</v>
      </c>
      <c r="H575" s="10">
        <f t="shared" si="152"/>
        <v>4.3221231824587529E-2</v>
      </c>
      <c r="I575" s="10">
        <f t="shared" si="152"/>
        <v>4.3697273928530692E-2</v>
      </c>
      <c r="J575" s="10">
        <f t="shared" si="152"/>
        <v>3.9037420397276826E-2</v>
      </c>
      <c r="K575" s="10">
        <f t="shared" si="152"/>
        <v>4.1007539300584483E-2</v>
      </c>
      <c r="L575" s="10">
        <f t="shared" si="152"/>
        <v>3.8739637074819561E-2</v>
      </c>
      <c r="M575" s="10">
        <f t="shared" si="152"/>
        <v>3.748108047305973E-2</v>
      </c>
      <c r="N575" s="10">
        <f t="shared" si="152"/>
        <v>3.812298845260257E-2</v>
      </c>
      <c r="O575" s="10">
        <f t="shared" si="152"/>
        <v>3.3543999612382365E-2</v>
      </c>
      <c r="P575" s="10">
        <f t="shared" ref="P575" si="153">+P574/(P$465+P$472)</f>
        <v>2.3313051912984543E-2</v>
      </c>
      <c r="Q575" s="6"/>
      <c r="R575" s="11" t="s">
        <v>30</v>
      </c>
    </row>
    <row r="576" spans="1:18" ht="14">
      <c r="B576" s="255" t="s">
        <v>365</v>
      </c>
      <c r="C576" s="255"/>
      <c r="D576" s="255"/>
      <c r="E576" s="255"/>
      <c r="F576" s="255"/>
      <c r="G576" s="255"/>
      <c r="H576" s="255"/>
      <c r="I576" s="255"/>
      <c r="J576" s="255"/>
      <c r="K576" s="255"/>
      <c r="L576" s="255"/>
      <c r="M576" s="255"/>
      <c r="N576" s="255"/>
      <c r="O576" s="122"/>
      <c r="P576" s="122"/>
      <c r="Q576" s="6"/>
      <c r="R576" s="3"/>
    </row>
    <row r="577" spans="1:18" ht="14">
      <c r="B577" s="16">
        <f t="shared" ref="B577:P580" si="154">IFERROR(VLOOKUP($B$576,$130:$216,MATCH($R577&amp;"/"&amp;B$348,$128:$128,0),FALSE),"")</f>
        <v>187734</v>
      </c>
      <c r="C577" s="16">
        <f t="shared" si="154"/>
        <v>148145</v>
      </c>
      <c r="D577" s="16">
        <f t="shared" si="154"/>
        <v>249970</v>
      </c>
      <c r="E577" s="16">
        <f t="shared" si="154"/>
        <v>323234</v>
      </c>
      <c r="F577" s="16">
        <f t="shared" si="154"/>
        <v>270389</v>
      </c>
      <c r="G577" s="16">
        <f t="shared" si="154"/>
        <v>297384</v>
      </c>
      <c r="H577" s="16">
        <f t="shared" si="154"/>
        <v>349308</v>
      </c>
      <c r="I577" s="16">
        <f t="shared" si="154"/>
        <v>429596</v>
      </c>
      <c r="J577" s="16">
        <f t="shared" si="154"/>
        <v>333888</v>
      </c>
      <c r="K577" s="16">
        <f t="shared" si="154"/>
        <v>395439</v>
      </c>
      <c r="L577" s="16">
        <f t="shared" si="154"/>
        <v>408779</v>
      </c>
      <c r="M577" s="16">
        <f t="shared" si="154"/>
        <v>415860</v>
      </c>
      <c r="N577" s="16">
        <f t="shared" si="154"/>
        <v>463619</v>
      </c>
      <c r="O577" s="16">
        <f t="shared" si="154"/>
        <v>461217</v>
      </c>
      <c r="P577" s="16">
        <f t="shared" si="154"/>
        <v>767203</v>
      </c>
      <c r="Q577" s="6"/>
      <c r="R577" s="9" t="s">
        <v>12</v>
      </c>
    </row>
    <row r="578" spans="1:18" ht="14">
      <c r="B578" s="7">
        <f t="shared" si="154"/>
        <v>215892</v>
      </c>
      <c r="C578" s="7">
        <f t="shared" si="154"/>
        <v>149119</v>
      </c>
      <c r="D578" s="7">
        <f t="shared" si="154"/>
        <v>200736</v>
      </c>
      <c r="E578" s="7">
        <f t="shared" si="154"/>
        <v>238335</v>
      </c>
      <c r="F578" s="7">
        <f t="shared" si="154"/>
        <v>251556</v>
      </c>
      <c r="G578" s="7">
        <f t="shared" si="154"/>
        <v>256003</v>
      </c>
      <c r="H578" s="7">
        <f t="shared" si="154"/>
        <v>281613</v>
      </c>
      <c r="I578" s="7">
        <f t="shared" si="154"/>
        <v>299830</v>
      </c>
      <c r="J578" s="7">
        <f t="shared" si="154"/>
        <v>278768</v>
      </c>
      <c r="K578" s="7">
        <f t="shared" si="154"/>
        <v>263017</v>
      </c>
      <c r="L578" s="7">
        <f t="shared" si="154"/>
        <v>331025</v>
      </c>
      <c r="M578" s="7">
        <f t="shared" si="154"/>
        <v>297884</v>
      </c>
      <c r="N578" s="7">
        <f t="shared" si="154"/>
        <v>296759</v>
      </c>
      <c r="O578" s="7">
        <f t="shared" si="154"/>
        <v>331067</v>
      </c>
      <c r="P578" s="7" t="str">
        <f t="shared" si="154"/>
        <v/>
      </c>
      <c r="Q578" s="6"/>
      <c r="R578" s="9" t="s">
        <v>13</v>
      </c>
    </row>
    <row r="579" spans="1:18" ht="14">
      <c r="B579" s="7">
        <f t="shared" si="154"/>
        <v>207287</v>
      </c>
      <c r="C579" s="7">
        <f t="shared" si="154"/>
        <v>179681</v>
      </c>
      <c r="D579" s="7">
        <f t="shared" si="154"/>
        <v>211967</v>
      </c>
      <c r="E579" s="7">
        <f t="shared" si="154"/>
        <v>319606</v>
      </c>
      <c r="F579" s="7">
        <f t="shared" si="154"/>
        <v>277011</v>
      </c>
      <c r="G579" s="7">
        <f t="shared" si="154"/>
        <v>270789</v>
      </c>
      <c r="H579" s="7">
        <f t="shared" si="154"/>
        <v>319433</v>
      </c>
      <c r="I579" s="7">
        <f t="shared" si="154"/>
        <v>350944</v>
      </c>
      <c r="J579" s="7">
        <f t="shared" si="154"/>
        <v>362894</v>
      </c>
      <c r="K579" s="7">
        <f t="shared" si="154"/>
        <v>359158</v>
      </c>
      <c r="L579" s="7">
        <f t="shared" si="154"/>
        <v>373220</v>
      </c>
      <c r="M579" s="7">
        <f t="shared" si="154"/>
        <v>431080</v>
      </c>
      <c r="N579" s="7">
        <f t="shared" si="154"/>
        <v>461788</v>
      </c>
      <c r="O579" s="7">
        <f t="shared" si="154"/>
        <v>473391</v>
      </c>
      <c r="P579" s="7" t="str">
        <f t="shared" si="154"/>
        <v/>
      </c>
      <c r="Q579" s="6"/>
      <c r="R579" s="9" t="s">
        <v>14</v>
      </c>
    </row>
    <row r="580" spans="1:18" ht="14">
      <c r="B580" s="18">
        <f t="shared" si="154"/>
        <v>159216</v>
      </c>
      <c r="C580" s="18">
        <f t="shared" si="154"/>
        <v>231215.21</v>
      </c>
      <c r="D580" s="18">
        <f t="shared" si="154"/>
        <v>295954.07</v>
      </c>
      <c r="E580" s="18">
        <f t="shared" si="154"/>
        <v>404437.99</v>
      </c>
      <c r="F580" s="18">
        <f t="shared" si="154"/>
        <v>336647.26</v>
      </c>
      <c r="G580" s="18">
        <f t="shared" si="154"/>
        <v>302972.63</v>
      </c>
      <c r="H580" s="18">
        <f t="shared" si="154"/>
        <v>325160.48</v>
      </c>
      <c r="I580" s="18">
        <f t="shared" si="154"/>
        <v>354304.52</v>
      </c>
      <c r="J580" s="18">
        <f t="shared" si="154"/>
        <v>358098.98</v>
      </c>
      <c r="K580" s="18">
        <f t="shared" si="154"/>
        <v>493602.28</v>
      </c>
      <c r="L580" s="18">
        <f t="shared" si="154"/>
        <v>488161.47</v>
      </c>
      <c r="M580" s="18">
        <f t="shared" si="154"/>
        <v>565164.53</v>
      </c>
      <c r="N580" s="18">
        <f t="shared" si="154"/>
        <v>590674.39</v>
      </c>
      <c r="O580" s="18">
        <f t="shared" si="154"/>
        <v>861869.69</v>
      </c>
      <c r="P580" s="18" t="str">
        <f t="shared" si="154"/>
        <v/>
      </c>
      <c r="Q580" s="6"/>
      <c r="R580" s="9" t="s">
        <v>19</v>
      </c>
    </row>
    <row r="581" spans="1:18" ht="14">
      <c r="B581" s="18">
        <f>SUM(B577:B580)</f>
        <v>770129</v>
      </c>
      <c r="C581" s="18">
        <f t="shared" ref="C581:M581" si="155">SUM(C577:C580)</f>
        <v>708160.21</v>
      </c>
      <c r="D581" s="18">
        <f t="shared" si="155"/>
        <v>958627.07000000007</v>
      </c>
      <c r="E581" s="18">
        <f t="shared" si="155"/>
        <v>1285612.99</v>
      </c>
      <c r="F581" s="18">
        <f t="shared" si="155"/>
        <v>1135603.26</v>
      </c>
      <c r="G581" s="18">
        <f t="shared" si="155"/>
        <v>1127148.6299999999</v>
      </c>
      <c r="H581" s="18">
        <f t="shared" si="155"/>
        <v>1275514.48</v>
      </c>
      <c r="I581" s="18">
        <f t="shared" si="155"/>
        <v>1434674.52</v>
      </c>
      <c r="J581" s="18">
        <f t="shared" si="155"/>
        <v>1333648.98</v>
      </c>
      <c r="K581" s="18">
        <f t="shared" si="155"/>
        <v>1511216.28</v>
      </c>
      <c r="L581" s="18">
        <f t="shared" si="155"/>
        <v>1601185.47</v>
      </c>
      <c r="M581" s="18">
        <f t="shared" si="155"/>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ht="14">
      <c r="B582" s="10">
        <f t="shared" ref="B582:M582" si="156">+B581/B$574</f>
        <v>0.33486432005231703</v>
      </c>
      <c r="C582" s="10">
        <f t="shared" si="156"/>
        <v>0.30682064128319769</v>
      </c>
      <c r="D582" s="10">
        <f t="shared" si="156"/>
        <v>0.33958383387412999</v>
      </c>
      <c r="E582" s="10">
        <f t="shared" si="156"/>
        <v>0.31142822783388013</v>
      </c>
      <c r="F582" s="10">
        <f t="shared" si="156"/>
        <v>0.24205449863133016</v>
      </c>
      <c r="G582" s="10">
        <f t="shared" si="156"/>
        <v>0.20774148808375159</v>
      </c>
      <c r="H582" s="10">
        <f t="shared" si="156"/>
        <v>0.2070504122877205</v>
      </c>
      <c r="I582" s="10">
        <f t="shared" si="156"/>
        <v>0.21057414214365766</v>
      </c>
      <c r="J582" s="10">
        <f t="shared" si="156"/>
        <v>0.19771585729176519</v>
      </c>
      <c r="K582" s="10">
        <f t="shared" si="156"/>
        <v>0.19732993124457804</v>
      </c>
      <c r="L582" s="10">
        <f t="shared" si="156"/>
        <v>0.21423287712537459</v>
      </c>
      <c r="M582" s="10">
        <f t="shared" si="156"/>
        <v>0.2166042463087402</v>
      </c>
      <c r="N582" s="10">
        <f>+N581/N$574</f>
        <v>0.21744503138647966</v>
      </c>
      <c r="O582" s="10">
        <f>+O581/O$574</f>
        <v>0.23805283992482365</v>
      </c>
      <c r="P582" s="10">
        <f>+P581/P$574</f>
        <v>0.29589862657600502</v>
      </c>
      <c r="Q582" s="6"/>
      <c r="R582" s="11" t="s">
        <v>31</v>
      </c>
    </row>
    <row r="583" spans="1:18" ht="14">
      <c r="B583" s="253" t="s">
        <v>1189</v>
      </c>
      <c r="C583" s="253"/>
      <c r="D583" s="253"/>
      <c r="E583" s="253"/>
      <c r="F583" s="253"/>
      <c r="G583" s="253"/>
      <c r="H583" s="253"/>
      <c r="I583" s="253"/>
      <c r="J583" s="253"/>
      <c r="K583" s="253"/>
      <c r="L583" s="253"/>
      <c r="M583" s="253"/>
      <c r="N583" s="253"/>
      <c r="O583" s="120"/>
      <c r="P583" s="120"/>
      <c r="Q583" s="6"/>
      <c r="R583" s="3"/>
    </row>
    <row r="584" spans="1:18" ht="14">
      <c r="B584" s="16">
        <f t="shared" ref="B584:P587" si="157">IFERROR(VLOOKUP($B$583,$130:$216,MATCH($R584&amp;"/"&amp;B$348,$128:$128,0),FALSE),"")</f>
        <v>390292</v>
      </c>
      <c r="C584" s="16">
        <f t="shared" si="157"/>
        <v>296901</v>
      </c>
      <c r="D584" s="16">
        <f t="shared" si="157"/>
        <v>472182</v>
      </c>
      <c r="E584" s="16">
        <f t="shared" si="157"/>
        <v>685033</v>
      </c>
      <c r="F584" s="16">
        <f t="shared" si="157"/>
        <v>863880</v>
      </c>
      <c r="G584" s="16">
        <f t="shared" si="157"/>
        <v>1009783</v>
      </c>
      <c r="H584" s="16">
        <f t="shared" si="157"/>
        <v>1270598</v>
      </c>
      <c r="I584" s="16">
        <f t="shared" si="157"/>
        <v>1539291</v>
      </c>
      <c r="J584" s="16">
        <f t="shared" si="157"/>
        <v>1254190</v>
      </c>
      <c r="K584" s="16">
        <f t="shared" si="157"/>
        <v>1622271</v>
      </c>
      <c r="L584" s="16">
        <f t="shared" si="157"/>
        <v>1627581</v>
      </c>
      <c r="M584" s="16">
        <f t="shared" si="157"/>
        <v>1518414</v>
      </c>
      <c r="N584" s="16">
        <f t="shared" si="157"/>
        <v>1680860</v>
      </c>
      <c r="O584" s="16">
        <f t="shared" si="157"/>
        <v>1733744</v>
      </c>
      <c r="P584" s="16">
        <f t="shared" si="157"/>
        <v>2050309</v>
      </c>
      <c r="Q584" s="6"/>
      <c r="R584" s="9" t="s">
        <v>12</v>
      </c>
    </row>
    <row r="585" spans="1:18" ht="14">
      <c r="B585" s="7">
        <f t="shared" si="157"/>
        <v>431674</v>
      </c>
      <c r="C585" s="7">
        <f t="shared" si="157"/>
        <v>288803</v>
      </c>
      <c r="D585" s="7">
        <f t="shared" si="157"/>
        <v>432085</v>
      </c>
      <c r="E585" s="7">
        <f t="shared" si="157"/>
        <v>572641</v>
      </c>
      <c r="F585" s="7">
        <f t="shared" si="157"/>
        <v>768755</v>
      </c>
      <c r="G585" s="7">
        <f t="shared" si="157"/>
        <v>959215</v>
      </c>
      <c r="H585" s="7">
        <f t="shared" si="157"/>
        <v>1051721</v>
      </c>
      <c r="I585" s="7">
        <f t="shared" si="157"/>
        <v>1168679</v>
      </c>
      <c r="J585" s="7">
        <f t="shared" si="157"/>
        <v>1132490</v>
      </c>
      <c r="K585" s="7">
        <f t="shared" si="157"/>
        <v>1231269</v>
      </c>
      <c r="L585" s="7">
        <f t="shared" si="157"/>
        <v>1113005</v>
      </c>
      <c r="M585" s="7">
        <f t="shared" si="157"/>
        <v>1184483</v>
      </c>
      <c r="N585" s="7">
        <f t="shared" si="157"/>
        <v>1179579</v>
      </c>
      <c r="O585" s="7">
        <f t="shared" si="157"/>
        <v>1287117</v>
      </c>
      <c r="P585" s="7" t="str">
        <f t="shared" si="157"/>
        <v/>
      </c>
      <c r="Q585" s="6"/>
      <c r="R585" s="9" t="s">
        <v>13</v>
      </c>
    </row>
    <row r="586" spans="1:18" ht="14">
      <c r="B586" s="7">
        <f t="shared" si="157"/>
        <v>467658</v>
      </c>
      <c r="C586" s="7">
        <f t="shared" si="157"/>
        <v>386381</v>
      </c>
      <c r="D586" s="7">
        <f t="shared" si="157"/>
        <v>502904</v>
      </c>
      <c r="E586" s="7">
        <f t="shared" si="157"/>
        <v>669059</v>
      </c>
      <c r="F586" s="7">
        <f t="shared" si="157"/>
        <v>759945</v>
      </c>
      <c r="G586" s="7">
        <f t="shared" si="157"/>
        <v>1024133</v>
      </c>
      <c r="H586" s="7">
        <f t="shared" si="157"/>
        <v>1082500</v>
      </c>
      <c r="I586" s="7">
        <f t="shared" si="157"/>
        <v>1247035</v>
      </c>
      <c r="J586" s="7">
        <f t="shared" si="157"/>
        <v>1408107</v>
      </c>
      <c r="K586" s="7">
        <f t="shared" si="157"/>
        <v>1446779</v>
      </c>
      <c r="L586" s="7">
        <f t="shared" si="157"/>
        <v>1357327</v>
      </c>
      <c r="M586" s="7">
        <f t="shared" si="157"/>
        <v>1482630</v>
      </c>
      <c r="N586" s="7">
        <f t="shared" si="157"/>
        <v>1572355</v>
      </c>
      <c r="O586" s="7">
        <f t="shared" si="157"/>
        <v>1571854</v>
      </c>
      <c r="P586" s="7" t="str">
        <f t="shared" si="157"/>
        <v/>
      </c>
      <c r="Q586" s="6"/>
      <c r="R586" s="9" t="s">
        <v>14</v>
      </c>
    </row>
    <row r="587" spans="1:18" ht="14">
      <c r="B587" s="7">
        <f t="shared" si="157"/>
        <v>384500</v>
      </c>
      <c r="C587" s="18">
        <f t="shared" si="157"/>
        <v>554949.80000000005</v>
      </c>
      <c r="D587" s="18">
        <f t="shared" si="157"/>
        <v>473862.33</v>
      </c>
      <c r="E587" s="18">
        <f t="shared" si="157"/>
        <v>677703.94</v>
      </c>
      <c r="F587" s="18">
        <f t="shared" si="157"/>
        <v>1163335.6599999999</v>
      </c>
      <c r="G587" s="18">
        <f t="shared" si="157"/>
        <v>1305447.5</v>
      </c>
      <c r="H587" s="18">
        <f t="shared" si="157"/>
        <v>1480071.92</v>
      </c>
      <c r="I587" s="18">
        <f t="shared" si="157"/>
        <v>1423476.68</v>
      </c>
      <c r="J587" s="18">
        <f t="shared" si="157"/>
        <v>1617736.76</v>
      </c>
      <c r="K587" s="18">
        <f t="shared" si="157"/>
        <v>1877813.35</v>
      </c>
      <c r="L587" s="18">
        <f t="shared" si="157"/>
        <v>1844079.65</v>
      </c>
      <c r="M587" s="18">
        <f t="shared" si="157"/>
        <v>2059065.11</v>
      </c>
      <c r="N587" s="18">
        <f t="shared" si="157"/>
        <v>2129873.42</v>
      </c>
      <c r="O587" s="18">
        <f t="shared" si="157"/>
        <v>9094011.3200000003</v>
      </c>
      <c r="P587" s="18" t="str">
        <f t="shared" si="157"/>
        <v/>
      </c>
      <c r="Q587" s="6"/>
      <c r="R587" s="9" t="s">
        <v>19</v>
      </c>
    </row>
    <row r="588" spans="1:18" ht="14">
      <c r="B588" s="26">
        <f>SUM(B584:B587)</f>
        <v>1674124</v>
      </c>
      <c r="C588" s="18">
        <f t="shared" ref="C588:M588" si="158">SUM(C584:C587)</f>
        <v>1527034.8</v>
      </c>
      <c r="D588" s="18">
        <f t="shared" si="158"/>
        <v>1881033.33</v>
      </c>
      <c r="E588" s="18">
        <f t="shared" si="158"/>
        <v>2604436.94</v>
      </c>
      <c r="F588" s="18">
        <f t="shared" si="158"/>
        <v>3555915.66</v>
      </c>
      <c r="G588" s="18">
        <f t="shared" si="158"/>
        <v>4298578.5</v>
      </c>
      <c r="H588" s="18">
        <f t="shared" si="158"/>
        <v>4884890.92</v>
      </c>
      <c r="I588" s="18">
        <f t="shared" si="158"/>
        <v>5378481.6799999997</v>
      </c>
      <c r="J588" s="18">
        <f t="shared" si="158"/>
        <v>5412523.7599999998</v>
      </c>
      <c r="K588" s="18">
        <f t="shared" si="158"/>
        <v>6178132.3499999996</v>
      </c>
      <c r="L588" s="18">
        <f t="shared" si="158"/>
        <v>5941992.6500000004</v>
      </c>
      <c r="M588" s="18">
        <f t="shared" si="158"/>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ht="14">
      <c r="B589" s="10">
        <f t="shared" ref="B589:O589" si="159">+B588/(B$465+B$472)</f>
        <v>2.2582540389436336E-2</v>
      </c>
      <c r="C589" s="10">
        <f t="shared" si="159"/>
        <v>1.947879493352803E-2</v>
      </c>
      <c r="D589" s="10">
        <f t="shared" si="159"/>
        <v>2.1219392160137133E-2</v>
      </c>
      <c r="E589" s="10">
        <f t="shared" si="159"/>
        <v>2.6130596380526727E-2</v>
      </c>
      <c r="F589" s="10">
        <f t="shared" si="159"/>
        <v>3.0932881493683308E-2</v>
      </c>
      <c r="G589" s="10">
        <f t="shared" si="159"/>
        <v>3.3121857718126216E-2</v>
      </c>
      <c r="H589" s="10">
        <f t="shared" si="159"/>
        <v>3.4272257885563942E-2</v>
      </c>
      <c r="I589" s="10">
        <f t="shared" si="159"/>
        <v>3.4495758021150569E-2</v>
      </c>
      <c r="J589" s="10">
        <f t="shared" si="159"/>
        <v>3.1324265225976103E-2</v>
      </c>
      <c r="K589" s="10">
        <f t="shared" si="159"/>
        <v>3.3081657310123011E-2</v>
      </c>
      <c r="L589" s="10">
        <f t="shared" si="159"/>
        <v>3.0798682447051928E-2</v>
      </c>
      <c r="M589" s="10">
        <f t="shared" si="159"/>
        <v>2.9647627596102163E-2</v>
      </c>
      <c r="N589" s="10">
        <f t="shared" si="159"/>
        <v>3.0009395912278133E-2</v>
      </c>
      <c r="O589" s="10">
        <f t="shared" si="159"/>
        <v>5.1369945273754256E-2</v>
      </c>
      <c r="P589" s="10">
        <f t="shared" ref="P589" si="160">+P588/(P$465+P$472)</f>
        <v>1.843533805462819E-2</v>
      </c>
      <c r="Q589" s="6"/>
      <c r="R589" s="11" t="s">
        <v>32</v>
      </c>
    </row>
    <row r="590" spans="1:18" s="87" customFormat="1" ht="14">
      <c r="A590" s="86"/>
      <c r="B590" s="19"/>
      <c r="C590" s="10">
        <f t="shared" ref="C590:M590" si="161">C588/B588-1</f>
        <v>-8.7860397437704685E-2</v>
      </c>
      <c r="D590" s="10">
        <f t="shared" si="161"/>
        <v>0.23182086616493613</v>
      </c>
      <c r="E590" s="10">
        <f t="shared" si="161"/>
        <v>0.3845777735368463</v>
      </c>
      <c r="F590" s="10">
        <f t="shared" si="161"/>
        <v>0.36532991272962057</v>
      </c>
      <c r="G590" s="10">
        <f t="shared" si="161"/>
        <v>0.20885277127185842</v>
      </c>
      <c r="H590" s="10">
        <f t="shared" si="161"/>
        <v>0.13639681583109398</v>
      </c>
      <c r="I590" s="10">
        <f t="shared" si="161"/>
        <v>0.10104437705642755</v>
      </c>
      <c r="J590" s="10">
        <f t="shared" si="161"/>
        <v>6.3293103937838158E-3</v>
      </c>
      <c r="K590" s="10">
        <f t="shared" si="161"/>
        <v>0.1414513125389032</v>
      </c>
      <c r="L590" s="10">
        <f t="shared" si="161"/>
        <v>-3.8221858422958443E-2</v>
      </c>
      <c r="M590" s="10">
        <f t="shared" si="161"/>
        <v>5.0925586385570432E-2</v>
      </c>
      <c r="N590" s="10">
        <f>N588/M588-1</f>
        <v>5.093612271178416E-2</v>
      </c>
      <c r="O590" s="10">
        <f>O588/N588-1</f>
        <v>1.0855431860357783</v>
      </c>
      <c r="P590" s="10">
        <f>P588/O588-1</f>
        <v>-0.40078907050141122</v>
      </c>
      <c r="Q590" s="17"/>
      <c r="R590" s="14" t="s">
        <v>20</v>
      </c>
    </row>
    <row r="591" spans="1:18" ht="14">
      <c r="B591" s="248" t="s">
        <v>9</v>
      </c>
      <c r="C591" s="248"/>
      <c r="D591" s="248"/>
      <c r="E591" s="248"/>
      <c r="F591" s="248"/>
      <c r="G591" s="248"/>
      <c r="H591" s="248"/>
      <c r="I591" s="248"/>
      <c r="J591" s="248"/>
      <c r="K591" s="248"/>
      <c r="L591" s="248"/>
      <c r="M591" s="248"/>
      <c r="N591" s="248"/>
      <c r="O591" s="115"/>
      <c r="P591" s="115"/>
    </row>
    <row r="592" spans="1:18" ht="14">
      <c r="B592" s="258" t="s">
        <v>366</v>
      </c>
      <c r="C592" s="258"/>
      <c r="D592" s="258"/>
      <c r="E592" s="258"/>
      <c r="F592" s="258"/>
      <c r="G592" s="258"/>
      <c r="H592" s="258"/>
      <c r="I592" s="258"/>
      <c r="J592" s="258"/>
      <c r="K592" s="258"/>
      <c r="L592" s="258"/>
      <c r="M592" s="258"/>
      <c r="N592" s="258"/>
      <c r="O592" s="123"/>
      <c r="P592" s="123"/>
    </row>
    <row r="593" spans="2:18" ht="14">
      <c r="B593" s="7">
        <f t="shared" ref="B593:P595" si="162">IFERROR(VLOOKUP($B$592,$221:$343,MATCH($R593&amp;"/"&amp;B$348,$219:$219,0),FALSE),"")</f>
        <v>221834</v>
      </c>
      <c r="C593" s="7">
        <f t="shared" si="162"/>
        <v>214972</v>
      </c>
      <c r="D593" s="7">
        <f t="shared" si="162"/>
        <v>244683</v>
      </c>
      <c r="E593" s="7">
        <f t="shared" si="162"/>
        <v>236430</v>
      </c>
      <c r="F593" s="7">
        <f t="shared" si="162"/>
        <v>280190</v>
      </c>
      <c r="G593" s="7">
        <f t="shared" si="162"/>
        <v>318054</v>
      </c>
      <c r="H593" s="7">
        <f t="shared" si="162"/>
        <v>329612</v>
      </c>
      <c r="I593" s="7">
        <f t="shared" si="162"/>
        <v>426904</v>
      </c>
      <c r="J593" s="7">
        <f t="shared" si="162"/>
        <v>494673</v>
      </c>
      <c r="K593" s="7">
        <f t="shared" si="162"/>
        <v>574615</v>
      </c>
      <c r="L593" s="7">
        <f t="shared" si="162"/>
        <v>622667</v>
      </c>
      <c r="M593" s="7">
        <f t="shared" si="162"/>
        <v>659065</v>
      </c>
      <c r="N593" s="8">
        <f t="shared" si="162"/>
        <v>877679</v>
      </c>
      <c r="O593" s="8">
        <f t="shared" si="162"/>
        <v>885686</v>
      </c>
      <c r="P593" s="8">
        <f t="shared" si="162"/>
        <v>4326058</v>
      </c>
      <c r="Q593" s="6"/>
      <c r="R593" s="9" t="s">
        <v>12</v>
      </c>
    </row>
    <row r="594" spans="2:18" ht="14">
      <c r="B594" s="7">
        <f t="shared" si="162"/>
        <v>445613</v>
      </c>
      <c r="C594" s="7">
        <f t="shared" si="162"/>
        <v>433630</v>
      </c>
      <c r="D594" s="7">
        <f t="shared" si="162"/>
        <v>500221</v>
      </c>
      <c r="E594" s="7">
        <f t="shared" si="162"/>
        <v>475709</v>
      </c>
      <c r="F594" s="7">
        <f t="shared" si="162"/>
        <v>576311</v>
      </c>
      <c r="G594" s="7">
        <f t="shared" si="162"/>
        <v>653076</v>
      </c>
      <c r="H594" s="7">
        <f t="shared" si="162"/>
        <v>669483</v>
      </c>
      <c r="I594" s="7">
        <f t="shared" si="162"/>
        <v>877626</v>
      </c>
      <c r="J594" s="7">
        <f t="shared" si="162"/>
        <v>1004587</v>
      </c>
      <c r="K594" s="7">
        <f t="shared" si="162"/>
        <v>1171563</v>
      </c>
      <c r="L594" s="7">
        <f t="shared" si="162"/>
        <v>1256097</v>
      </c>
      <c r="M594" s="7">
        <f t="shared" si="162"/>
        <v>1326774</v>
      </c>
      <c r="N594" s="8">
        <f t="shared" si="162"/>
        <v>1770134</v>
      </c>
      <c r="O594" s="8">
        <f t="shared" si="162"/>
        <v>1782696</v>
      </c>
      <c r="P594" s="8" t="str">
        <f t="shared" si="162"/>
        <v/>
      </c>
      <c r="Q594" s="6"/>
      <c r="R594" s="9" t="s">
        <v>13</v>
      </c>
    </row>
    <row r="595" spans="2:18" ht="14">
      <c r="B595" s="7">
        <f t="shared" si="162"/>
        <v>664564</v>
      </c>
      <c r="C595" s="7">
        <f t="shared" si="162"/>
        <v>675647</v>
      </c>
      <c r="D595" s="7">
        <f t="shared" si="162"/>
        <v>762179</v>
      </c>
      <c r="E595" s="7">
        <f t="shared" si="162"/>
        <v>736498</v>
      </c>
      <c r="F595" s="7">
        <f t="shared" si="162"/>
        <v>877846</v>
      </c>
      <c r="G595" s="7">
        <f t="shared" si="162"/>
        <v>1002072</v>
      </c>
      <c r="H595" s="7">
        <f t="shared" si="162"/>
        <v>1042391</v>
      </c>
      <c r="I595" s="7">
        <f t="shared" si="162"/>
        <v>1351422</v>
      </c>
      <c r="J595" s="7">
        <f t="shared" si="162"/>
        <v>1542883</v>
      </c>
      <c r="K595" s="7">
        <f t="shared" si="162"/>
        <v>1773203</v>
      </c>
      <c r="L595" s="7">
        <f t="shared" si="162"/>
        <v>1903211</v>
      </c>
      <c r="M595" s="7">
        <f t="shared" si="162"/>
        <v>2021892</v>
      </c>
      <c r="N595" s="8">
        <f t="shared" si="162"/>
        <v>2663983</v>
      </c>
      <c r="O595" s="8">
        <f t="shared" si="162"/>
        <v>2687891</v>
      </c>
      <c r="P595" s="8" t="str">
        <f t="shared" si="162"/>
        <v/>
      </c>
      <c r="Q595" s="6"/>
      <c r="R595" s="9" t="s">
        <v>14</v>
      </c>
    </row>
    <row r="596" spans="2:18" ht="14">
      <c r="B596" s="7">
        <f t="shared" ref="B596:M596" si="163">IFERROR(VLOOKUP($B$592,$221:$343,MATCH($R596&amp;"/"&amp;B$348,$219:$219,0),FALSE),"")</f>
        <v>883785</v>
      </c>
      <c r="C596" s="7">
        <f t="shared" si="163"/>
        <v>922785.26</v>
      </c>
      <c r="D596" s="7">
        <f t="shared" si="163"/>
        <v>1029926.98</v>
      </c>
      <c r="E596" s="7">
        <f t="shared" si="163"/>
        <v>1011808.46</v>
      </c>
      <c r="F596" s="7">
        <f t="shared" si="163"/>
        <v>1192422.06</v>
      </c>
      <c r="G596" s="7">
        <f t="shared" si="163"/>
        <v>1330916.7</v>
      </c>
      <c r="H596" s="7">
        <f t="shared" si="163"/>
        <v>1440975.9</v>
      </c>
      <c r="I596" s="7">
        <f t="shared" si="163"/>
        <v>1869907.98</v>
      </c>
      <c r="J596" s="7">
        <f t="shared" si="163"/>
        <v>2100310.9700000002</v>
      </c>
      <c r="K596" s="7">
        <f t="shared" si="163"/>
        <v>2400681.06</v>
      </c>
      <c r="L596" s="7">
        <f t="shared" si="163"/>
        <v>2551259.59</v>
      </c>
      <c r="M596" s="7">
        <f t="shared" si="163"/>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ht="14">
      <c r="B597" s="10">
        <f t="shared" ref="B597:O597" si="164">B596/(B$465+B472)</f>
        <v>1.1921524605153496E-2</v>
      </c>
      <c r="C597" s="10">
        <f t="shared" si="164"/>
        <v>1.1771011929277804E-2</v>
      </c>
      <c r="D597" s="10">
        <f t="shared" si="164"/>
        <v>1.1618307946157293E-2</v>
      </c>
      <c r="E597" s="10">
        <f t="shared" si="164"/>
        <v>1.0151583275678128E-2</v>
      </c>
      <c r="F597" s="10">
        <f t="shared" si="164"/>
        <v>1.0372869831348511E-2</v>
      </c>
      <c r="G597" s="10">
        <f t="shared" si="164"/>
        <v>1.0255118889204436E-2</v>
      </c>
      <c r="H597" s="10">
        <f t="shared" si="164"/>
        <v>1.0109846557573203E-2</v>
      </c>
      <c r="I597" s="10">
        <f t="shared" si="164"/>
        <v>1.199295582613167E-2</v>
      </c>
      <c r="J597" s="10">
        <f t="shared" si="164"/>
        <v>1.2155271883981005E-2</v>
      </c>
      <c r="K597" s="10">
        <f t="shared" si="164"/>
        <v>1.2854776110101118E-2</v>
      </c>
      <c r="L597" s="10">
        <f t="shared" si="164"/>
        <v>1.3223751455230408E-2</v>
      </c>
      <c r="M597" s="10">
        <f t="shared" si="164"/>
        <v>1.2928639604107086E-2</v>
      </c>
      <c r="N597" s="10">
        <f t="shared" si="164"/>
        <v>1.6357286725852713E-2</v>
      </c>
      <c r="O597" s="10">
        <f t="shared" si="164"/>
        <v>2.2998970836257095E-2</v>
      </c>
      <c r="P597" s="10">
        <f t="shared" ref="P597" si="165">P596/(P$465+P472)</f>
        <v>3.8897718184882725E-2</v>
      </c>
      <c r="Q597" s="6"/>
      <c r="R597" s="11" t="s">
        <v>686</v>
      </c>
    </row>
    <row r="598" spans="2:18" ht="14">
      <c r="B598" s="259" t="s">
        <v>368</v>
      </c>
      <c r="C598" s="260"/>
      <c r="D598" s="260"/>
      <c r="E598" s="260"/>
      <c r="F598" s="260"/>
      <c r="G598" s="260"/>
      <c r="H598" s="260"/>
      <c r="I598" s="260"/>
      <c r="J598" s="260"/>
      <c r="K598" s="260"/>
      <c r="L598" s="260"/>
      <c r="M598" s="260"/>
      <c r="N598" s="260"/>
      <c r="O598" s="115"/>
      <c r="P598" s="115"/>
    </row>
    <row r="599" spans="2:18" ht="14">
      <c r="B599" s="7">
        <f t="shared" ref="B599:P602" si="166">IFERROR(VLOOKUP($B$598,$221:$343,MATCH($R599&amp;"/"&amp;B$348,$219:$219,0),FALSE),"")</f>
        <v>121314</v>
      </c>
      <c r="C599" s="7">
        <f t="shared" si="166"/>
        <v>565545</v>
      </c>
      <c r="D599" s="7">
        <f t="shared" si="166"/>
        <v>579711</v>
      </c>
      <c r="E599" s="7">
        <f t="shared" si="166"/>
        <v>549961</v>
      </c>
      <c r="F599" s="7">
        <f t="shared" si="166"/>
        <v>229159</v>
      </c>
      <c r="G599" s="7">
        <f t="shared" si="166"/>
        <v>1989549</v>
      </c>
      <c r="H599" s="7">
        <f t="shared" si="166"/>
        <v>914818</v>
      </c>
      <c r="I599" s="7">
        <f t="shared" si="166"/>
        <v>1636020</v>
      </c>
      <c r="J599" s="7">
        <f t="shared" si="166"/>
        <v>943374</v>
      </c>
      <c r="K599" s="7">
        <f t="shared" si="166"/>
        <v>1148156</v>
      </c>
      <c r="L599" s="7">
        <f t="shared" si="166"/>
        <v>368137</v>
      </c>
      <c r="M599" s="7">
        <f t="shared" si="166"/>
        <v>2979323</v>
      </c>
      <c r="N599" s="8">
        <f t="shared" si="166"/>
        <v>3346123</v>
      </c>
      <c r="O599" s="8">
        <f t="shared" si="166"/>
        <v>2769258</v>
      </c>
      <c r="P599" s="8">
        <f t="shared" si="166"/>
        <v>1573611</v>
      </c>
      <c r="Q599" s="6"/>
      <c r="R599" s="9" t="s">
        <v>12</v>
      </c>
    </row>
    <row r="600" spans="2:18" ht="14">
      <c r="B600" s="7">
        <f t="shared" si="166"/>
        <v>478371</v>
      </c>
      <c r="C600" s="7">
        <f t="shared" si="166"/>
        <v>1477449</v>
      </c>
      <c r="D600" s="7">
        <f t="shared" si="166"/>
        <v>1307894</v>
      </c>
      <c r="E600" s="7">
        <f t="shared" si="166"/>
        <v>582072</v>
      </c>
      <c r="F600" s="7">
        <f t="shared" si="166"/>
        <v>763148</v>
      </c>
      <c r="G600" s="7">
        <f t="shared" si="166"/>
        <v>-204451</v>
      </c>
      <c r="H600" s="7">
        <f t="shared" si="166"/>
        <v>820253</v>
      </c>
      <c r="I600" s="7">
        <f t="shared" si="166"/>
        <v>1611497</v>
      </c>
      <c r="J600" s="7">
        <f t="shared" si="166"/>
        <v>2016165</v>
      </c>
      <c r="K600" s="7">
        <f t="shared" si="166"/>
        <v>2082872</v>
      </c>
      <c r="L600" s="7">
        <f t="shared" si="166"/>
        <v>-374009</v>
      </c>
      <c r="M600" s="7">
        <f t="shared" si="166"/>
        <v>2399399</v>
      </c>
      <c r="N600" s="8">
        <f t="shared" si="166"/>
        <v>3788063</v>
      </c>
      <c r="O600" s="8">
        <f t="shared" si="166"/>
        <v>1749657</v>
      </c>
      <c r="P600" s="8" t="str">
        <f t="shared" si="166"/>
        <v/>
      </c>
      <c r="Q600" s="6"/>
      <c r="R600" s="9" t="s">
        <v>13</v>
      </c>
    </row>
    <row r="601" spans="2:18" ht="14">
      <c r="B601" s="7">
        <f t="shared" si="166"/>
        <v>984064</v>
      </c>
      <c r="C601" s="7">
        <f t="shared" si="166"/>
        <v>2742488</v>
      </c>
      <c r="D601" s="7">
        <f t="shared" si="166"/>
        <v>2096037</v>
      </c>
      <c r="E601" s="7">
        <f t="shared" si="166"/>
        <v>1359600</v>
      </c>
      <c r="F601" s="7">
        <f t="shared" si="166"/>
        <v>186200</v>
      </c>
      <c r="G601" s="7">
        <f t="shared" si="166"/>
        <v>2090956</v>
      </c>
      <c r="H601" s="7">
        <f t="shared" si="166"/>
        <v>2859730</v>
      </c>
      <c r="I601" s="7">
        <f t="shared" si="166"/>
        <v>3629281</v>
      </c>
      <c r="J601" s="7">
        <f t="shared" si="166"/>
        <v>4747195</v>
      </c>
      <c r="K601" s="7">
        <f t="shared" si="166"/>
        <v>6492301</v>
      </c>
      <c r="L601" s="7">
        <f t="shared" si="166"/>
        <v>1084457</v>
      </c>
      <c r="M601" s="7">
        <f t="shared" si="166"/>
        <v>4842233</v>
      </c>
      <c r="N601" s="8">
        <f t="shared" si="166"/>
        <v>7898791</v>
      </c>
      <c r="O601" s="8">
        <f t="shared" si="166"/>
        <v>4115465</v>
      </c>
      <c r="P601" s="8" t="str">
        <f t="shared" si="166"/>
        <v/>
      </c>
      <c r="Q601" s="6"/>
      <c r="R601" s="9" t="s">
        <v>14</v>
      </c>
    </row>
    <row r="602" spans="2:18" ht="14">
      <c r="B602" s="7">
        <f t="shared" si="166"/>
        <v>1816317</v>
      </c>
      <c r="C602" s="7">
        <f t="shared" si="166"/>
        <v>4351702.33</v>
      </c>
      <c r="D602" s="7">
        <f t="shared" si="166"/>
        <v>4850724.7300000004</v>
      </c>
      <c r="E602" s="7">
        <f t="shared" si="166"/>
        <v>5596555.3099999996</v>
      </c>
      <c r="F602" s="7">
        <f t="shared" si="166"/>
        <v>5166306.3</v>
      </c>
      <c r="G602" s="7">
        <f t="shared" si="166"/>
        <v>5306251.6100000003</v>
      </c>
      <c r="H602" s="7">
        <f t="shared" si="166"/>
        <v>7660881.6399999997</v>
      </c>
      <c r="I602" s="7">
        <f t="shared" si="166"/>
        <v>6701120.3600000003</v>
      </c>
      <c r="J602" s="7">
        <f t="shared" si="166"/>
        <v>9071490.0899999999</v>
      </c>
      <c r="K602" s="7">
        <f t="shared" si="166"/>
        <v>11927825.65</v>
      </c>
      <c r="L602" s="7">
        <f t="shared" si="166"/>
        <v>6011602.8099999996</v>
      </c>
      <c r="M602" s="7">
        <f t="shared" si="166"/>
        <v>10269881.439999999</v>
      </c>
      <c r="N602" s="8">
        <f t="shared" si="166"/>
        <v>13353030.85</v>
      </c>
      <c r="O602" s="8">
        <f t="shared" si="166"/>
        <v>16774464.9</v>
      </c>
      <c r="P602" s="8" t="str">
        <f t="shared" si="166"/>
        <v/>
      </c>
      <c r="Q602" s="6"/>
      <c r="R602" s="9" t="s">
        <v>15</v>
      </c>
    </row>
    <row r="603" spans="2:18" ht="14">
      <c r="B603" s="111">
        <f t="shared" ref="B603:M603" si="167">B602/B$588</f>
        <v>1.0849357634201529</v>
      </c>
      <c r="C603" s="111">
        <f t="shared" si="167"/>
        <v>2.849772860448236</v>
      </c>
      <c r="D603" s="111">
        <f t="shared" si="167"/>
        <v>2.5787553323151378</v>
      </c>
      <c r="E603" s="111">
        <f t="shared" si="167"/>
        <v>2.1488542202907013</v>
      </c>
      <c r="F603" s="111">
        <f t="shared" si="167"/>
        <v>1.452876500451082</v>
      </c>
      <c r="G603" s="111">
        <f t="shared" si="167"/>
        <v>1.234420078637624</v>
      </c>
      <c r="H603" s="111">
        <f t="shared" si="167"/>
        <v>1.568281004727123</v>
      </c>
      <c r="I603" s="111">
        <f t="shared" si="167"/>
        <v>1.2459130213119924</v>
      </c>
      <c r="J603" s="111">
        <f t="shared" si="167"/>
        <v>1.6760185252286079</v>
      </c>
      <c r="K603" s="111">
        <f t="shared" si="167"/>
        <v>1.9306523354100695</v>
      </c>
      <c r="L603" s="111">
        <f t="shared" si="167"/>
        <v>1.0117149522222986</v>
      </c>
      <c r="M603" s="111">
        <f t="shared" si="167"/>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ht="14">
      <c r="B604" s="261" t="s">
        <v>34</v>
      </c>
      <c r="C604" s="262"/>
      <c r="D604" s="262"/>
      <c r="E604" s="262"/>
      <c r="F604" s="262"/>
      <c r="G604" s="262"/>
      <c r="H604" s="262"/>
      <c r="I604" s="262"/>
      <c r="J604" s="262"/>
      <c r="K604" s="262"/>
      <c r="L604" s="262"/>
      <c r="M604" s="262"/>
      <c r="N604" s="262"/>
      <c r="O604" s="120"/>
      <c r="P604" s="120"/>
    </row>
    <row r="605" spans="2:18" ht="14">
      <c r="B605" s="7">
        <f>IFERROR(B599+B611,"")</f>
        <v>-254610</v>
      </c>
      <c r="C605" s="7">
        <f t="shared" ref="C605:O608" si="168">IFERROR(C599+C611,"")</f>
        <v>444830</v>
      </c>
      <c r="D605" s="7">
        <f t="shared" si="168"/>
        <v>33830</v>
      </c>
      <c r="E605" s="7">
        <f t="shared" si="168"/>
        <v>-234661</v>
      </c>
      <c r="F605" s="7">
        <f t="shared" si="168"/>
        <v>-241933</v>
      </c>
      <c r="G605" s="7">
        <f t="shared" si="168"/>
        <v>1221993</v>
      </c>
      <c r="H605" s="7">
        <f t="shared" si="168"/>
        <v>-536474</v>
      </c>
      <c r="I605" s="7">
        <f t="shared" si="168"/>
        <v>-319506</v>
      </c>
      <c r="J605" s="7">
        <f t="shared" si="168"/>
        <v>-207303</v>
      </c>
      <c r="K605" s="7">
        <f t="shared" si="168"/>
        <v>589393</v>
      </c>
      <c r="L605" s="7">
        <f t="shared" si="168"/>
        <v>-34290</v>
      </c>
      <c r="M605" s="7">
        <f t="shared" si="168"/>
        <v>2242380</v>
      </c>
      <c r="N605" s="8">
        <f t="shared" si="168"/>
        <v>2699921</v>
      </c>
      <c r="O605" s="8">
        <f t="shared" si="168"/>
        <v>2300031</v>
      </c>
      <c r="P605" s="8">
        <f t="shared" ref="P605" si="169">IFERROR(P599+P611,"")</f>
        <v>-3571718</v>
      </c>
      <c r="Q605" s="6"/>
      <c r="R605" s="9" t="s">
        <v>12</v>
      </c>
    </row>
    <row r="606" spans="2:18" ht="14">
      <c r="B606" s="7">
        <f t="shared" ref="B606:N608" si="170">IFERROR(B600+B612,"")</f>
        <v>-103915</v>
      </c>
      <c r="C606" s="7">
        <f t="shared" si="170"/>
        <v>792489</v>
      </c>
      <c r="D606" s="7">
        <f t="shared" si="170"/>
        <v>353209</v>
      </c>
      <c r="E606" s="7">
        <f t="shared" si="170"/>
        <v>-746908</v>
      </c>
      <c r="F606" s="7">
        <f t="shared" si="170"/>
        <v>-481861</v>
      </c>
      <c r="G606" s="7">
        <f t="shared" si="170"/>
        <v>-1766581</v>
      </c>
      <c r="H606" s="7">
        <f t="shared" si="170"/>
        <v>-1821993</v>
      </c>
      <c r="I606" s="7">
        <f t="shared" si="170"/>
        <v>-1499282</v>
      </c>
      <c r="J606" s="7">
        <f t="shared" si="170"/>
        <v>-758689</v>
      </c>
      <c r="K606" s="7">
        <f t="shared" si="170"/>
        <v>562495</v>
      </c>
      <c r="L606" s="7">
        <f t="shared" si="170"/>
        <v>-1237634</v>
      </c>
      <c r="M606" s="7">
        <f t="shared" si="170"/>
        <v>1100512</v>
      </c>
      <c r="N606" s="8">
        <f t="shared" si="170"/>
        <v>2535769</v>
      </c>
      <c r="O606" s="8">
        <f t="shared" si="168"/>
        <v>683180</v>
      </c>
      <c r="P606" s="8" t="str">
        <f t="shared" ref="P606" si="171">IFERROR(P600+P612,"")</f>
        <v/>
      </c>
      <c r="Q606" s="6"/>
      <c r="R606" s="9" t="s">
        <v>13</v>
      </c>
    </row>
    <row r="607" spans="2:18" ht="14">
      <c r="B607" s="7">
        <f t="shared" si="170"/>
        <v>282362</v>
      </c>
      <c r="C607" s="7">
        <f t="shared" si="170"/>
        <v>1762697</v>
      </c>
      <c r="D607" s="7">
        <f t="shared" si="170"/>
        <v>802500</v>
      </c>
      <c r="E607" s="7">
        <f t="shared" si="170"/>
        <v>-1294886</v>
      </c>
      <c r="F607" s="7">
        <f t="shared" si="170"/>
        <v>-1764951</v>
      </c>
      <c r="G607" s="7">
        <f t="shared" si="170"/>
        <v>-173263</v>
      </c>
      <c r="H607" s="7">
        <f t="shared" si="170"/>
        <v>-1103896</v>
      </c>
      <c r="I607" s="7">
        <f t="shared" si="170"/>
        <v>-734919</v>
      </c>
      <c r="J607" s="7">
        <f t="shared" si="170"/>
        <v>747085</v>
      </c>
      <c r="K607" s="7">
        <f t="shared" si="170"/>
        <v>3928308</v>
      </c>
      <c r="L607" s="7">
        <f t="shared" si="170"/>
        <v>-453974</v>
      </c>
      <c r="M607" s="7">
        <f t="shared" si="170"/>
        <v>2765471</v>
      </c>
      <c r="N607" s="8">
        <f t="shared" si="170"/>
        <v>6196729</v>
      </c>
      <c r="O607" s="8">
        <f t="shared" si="168"/>
        <v>2270685</v>
      </c>
      <c r="P607" s="8" t="str">
        <f t="shared" ref="P607" si="172">IFERROR(P601+P613,"")</f>
        <v/>
      </c>
      <c r="Q607" s="6"/>
      <c r="R607" s="9" t="s">
        <v>14</v>
      </c>
    </row>
    <row r="608" spans="2:18" ht="14">
      <c r="B608" s="7">
        <f t="shared" si="170"/>
        <v>677357</v>
      </c>
      <c r="C608" s="18">
        <f t="shared" si="170"/>
        <v>2811816.18</v>
      </c>
      <c r="D608" s="18">
        <f t="shared" si="170"/>
        <v>3360294.7600000007</v>
      </c>
      <c r="E608" s="18">
        <f t="shared" si="170"/>
        <v>2353770.9599999995</v>
      </c>
      <c r="F608" s="18">
        <f t="shared" si="170"/>
        <v>2320757.0299999998</v>
      </c>
      <c r="G608" s="18">
        <f t="shared" si="170"/>
        <v>2294712.4400000004</v>
      </c>
      <c r="H608" s="18">
        <f t="shared" si="170"/>
        <v>1354228.7399999993</v>
      </c>
      <c r="I608" s="18">
        <f t="shared" si="170"/>
        <v>916035.06000000052</v>
      </c>
      <c r="J608" s="18">
        <f t="shared" si="170"/>
        <v>3787575.99</v>
      </c>
      <c r="K608" s="18">
        <f t="shared" si="170"/>
        <v>8406181.0300000012</v>
      </c>
      <c r="L608" s="18">
        <f t="shared" si="170"/>
        <v>3361025.8499999996</v>
      </c>
      <c r="M608" s="18">
        <f t="shared" si="170"/>
        <v>7279511.6899999995</v>
      </c>
      <c r="N608" s="18">
        <f t="shared" si="170"/>
        <v>11230075.68</v>
      </c>
      <c r="O608" s="18">
        <f t="shared" si="168"/>
        <v>12747902.449999999</v>
      </c>
      <c r="P608" s="18" t="str">
        <f t="shared" ref="P608" si="173">IFERROR(P602+P614,"")</f>
        <v/>
      </c>
      <c r="Q608" s="6"/>
      <c r="R608" s="9" t="s">
        <v>15</v>
      </c>
    </row>
    <row r="609" spans="2:18" ht="14">
      <c r="B609" s="263" t="s">
        <v>10</v>
      </c>
      <c r="C609" s="264"/>
      <c r="D609" s="264"/>
      <c r="E609" s="264"/>
      <c r="F609" s="264"/>
      <c r="G609" s="264"/>
      <c r="H609" s="264"/>
      <c r="I609" s="264"/>
      <c r="J609" s="264"/>
      <c r="K609" s="264"/>
      <c r="L609" s="264"/>
      <c r="M609" s="264"/>
      <c r="N609" s="264"/>
      <c r="O609" s="124"/>
      <c r="P609" s="124"/>
      <c r="Q609" s="6"/>
      <c r="R609" s="9"/>
    </row>
    <row r="610" spans="2:18" ht="14">
      <c r="B610" s="265" t="s">
        <v>369</v>
      </c>
      <c r="C610" s="266"/>
      <c r="D610" s="266"/>
      <c r="E610" s="266"/>
      <c r="F610" s="266"/>
      <c r="G610" s="266"/>
      <c r="H610" s="266"/>
      <c r="I610" s="266"/>
      <c r="J610" s="266"/>
      <c r="K610" s="266"/>
      <c r="L610" s="266"/>
      <c r="M610" s="266"/>
      <c r="N610" s="266"/>
      <c r="O610" s="118"/>
      <c r="P610" s="118"/>
    </row>
    <row r="611" spans="2:18" ht="14">
      <c r="B611" s="7">
        <f t="shared" ref="B611:P614" si="174">IFERROR(VLOOKUP($B$610,$221:$343,MATCH($R611&amp;"/"&amp;B$348,$219:$219,0),FALSE),"")</f>
        <v>-375924</v>
      </c>
      <c r="C611" s="7">
        <f t="shared" si="174"/>
        <v>-120715</v>
      </c>
      <c r="D611" s="7">
        <f t="shared" si="174"/>
        <v>-545881</v>
      </c>
      <c r="E611" s="7">
        <f t="shared" si="174"/>
        <v>-784622</v>
      </c>
      <c r="F611" s="7">
        <f t="shared" si="174"/>
        <v>-471092</v>
      </c>
      <c r="G611" s="7">
        <f t="shared" si="174"/>
        <v>-767556</v>
      </c>
      <c r="H611" s="7">
        <f t="shared" si="174"/>
        <v>-1451292</v>
      </c>
      <c r="I611" s="7">
        <f t="shared" si="174"/>
        <v>-1955526</v>
      </c>
      <c r="J611" s="7">
        <f t="shared" si="174"/>
        <v>-1150677</v>
      </c>
      <c r="K611" s="7">
        <f t="shared" si="174"/>
        <v>-558763</v>
      </c>
      <c r="L611" s="7">
        <f t="shared" si="174"/>
        <v>-402427</v>
      </c>
      <c r="M611" s="7">
        <f t="shared" si="174"/>
        <v>-736943</v>
      </c>
      <c r="N611" s="8">
        <f t="shared" si="174"/>
        <v>-646202</v>
      </c>
      <c r="O611" s="8">
        <f t="shared" si="174"/>
        <v>-469227</v>
      </c>
      <c r="P611" s="8">
        <f t="shared" si="174"/>
        <v>-5145329</v>
      </c>
      <c r="Q611" s="6"/>
      <c r="R611" s="9" t="s">
        <v>12</v>
      </c>
    </row>
    <row r="612" spans="2:18" ht="14">
      <c r="B612" s="7">
        <f t="shared" si="174"/>
        <v>-582286</v>
      </c>
      <c r="C612" s="7">
        <f t="shared" si="174"/>
        <v>-684960</v>
      </c>
      <c r="D612" s="7">
        <f t="shared" si="174"/>
        <v>-954685</v>
      </c>
      <c r="E612" s="7">
        <f t="shared" si="174"/>
        <v>-1328980</v>
      </c>
      <c r="F612" s="7">
        <f t="shared" si="174"/>
        <v>-1245009</v>
      </c>
      <c r="G612" s="7">
        <f t="shared" si="174"/>
        <v>-1562130</v>
      </c>
      <c r="H612" s="7">
        <f t="shared" si="174"/>
        <v>-2642246</v>
      </c>
      <c r="I612" s="7">
        <f t="shared" si="174"/>
        <v>-3110779</v>
      </c>
      <c r="J612" s="7">
        <f t="shared" si="174"/>
        <v>-2774854</v>
      </c>
      <c r="K612" s="7">
        <f t="shared" si="174"/>
        <v>-1520377</v>
      </c>
      <c r="L612" s="7">
        <f t="shared" si="174"/>
        <v>-863625</v>
      </c>
      <c r="M612" s="7">
        <f t="shared" si="174"/>
        <v>-1298887</v>
      </c>
      <c r="N612" s="8">
        <f t="shared" si="174"/>
        <v>-1252294</v>
      </c>
      <c r="O612" s="8">
        <f t="shared" si="174"/>
        <v>-1066477</v>
      </c>
      <c r="P612" s="8" t="str">
        <f t="shared" si="174"/>
        <v/>
      </c>
      <c r="Q612" s="6"/>
      <c r="R612" s="9" t="s">
        <v>13</v>
      </c>
    </row>
    <row r="613" spans="2:18" ht="14">
      <c r="B613" s="7">
        <f t="shared" si="174"/>
        <v>-701702</v>
      </c>
      <c r="C613" s="7">
        <f t="shared" si="174"/>
        <v>-979791</v>
      </c>
      <c r="D613" s="7">
        <f t="shared" si="174"/>
        <v>-1293537</v>
      </c>
      <c r="E613" s="7">
        <f t="shared" si="174"/>
        <v>-2654486</v>
      </c>
      <c r="F613" s="7">
        <f t="shared" si="174"/>
        <v>-1951151</v>
      </c>
      <c r="G613" s="7">
        <f t="shared" si="174"/>
        <v>-2264219</v>
      </c>
      <c r="H613" s="7">
        <f t="shared" si="174"/>
        <v>-3963626</v>
      </c>
      <c r="I613" s="7">
        <f t="shared" si="174"/>
        <v>-4364200</v>
      </c>
      <c r="J613" s="7">
        <f t="shared" si="174"/>
        <v>-4000110</v>
      </c>
      <c r="K613" s="7">
        <f t="shared" si="174"/>
        <v>-2563993</v>
      </c>
      <c r="L613" s="7">
        <f t="shared" si="174"/>
        <v>-1538431</v>
      </c>
      <c r="M613" s="7">
        <f t="shared" si="174"/>
        <v>-2076762</v>
      </c>
      <c r="N613" s="8">
        <f t="shared" si="174"/>
        <v>-1702062</v>
      </c>
      <c r="O613" s="8">
        <f t="shared" si="174"/>
        <v>-1844780</v>
      </c>
      <c r="P613" s="8" t="str">
        <f t="shared" si="174"/>
        <v/>
      </c>
      <c r="Q613" s="6"/>
      <c r="R613" s="9" t="s">
        <v>14</v>
      </c>
    </row>
    <row r="614" spans="2:18" ht="14">
      <c r="B614" s="7">
        <f t="shared" si="174"/>
        <v>-1138960</v>
      </c>
      <c r="C614" s="7">
        <f t="shared" si="174"/>
        <v>-1539886.15</v>
      </c>
      <c r="D614" s="7">
        <f t="shared" si="174"/>
        <v>-1490429.97</v>
      </c>
      <c r="E614" s="7">
        <f t="shared" si="174"/>
        <v>-3242784.35</v>
      </c>
      <c r="F614" s="7">
        <f t="shared" si="174"/>
        <v>-2845549.27</v>
      </c>
      <c r="G614" s="7">
        <f t="shared" si="174"/>
        <v>-3011539.17</v>
      </c>
      <c r="H614" s="7">
        <f t="shared" si="174"/>
        <v>-6306652.9000000004</v>
      </c>
      <c r="I614" s="7">
        <f t="shared" si="174"/>
        <v>-5785085.2999999998</v>
      </c>
      <c r="J614" s="7">
        <f t="shared" si="174"/>
        <v>-5283914.0999999996</v>
      </c>
      <c r="K614" s="7">
        <f t="shared" si="174"/>
        <v>-3521644.62</v>
      </c>
      <c r="L614" s="7">
        <f t="shared" si="174"/>
        <v>-2650576.96</v>
      </c>
      <c r="M614" s="7">
        <f t="shared" si="174"/>
        <v>-2990369.75</v>
      </c>
      <c r="N614" s="8">
        <f t="shared" si="174"/>
        <v>-2122955.17</v>
      </c>
      <c r="O614" s="8">
        <f t="shared" si="174"/>
        <v>-4026562.45</v>
      </c>
      <c r="P614" s="8" t="str">
        <f t="shared" si="174"/>
        <v/>
      </c>
      <c r="Q614" s="6"/>
      <c r="R614" s="9" t="s">
        <v>15</v>
      </c>
    </row>
    <row r="615" spans="2:18" ht="14">
      <c r="B615" s="267" t="s">
        <v>370</v>
      </c>
      <c r="C615" s="268"/>
      <c r="D615" s="268"/>
      <c r="E615" s="268"/>
      <c r="F615" s="268"/>
      <c r="G615" s="268"/>
      <c r="H615" s="268"/>
      <c r="I615" s="268"/>
      <c r="J615" s="268"/>
      <c r="K615" s="268"/>
      <c r="L615" s="268"/>
      <c r="M615" s="268"/>
      <c r="N615" s="268"/>
      <c r="O615" s="122"/>
      <c r="P615" s="122"/>
    </row>
    <row r="616" spans="2:18" ht="14">
      <c r="B616" s="7">
        <f t="shared" ref="B616:P619" si="175">IFERROR(VLOOKUP($B$615,$221:$343,MATCH($R616&amp;"/"&amp;B$348,$219:$219,0),FALSE),"")</f>
        <v>-375451</v>
      </c>
      <c r="C616" s="7">
        <f t="shared" si="175"/>
        <v>-114416</v>
      </c>
      <c r="D616" s="7">
        <f t="shared" si="175"/>
        <v>-538101</v>
      </c>
      <c r="E616" s="7">
        <f t="shared" si="175"/>
        <v>-821060</v>
      </c>
      <c r="F616" s="7">
        <f t="shared" si="175"/>
        <v>-469027</v>
      </c>
      <c r="G616" s="7">
        <f t="shared" si="175"/>
        <v>-765818</v>
      </c>
      <c r="H616" s="7">
        <f t="shared" si="175"/>
        <v>-1583794</v>
      </c>
      <c r="I616" s="7">
        <f t="shared" si="175"/>
        <v>-2224790</v>
      </c>
      <c r="J616" s="7">
        <f t="shared" si="175"/>
        <v>-1267038</v>
      </c>
      <c r="K616" s="7">
        <f t="shared" si="175"/>
        <v>-3176815</v>
      </c>
      <c r="L616" s="7">
        <f t="shared" si="175"/>
        <v>-693019</v>
      </c>
      <c r="M616" s="7">
        <f t="shared" si="175"/>
        <v>-735365</v>
      </c>
      <c r="N616" s="8">
        <f t="shared" si="175"/>
        <v>-663436</v>
      </c>
      <c r="O616" s="8">
        <f t="shared" si="175"/>
        <v>-431526</v>
      </c>
      <c r="P616" s="8">
        <f t="shared" si="175"/>
        <v>-7628859</v>
      </c>
      <c r="Q616" s="6"/>
      <c r="R616" s="9" t="s">
        <v>12</v>
      </c>
    </row>
    <row r="617" spans="2:18" ht="14">
      <c r="B617" s="7">
        <f t="shared" si="175"/>
        <v>-317914</v>
      </c>
      <c r="C617" s="7">
        <f t="shared" si="175"/>
        <v>-676814</v>
      </c>
      <c r="D617" s="7">
        <f t="shared" si="175"/>
        <v>-945578</v>
      </c>
      <c r="E617" s="7">
        <f t="shared" si="175"/>
        <v>-1364776</v>
      </c>
      <c r="F617" s="7">
        <f t="shared" si="175"/>
        <v>-1244596</v>
      </c>
      <c r="G617" s="7">
        <f t="shared" si="175"/>
        <v>-1557338</v>
      </c>
      <c r="H617" s="7">
        <f t="shared" si="175"/>
        <v>-3093915</v>
      </c>
      <c r="I617" s="7">
        <f t="shared" si="175"/>
        <v>-3475467</v>
      </c>
      <c r="J617" s="7">
        <f t="shared" si="175"/>
        <v>-2913798</v>
      </c>
      <c r="K617" s="7">
        <f t="shared" si="175"/>
        <v>-4234720</v>
      </c>
      <c r="L617" s="7">
        <f t="shared" si="175"/>
        <v>-861525</v>
      </c>
      <c r="M617" s="7">
        <f t="shared" si="175"/>
        <v>-1411213</v>
      </c>
      <c r="N617" s="8">
        <f t="shared" si="175"/>
        <v>-1306879</v>
      </c>
      <c r="O617" s="8">
        <f t="shared" si="175"/>
        <v>-1024413</v>
      </c>
      <c r="P617" s="8" t="str">
        <f t="shared" si="175"/>
        <v/>
      </c>
      <c r="Q617" s="6"/>
      <c r="R617" s="9" t="s">
        <v>13</v>
      </c>
    </row>
    <row r="618" spans="2:18" ht="14">
      <c r="B618" s="7">
        <f t="shared" si="175"/>
        <v>-226918</v>
      </c>
      <c r="C618" s="7">
        <f t="shared" si="175"/>
        <v>-971430</v>
      </c>
      <c r="D618" s="7">
        <f t="shared" si="175"/>
        <v>-1288565</v>
      </c>
      <c r="E618" s="7">
        <f t="shared" si="175"/>
        <v>-2687762</v>
      </c>
      <c r="F618" s="7">
        <f t="shared" si="175"/>
        <v>-1945095</v>
      </c>
      <c r="G618" s="7">
        <f t="shared" si="175"/>
        <v>-2305846</v>
      </c>
      <c r="H618" s="7">
        <f t="shared" si="175"/>
        <v>-4413764</v>
      </c>
      <c r="I618" s="7">
        <f t="shared" si="175"/>
        <v>-4874930</v>
      </c>
      <c r="J618" s="7">
        <f t="shared" si="175"/>
        <v>-4141354</v>
      </c>
      <c r="K618" s="7">
        <f t="shared" si="175"/>
        <v>-5343813</v>
      </c>
      <c r="L618" s="7">
        <f t="shared" si="175"/>
        <v>-1690316</v>
      </c>
      <c r="M618" s="7">
        <f t="shared" si="175"/>
        <v>-2140381</v>
      </c>
      <c r="N618" s="8">
        <f t="shared" si="175"/>
        <v>-1759753</v>
      </c>
      <c r="O618" s="8">
        <f t="shared" si="175"/>
        <v>-1796323</v>
      </c>
      <c r="P618" s="8" t="str">
        <f t="shared" si="175"/>
        <v/>
      </c>
      <c r="Q618" s="6"/>
      <c r="R618" s="9" t="s">
        <v>14</v>
      </c>
    </row>
    <row r="619" spans="2:18" ht="14">
      <c r="B619" s="7">
        <f t="shared" si="175"/>
        <v>-664948</v>
      </c>
      <c r="C619" s="7">
        <f t="shared" si="175"/>
        <v>-1531899.51</v>
      </c>
      <c r="D619" s="7">
        <f t="shared" si="175"/>
        <v>-1480971.91</v>
      </c>
      <c r="E619" s="7">
        <f t="shared" si="175"/>
        <v>-3319403.16</v>
      </c>
      <c r="F619" s="7">
        <f t="shared" si="175"/>
        <v>-2831390.23</v>
      </c>
      <c r="G619" s="7">
        <f t="shared" si="175"/>
        <v>-3239179.45</v>
      </c>
      <c r="H619" s="7">
        <f t="shared" si="175"/>
        <v>-6967412.3600000003</v>
      </c>
      <c r="I619" s="7">
        <f t="shared" si="175"/>
        <v>-6370762</v>
      </c>
      <c r="J619" s="7">
        <f t="shared" si="175"/>
        <v>-5543881.2699999996</v>
      </c>
      <c r="K619" s="7">
        <f t="shared" si="175"/>
        <v>-6467662.0800000001</v>
      </c>
      <c r="L619" s="7">
        <f t="shared" si="175"/>
        <v>-2865700.7</v>
      </c>
      <c r="M619" s="7">
        <f t="shared" si="175"/>
        <v>-3130015.11</v>
      </c>
      <c r="N619" s="8">
        <f t="shared" si="175"/>
        <v>-2287887.6</v>
      </c>
      <c r="O619" s="8">
        <f t="shared" si="175"/>
        <v>10990913.800000001</v>
      </c>
      <c r="P619" s="8" t="str">
        <f t="shared" si="175"/>
        <v/>
      </c>
      <c r="Q619" s="6"/>
      <c r="R619" s="9" t="s">
        <v>15</v>
      </c>
    </row>
    <row r="620" spans="2:18" ht="14">
      <c r="B620" s="261" t="s">
        <v>371</v>
      </c>
      <c r="C620" s="262"/>
      <c r="D620" s="262"/>
      <c r="E620" s="262"/>
      <c r="F620" s="262"/>
      <c r="G620" s="262"/>
      <c r="H620" s="262"/>
      <c r="I620" s="262"/>
      <c r="J620" s="262"/>
      <c r="K620" s="262"/>
      <c r="L620" s="262"/>
      <c r="M620" s="262"/>
      <c r="N620" s="262"/>
      <c r="O620" s="120"/>
      <c r="P620" s="120"/>
    </row>
    <row r="621" spans="2:18" ht="14">
      <c r="B621" s="7">
        <f t="shared" ref="B621:P624" si="176">IFERROR(VLOOKUP($B$620,$221:$343,MATCH($R621&amp;"/"&amp;B$348,$219:$219,0),FALSE),"")</f>
        <v>-540280</v>
      </c>
      <c r="C621" s="7">
        <f t="shared" si="176"/>
        <v>-145810</v>
      </c>
      <c r="D621" s="7">
        <f t="shared" si="176"/>
        <v>-19659</v>
      </c>
      <c r="E621" s="7">
        <f t="shared" si="176"/>
        <v>850193</v>
      </c>
      <c r="F621" s="7">
        <f t="shared" si="176"/>
        <v>51974</v>
      </c>
      <c r="G621" s="7">
        <f t="shared" si="176"/>
        <v>6942</v>
      </c>
      <c r="H621" s="7">
        <f t="shared" si="176"/>
        <v>46636</v>
      </c>
      <c r="I621" s="7">
        <f t="shared" si="176"/>
        <v>-2003</v>
      </c>
      <c r="J621" s="7">
        <f t="shared" si="176"/>
        <v>670224</v>
      </c>
      <c r="K621" s="7">
        <f t="shared" si="176"/>
        <v>1696886</v>
      </c>
      <c r="L621" s="7">
        <f t="shared" si="176"/>
        <v>-732524</v>
      </c>
      <c r="M621" s="7">
        <f t="shared" si="176"/>
        <v>-2947608</v>
      </c>
      <c r="N621" s="7">
        <f t="shared" si="176"/>
        <v>-356763</v>
      </c>
      <c r="O621" s="7">
        <f t="shared" si="176"/>
        <v>-596796</v>
      </c>
      <c r="P621" s="7">
        <f t="shared" si="176"/>
        <v>-1017235</v>
      </c>
      <c r="Q621" s="6"/>
      <c r="R621" s="9" t="s">
        <v>12</v>
      </c>
    </row>
    <row r="622" spans="2:18" ht="14">
      <c r="B622" s="7">
        <f t="shared" si="176"/>
        <v>-889022</v>
      </c>
      <c r="C622" s="7">
        <f t="shared" si="176"/>
        <v>-722838</v>
      </c>
      <c r="D622" s="7">
        <f t="shared" si="176"/>
        <v>-664937</v>
      </c>
      <c r="E622" s="7">
        <f t="shared" si="176"/>
        <v>-1096</v>
      </c>
      <c r="F622" s="7">
        <f t="shared" si="176"/>
        <v>-1195578</v>
      </c>
      <c r="G622" s="7">
        <f t="shared" si="176"/>
        <v>-1752820</v>
      </c>
      <c r="H622" s="7">
        <f t="shared" si="176"/>
        <v>-455158</v>
      </c>
      <c r="I622" s="7">
        <f t="shared" si="176"/>
        <v>-1440663</v>
      </c>
      <c r="J622" s="7">
        <f t="shared" si="176"/>
        <v>-400885</v>
      </c>
      <c r="K622" s="7">
        <f t="shared" si="176"/>
        <v>1265419</v>
      </c>
      <c r="L622" s="7">
        <f t="shared" si="176"/>
        <v>-604827</v>
      </c>
      <c r="M622" s="7">
        <f t="shared" si="176"/>
        <v>-2600016</v>
      </c>
      <c r="N622" s="7">
        <f t="shared" si="176"/>
        <v>2390525</v>
      </c>
      <c r="O622" s="7">
        <f t="shared" si="176"/>
        <v>-3774031</v>
      </c>
      <c r="P622" s="7" t="str">
        <f t="shared" si="176"/>
        <v/>
      </c>
      <c r="Q622" s="6"/>
      <c r="R622" s="9" t="s">
        <v>13</v>
      </c>
    </row>
    <row r="623" spans="2:18" ht="14">
      <c r="B623" s="7">
        <f t="shared" si="176"/>
        <v>-576672</v>
      </c>
      <c r="C623" s="7">
        <f t="shared" si="176"/>
        <v>-1225778</v>
      </c>
      <c r="D623" s="7">
        <f t="shared" si="176"/>
        <v>-1158131</v>
      </c>
      <c r="E623" s="7">
        <f t="shared" si="176"/>
        <v>-783721</v>
      </c>
      <c r="F623" s="7">
        <f t="shared" si="176"/>
        <v>-2078885</v>
      </c>
      <c r="G623" s="7">
        <f t="shared" si="176"/>
        <v>-1741829</v>
      </c>
      <c r="H623" s="7">
        <f t="shared" si="176"/>
        <v>-675340</v>
      </c>
      <c r="I623" s="7">
        <f t="shared" si="176"/>
        <v>-2423399</v>
      </c>
      <c r="J623" s="7">
        <f t="shared" si="176"/>
        <v>-1908648</v>
      </c>
      <c r="K623" s="7">
        <f t="shared" si="176"/>
        <v>-1284792</v>
      </c>
      <c r="L623" s="7">
        <f t="shared" si="176"/>
        <v>-645610</v>
      </c>
      <c r="M623" s="7">
        <f t="shared" si="176"/>
        <v>-5218797</v>
      </c>
      <c r="N623" s="7">
        <f t="shared" si="176"/>
        <v>-5009050</v>
      </c>
      <c r="O623" s="7">
        <f t="shared" si="176"/>
        <v>-7607219</v>
      </c>
      <c r="P623" s="7" t="str">
        <f t="shared" si="176"/>
        <v/>
      </c>
      <c r="Q623" s="6"/>
      <c r="R623" s="9" t="s">
        <v>14</v>
      </c>
    </row>
    <row r="624" spans="2:18" ht="14">
      <c r="B624" s="7">
        <f t="shared" si="176"/>
        <v>-790099</v>
      </c>
      <c r="C624" s="7">
        <f t="shared" si="176"/>
        <v>-1737343.44</v>
      </c>
      <c r="D624" s="7">
        <f t="shared" si="176"/>
        <v>-1084005.6599999999</v>
      </c>
      <c r="E624" s="7">
        <f t="shared" si="176"/>
        <v>-1282417.05</v>
      </c>
      <c r="F624" s="7">
        <f t="shared" si="176"/>
        <v>-2567413.5099999998</v>
      </c>
      <c r="G624" s="7">
        <f t="shared" si="176"/>
        <v>-3112081.14</v>
      </c>
      <c r="H624" s="7">
        <f t="shared" si="176"/>
        <v>-1140056.1499999999</v>
      </c>
      <c r="I624" s="7">
        <f t="shared" si="176"/>
        <v>-2665058.2999999998</v>
      </c>
      <c r="J624" s="7">
        <f t="shared" si="176"/>
        <v>-3207008.78</v>
      </c>
      <c r="K624" s="7">
        <f t="shared" si="176"/>
        <v>-3649310.59</v>
      </c>
      <c r="L624" s="7">
        <f t="shared" si="176"/>
        <v>-2411276.63</v>
      </c>
      <c r="M624" s="7">
        <f t="shared" si="176"/>
        <v>-7402339.71</v>
      </c>
      <c r="N624" s="7">
        <f t="shared" si="176"/>
        <v>-5412595.7000000002</v>
      </c>
      <c r="O624" s="7">
        <f t="shared" si="176"/>
        <v>26455106.16</v>
      </c>
      <c r="P624" s="7" t="str">
        <f t="shared" si="176"/>
        <v/>
      </c>
      <c r="Q624" s="6"/>
      <c r="R624" s="9" t="s">
        <v>15</v>
      </c>
    </row>
    <row r="625" spans="2:18" ht="14">
      <c r="B625" s="269" t="s">
        <v>372</v>
      </c>
      <c r="C625" s="270"/>
      <c r="D625" s="270"/>
      <c r="E625" s="270"/>
      <c r="F625" s="270"/>
      <c r="G625" s="270"/>
      <c r="H625" s="270"/>
      <c r="I625" s="270"/>
      <c r="J625" s="270"/>
      <c r="K625" s="270"/>
      <c r="L625" s="270"/>
      <c r="M625" s="270"/>
      <c r="N625" s="270"/>
      <c r="O625" s="137"/>
      <c r="P625" s="137"/>
    </row>
    <row r="626" spans="2:18" ht="14">
      <c r="B626" s="7">
        <f t="shared" ref="B626:P629" si="177">IFERROR(VLOOKUP($B$625,$221:$343,MATCH($R626&amp;"/"&amp;B$348,$219:$219,0),FALSE),"")</f>
        <v>-794417</v>
      </c>
      <c r="C626" s="7">
        <f t="shared" si="177"/>
        <v>305319</v>
      </c>
      <c r="D626" s="7">
        <f t="shared" si="177"/>
        <v>21951</v>
      </c>
      <c r="E626" s="7">
        <f t="shared" si="177"/>
        <v>579094</v>
      </c>
      <c r="F626" s="7">
        <f t="shared" si="177"/>
        <v>-187894</v>
      </c>
      <c r="G626" s="7">
        <f t="shared" si="177"/>
        <v>1230673</v>
      </c>
      <c r="H626" s="7">
        <f t="shared" si="177"/>
        <v>-622340</v>
      </c>
      <c r="I626" s="7">
        <f t="shared" si="177"/>
        <v>-590773</v>
      </c>
      <c r="J626" s="7">
        <f t="shared" si="177"/>
        <v>346560</v>
      </c>
      <c r="K626" s="7">
        <f t="shared" si="177"/>
        <v>-331773</v>
      </c>
      <c r="L626" s="7">
        <f t="shared" si="177"/>
        <v>-1057406</v>
      </c>
      <c r="M626" s="7">
        <f t="shared" si="177"/>
        <v>-703650</v>
      </c>
      <c r="N626" s="8">
        <f t="shared" si="177"/>
        <v>2325924</v>
      </c>
      <c r="O626" s="8">
        <f t="shared" si="177"/>
        <v>1740936</v>
      </c>
      <c r="P626" s="8">
        <f t="shared" si="177"/>
        <v>-7072483</v>
      </c>
      <c r="Q626" s="6"/>
      <c r="R626" s="9" t="s">
        <v>12</v>
      </c>
    </row>
    <row r="627" spans="2:18" ht="14">
      <c r="B627" s="7">
        <f t="shared" si="177"/>
        <v>-728565</v>
      </c>
      <c r="C627" s="7">
        <f t="shared" si="177"/>
        <v>77797</v>
      </c>
      <c r="D627" s="7">
        <f t="shared" si="177"/>
        <v>-302621</v>
      </c>
      <c r="E627" s="7">
        <f t="shared" si="177"/>
        <v>-783800</v>
      </c>
      <c r="F627" s="7">
        <f t="shared" si="177"/>
        <v>-1677026</v>
      </c>
      <c r="G627" s="7">
        <f t="shared" si="177"/>
        <v>-3514609</v>
      </c>
      <c r="H627" s="7">
        <f t="shared" si="177"/>
        <v>-2728820</v>
      </c>
      <c r="I627" s="7">
        <f t="shared" si="177"/>
        <v>-3304633</v>
      </c>
      <c r="J627" s="7">
        <f t="shared" si="177"/>
        <v>-1298518</v>
      </c>
      <c r="K627" s="7">
        <f t="shared" si="177"/>
        <v>-886429</v>
      </c>
      <c r="L627" s="7">
        <f t="shared" si="177"/>
        <v>-1840361</v>
      </c>
      <c r="M627" s="7">
        <f t="shared" si="177"/>
        <v>-1611830</v>
      </c>
      <c r="N627" s="8">
        <f t="shared" si="177"/>
        <v>4871709</v>
      </c>
      <c r="O627" s="8">
        <f t="shared" si="177"/>
        <v>-3048787</v>
      </c>
      <c r="P627" s="8" t="str">
        <f t="shared" si="177"/>
        <v/>
      </c>
      <c r="Q627" s="6"/>
      <c r="R627" s="9" t="s">
        <v>13</v>
      </c>
    </row>
    <row r="628" spans="2:18" ht="14">
      <c r="B628" s="7">
        <f t="shared" si="177"/>
        <v>180474</v>
      </c>
      <c r="C628" s="7">
        <f t="shared" si="177"/>
        <v>545280</v>
      </c>
      <c r="D628" s="7">
        <f t="shared" si="177"/>
        <v>-350659</v>
      </c>
      <c r="E628" s="7">
        <f t="shared" si="177"/>
        <v>-2111883</v>
      </c>
      <c r="F628" s="7">
        <f t="shared" si="177"/>
        <v>-3837780</v>
      </c>
      <c r="G628" s="7">
        <f t="shared" si="177"/>
        <v>-1956719</v>
      </c>
      <c r="H628" s="7">
        <f t="shared" si="177"/>
        <v>-2229374</v>
      </c>
      <c r="I628" s="7">
        <f t="shared" si="177"/>
        <v>-3669048</v>
      </c>
      <c r="J628" s="7">
        <f t="shared" si="177"/>
        <v>-1302807</v>
      </c>
      <c r="K628" s="7">
        <f t="shared" si="177"/>
        <v>-136304</v>
      </c>
      <c r="L628" s="7">
        <f t="shared" si="177"/>
        <v>-1251469</v>
      </c>
      <c r="M628" s="7">
        <f t="shared" si="177"/>
        <v>-2516945</v>
      </c>
      <c r="N628" s="8">
        <f t="shared" si="177"/>
        <v>1129988</v>
      </c>
      <c r="O628" s="8">
        <f t="shared" si="177"/>
        <v>-5288077</v>
      </c>
      <c r="P628" s="8" t="str">
        <f t="shared" si="177"/>
        <v/>
      </c>
      <c r="Q628" s="6"/>
      <c r="R628" s="9" t="s">
        <v>14</v>
      </c>
    </row>
    <row r="629" spans="2:18" ht="14">
      <c r="B629" s="7">
        <f t="shared" si="177"/>
        <v>361269</v>
      </c>
      <c r="C629" s="7">
        <f t="shared" si="177"/>
        <v>1082459.3799999999</v>
      </c>
      <c r="D629" s="7">
        <f t="shared" si="177"/>
        <v>2285747.16</v>
      </c>
      <c r="E629" s="7">
        <f t="shared" si="177"/>
        <v>994735.1</v>
      </c>
      <c r="F629" s="7">
        <f t="shared" si="177"/>
        <v>-232497.44</v>
      </c>
      <c r="G629" s="7">
        <f t="shared" si="177"/>
        <v>-1045008.98</v>
      </c>
      <c r="H629" s="7">
        <f t="shared" si="177"/>
        <v>-446586.87</v>
      </c>
      <c r="I629" s="7">
        <f t="shared" si="177"/>
        <v>-2334699.94</v>
      </c>
      <c r="J629" s="7">
        <f t="shared" si="177"/>
        <v>320600.03999999998</v>
      </c>
      <c r="K629" s="7">
        <f t="shared" si="177"/>
        <v>1810852.98</v>
      </c>
      <c r="L629" s="7">
        <f t="shared" si="177"/>
        <v>734625.49</v>
      </c>
      <c r="M629" s="7">
        <f t="shared" si="177"/>
        <v>-262473.39</v>
      </c>
      <c r="N629" s="8">
        <f t="shared" si="177"/>
        <v>5652547.5499999998</v>
      </c>
      <c r="O629" s="8">
        <f t="shared" si="177"/>
        <v>54220484.859999999</v>
      </c>
      <c r="P629" s="8" t="str">
        <f t="shared" si="177"/>
        <v/>
      </c>
      <c r="Q629" s="6"/>
      <c r="R629" s="9" t="s">
        <v>15</v>
      </c>
    </row>
    <row r="630" spans="2:18" ht="14">
      <c r="B630" s="271" t="s">
        <v>35</v>
      </c>
      <c r="C630" s="272"/>
      <c r="D630" s="272"/>
      <c r="E630" s="272"/>
      <c r="F630" s="272"/>
      <c r="G630" s="272"/>
      <c r="H630" s="272"/>
      <c r="I630" s="272"/>
      <c r="J630" s="272"/>
      <c r="K630" s="272"/>
      <c r="L630" s="272"/>
      <c r="M630" s="272"/>
      <c r="N630" s="272"/>
      <c r="O630" s="125"/>
      <c r="P630" s="125"/>
      <c r="Q630" s="28"/>
      <c r="R630" s="89"/>
    </row>
    <row r="631" spans="2:18" ht="14">
      <c r="B631" s="256" t="s">
        <v>36</v>
      </c>
      <c r="C631" s="257"/>
      <c r="D631" s="257"/>
      <c r="E631" s="257"/>
      <c r="F631" s="257"/>
      <c r="G631" s="257"/>
      <c r="H631" s="257"/>
      <c r="I631" s="257"/>
      <c r="J631" s="257"/>
      <c r="K631" s="257"/>
      <c r="L631" s="257"/>
      <c r="M631" s="257"/>
      <c r="N631" s="257"/>
      <c r="O631" s="126"/>
      <c r="P631" s="126"/>
      <c r="Q631" s="28"/>
      <c r="R631" s="89"/>
    </row>
    <row r="632" spans="2:18" ht="14">
      <c r="B632" s="29">
        <f t="shared" ref="B632:O632" si="178">B588/B402</f>
        <v>8.0929082128667812E-2</v>
      </c>
      <c r="C632" s="29">
        <f t="shared" si="178"/>
        <v>6.6619978628911336E-2</v>
      </c>
      <c r="D632" s="29">
        <f t="shared" si="178"/>
        <v>7.3790125818055566E-2</v>
      </c>
      <c r="E632" s="29">
        <f t="shared" si="178"/>
        <v>8.5899885024186107E-2</v>
      </c>
      <c r="F632" s="29">
        <f t="shared" si="178"/>
        <v>0.11082949110668906</v>
      </c>
      <c r="G632" s="29">
        <f t="shared" si="178"/>
        <v>0.11905987937910888</v>
      </c>
      <c r="H632" s="29">
        <f t="shared" si="178"/>
        <v>0.11187065316484376</v>
      </c>
      <c r="I632" s="29">
        <f t="shared" si="178"/>
        <v>0.11226265228826876</v>
      </c>
      <c r="J632" s="29">
        <f t="shared" si="178"/>
        <v>0.10239458276861865</v>
      </c>
      <c r="K632" s="29">
        <f t="shared" si="178"/>
        <v>0.1047567688624471</v>
      </c>
      <c r="L632" s="29">
        <f t="shared" si="178"/>
        <v>9.5737826603284767E-2</v>
      </c>
      <c r="M632" s="29">
        <f t="shared" si="178"/>
        <v>9.9688047837617436E-2</v>
      </c>
      <c r="N632" s="29">
        <f t="shared" si="178"/>
        <v>8.8643781124045931E-2</v>
      </c>
      <c r="O632" s="29">
        <f t="shared" si="178"/>
        <v>2.4033286337519624E-2</v>
      </c>
      <c r="P632" s="29">
        <f t="shared" ref="P632" si="179">P588/P402</f>
        <v>1.4528688968197277E-2</v>
      </c>
      <c r="Q632" s="6"/>
      <c r="R632" s="89" t="s">
        <v>37</v>
      </c>
    </row>
    <row r="633" spans="2:18" ht="14">
      <c r="B633" s="29">
        <f t="shared" ref="B633:O633" si="180">((B551*(1-B582))/(B457+B432))</f>
        <v>0.16667151894847332</v>
      </c>
      <c r="C633" s="29">
        <f t="shared" si="180"/>
        <v>0.16985100557711927</v>
      </c>
      <c r="D633" s="29">
        <f t="shared" si="180"/>
        <v>0.18057632293212017</v>
      </c>
      <c r="E633" s="29">
        <f t="shared" si="180"/>
        <v>0.24430330682493925</v>
      </c>
      <c r="F633" s="29">
        <f t="shared" si="180"/>
        <v>0.28187052701190768</v>
      </c>
      <c r="G633" s="29">
        <f t="shared" si="180"/>
        <v>0.30765854148416744</v>
      </c>
      <c r="H633" s="29">
        <f t="shared" si="180"/>
        <v>0.27856630918205277</v>
      </c>
      <c r="I633" s="29">
        <f t="shared" si="180"/>
        <v>0.26731088750280679</v>
      </c>
      <c r="J633" s="29">
        <f t="shared" si="180"/>
        <v>0.24349939793365</v>
      </c>
      <c r="K633" s="29">
        <f t="shared" si="180"/>
        <v>0.24809979124212983</v>
      </c>
      <c r="L633" s="29">
        <f t="shared" si="180"/>
        <v>0.20934460103351168</v>
      </c>
      <c r="M633" s="29">
        <f t="shared" si="180"/>
        <v>0.22882558229193142</v>
      </c>
      <c r="N633" s="29">
        <f t="shared" si="180"/>
        <v>0.18245219025431708</v>
      </c>
      <c r="O633" s="29">
        <f t="shared" si="180"/>
        <v>1.884410318297057E-2</v>
      </c>
      <c r="P633" s="29">
        <f t="shared" ref="P633" si="181">((P551*(1-P582))/(P457+P432))</f>
        <v>2.7039810841337625E-2</v>
      </c>
      <c r="Q633" s="6"/>
      <c r="R633" s="89" t="s">
        <v>38</v>
      </c>
    </row>
    <row r="634" spans="2:18" ht="14">
      <c r="B634" s="29">
        <f t="shared" ref="B634:O634" si="182">B588/B457</f>
        <v>0.19630852395484299</v>
      </c>
      <c r="C634" s="29">
        <f t="shared" si="182"/>
        <v>0.17481675977728972</v>
      </c>
      <c r="D634" s="29">
        <f t="shared" si="182"/>
        <v>0.20499283962672632</v>
      </c>
      <c r="E634" s="29">
        <f t="shared" si="182"/>
        <v>0.26903867858355995</v>
      </c>
      <c r="F634" s="29">
        <f t="shared" si="182"/>
        <v>0.3336824335565628</v>
      </c>
      <c r="G634" s="29">
        <f t="shared" si="182"/>
        <v>0.3900211699915318</v>
      </c>
      <c r="H634" s="29">
        <f t="shared" si="182"/>
        <v>0.38202865125267937</v>
      </c>
      <c r="I634" s="29">
        <f t="shared" si="182"/>
        <v>0.37858090256325838</v>
      </c>
      <c r="J634" s="29">
        <f t="shared" si="182"/>
        <v>0.34427620239785245</v>
      </c>
      <c r="K634" s="29">
        <f t="shared" si="182"/>
        <v>0.3519718827365606</v>
      </c>
      <c r="L634" s="29">
        <f t="shared" si="182"/>
        <v>0.3172609294074637</v>
      </c>
      <c r="M634" s="29">
        <f t="shared" si="182"/>
        <v>0.30848090817763546</v>
      </c>
      <c r="N634" s="29">
        <f t="shared" si="182"/>
        <v>0.29509533678709743</v>
      </c>
      <c r="O634" s="29">
        <f t="shared" si="182"/>
        <v>4.7523818177918294E-2</v>
      </c>
      <c r="P634" s="29">
        <f t="shared" ref="P634" si="183">P588/P457</f>
        <v>2.8307596074246689E-2</v>
      </c>
      <c r="Q634" s="6"/>
      <c r="R634" s="89" t="s">
        <v>39</v>
      </c>
    </row>
    <row r="635" spans="2:18" ht="14">
      <c r="B635" s="256" t="s">
        <v>59</v>
      </c>
      <c r="C635" s="257"/>
      <c r="D635" s="257"/>
      <c r="E635" s="257"/>
      <c r="F635" s="257"/>
      <c r="G635" s="257"/>
      <c r="H635" s="257"/>
      <c r="I635" s="257"/>
      <c r="J635" s="257"/>
      <c r="K635" s="257"/>
      <c r="L635" s="257"/>
      <c r="M635" s="257"/>
      <c r="N635" s="257"/>
      <c r="O635" s="126"/>
      <c r="P635" s="126"/>
      <c r="Q635" s="28"/>
      <c r="R635" s="89"/>
    </row>
    <row r="636" spans="2:18" ht="14">
      <c r="B636" s="27">
        <f t="shared" ref="B636:N636" si="184">B378/B414</f>
        <v>0.72723110501058319</v>
      </c>
      <c r="C636" s="27">
        <f t="shared" si="184"/>
        <v>0.71333288559197194</v>
      </c>
      <c r="D636" s="27">
        <f t="shared" si="184"/>
        <v>0.76664716112361497</v>
      </c>
      <c r="E636" s="27">
        <f t="shared" si="184"/>
        <v>0.7203205054256907</v>
      </c>
      <c r="F636" s="27">
        <f t="shared" si="184"/>
        <v>0.69936564087929676</v>
      </c>
      <c r="G636" s="27">
        <f t="shared" si="184"/>
        <v>0.66975448627943268</v>
      </c>
      <c r="H636" s="27">
        <f t="shared" si="184"/>
        <v>0.62217654041005799</v>
      </c>
      <c r="I636" s="27">
        <f t="shared" si="184"/>
        <v>0.60402259498155308</v>
      </c>
      <c r="J636" s="27">
        <f t="shared" si="184"/>
        <v>0.54973827937601294</v>
      </c>
      <c r="K636" s="27">
        <f t="shared" si="184"/>
        <v>0.54994649643249771</v>
      </c>
      <c r="L636" s="27">
        <f t="shared" si="184"/>
        <v>0.67456071464967515</v>
      </c>
      <c r="M636" s="27">
        <f t="shared" si="184"/>
        <v>0.71247838068189462</v>
      </c>
      <c r="N636" s="27">
        <f t="shared" si="184"/>
        <v>0.69661496961623726</v>
      </c>
      <c r="O636" s="27">
        <f>O378/O414</f>
        <v>0.93054108995108298</v>
      </c>
      <c r="P636" s="27">
        <f>P378/P414</f>
        <v>0.94760960601564515</v>
      </c>
      <c r="Q636" s="6"/>
      <c r="R636" s="89" t="s">
        <v>688</v>
      </c>
    </row>
    <row r="637" spans="2:18" ht="14">
      <c r="B637" s="27">
        <f t="shared" ref="B637:N637" si="185">(B378-B372)/B414</f>
        <v>0.2595301091084572</v>
      </c>
      <c r="C637" s="27">
        <f t="shared" si="185"/>
        <v>0.28536977699534366</v>
      </c>
      <c r="D637" s="27">
        <f t="shared" si="185"/>
        <v>0.39681516342662232</v>
      </c>
      <c r="E637" s="27">
        <f t="shared" si="185"/>
        <v>0.36414091786558234</v>
      </c>
      <c r="F637" s="27">
        <f t="shared" si="185"/>
        <v>0.3529332595132304</v>
      </c>
      <c r="G637" s="27">
        <f t="shared" si="185"/>
        <v>0.27073426875576567</v>
      </c>
      <c r="H637" s="27">
        <f t="shared" si="185"/>
        <v>0.24227912362943219</v>
      </c>
      <c r="I637" s="27">
        <f t="shared" si="185"/>
        <v>0.15241970426395618</v>
      </c>
      <c r="J637" s="27">
        <f t="shared" si="185"/>
        <v>0.14963043696017642</v>
      </c>
      <c r="K637" s="27">
        <f t="shared" si="185"/>
        <v>0.1985486947845653</v>
      </c>
      <c r="L637" s="27">
        <f t="shared" si="185"/>
        <v>0.25333585546826443</v>
      </c>
      <c r="M637" s="27">
        <f t="shared" si="185"/>
        <v>0.26134320337851463</v>
      </c>
      <c r="N637" s="27">
        <f t="shared" si="185"/>
        <v>0.33962811058739184</v>
      </c>
      <c r="O637" s="27">
        <f>(O378-O372)/O414</f>
        <v>0.66012161213155718</v>
      </c>
      <c r="P637" s="27">
        <f>(P378-P372)/P414</f>
        <v>0.65246136090047435</v>
      </c>
      <c r="Q637" s="6"/>
      <c r="R637" s="89" t="s">
        <v>689</v>
      </c>
    </row>
    <row r="638" spans="2:18" ht="14">
      <c r="B638" s="256" t="s">
        <v>373</v>
      </c>
      <c r="C638" s="257"/>
      <c r="D638" s="257"/>
      <c r="E638" s="257"/>
      <c r="F638" s="257"/>
      <c r="G638" s="257"/>
      <c r="H638" s="257"/>
      <c r="I638" s="257"/>
      <c r="J638" s="257"/>
      <c r="K638" s="257"/>
      <c r="L638" s="257"/>
      <c r="M638" s="257"/>
      <c r="N638" s="257"/>
      <c r="O638" s="126"/>
      <c r="P638" s="126"/>
      <c r="Q638" s="28"/>
      <c r="R638" s="89"/>
    </row>
    <row r="639" spans="2:18" ht="14">
      <c r="B639" s="27">
        <f t="shared" ref="B639:N639" si="186">B432/B457</f>
        <v>9.1588380662580141E-2</v>
      </c>
      <c r="C639" s="27">
        <f t="shared" si="186"/>
        <v>0.10129971512924472</v>
      </c>
      <c r="D639" s="27">
        <f t="shared" si="186"/>
        <v>0.13907000407041437</v>
      </c>
      <c r="E639" s="27">
        <f t="shared" si="186"/>
        <v>0.22032930929116981</v>
      </c>
      <c r="F639" s="27">
        <f t="shared" si="186"/>
        <v>0.20531690470526126</v>
      </c>
      <c r="G639" s="27">
        <f t="shared" si="186"/>
        <v>0.28731827229222734</v>
      </c>
      <c r="H639" s="27">
        <f t="shared" si="186"/>
        <v>0.40873601819773941</v>
      </c>
      <c r="I639" s="27">
        <f t="shared" si="186"/>
        <v>0.46555473955144394</v>
      </c>
      <c r="J639" s="27">
        <f t="shared" si="186"/>
        <v>0.47212998134119588</v>
      </c>
      <c r="K639" s="27">
        <f t="shared" si="186"/>
        <v>0.47573797895668662</v>
      </c>
      <c r="L639" s="27">
        <f t="shared" si="186"/>
        <v>0.56515682210053086</v>
      </c>
      <c r="M639" s="27">
        <f t="shared" si="186"/>
        <v>0.38756242007618136</v>
      </c>
      <c r="N639" s="27">
        <f t="shared" si="186"/>
        <v>0.72737335582294693</v>
      </c>
      <c r="O639" s="27">
        <f>O432/O457</f>
        <v>0.47333558133740566</v>
      </c>
      <c r="P639" s="27">
        <f>P432/P457</f>
        <v>0.4692741898576529</v>
      </c>
      <c r="Q639" s="6"/>
      <c r="R639" s="89" t="s">
        <v>40</v>
      </c>
    </row>
    <row r="640" spans="2:18" ht="14">
      <c r="B640" s="27">
        <f t="shared" ref="B640:N640" si="187">B432/B588</f>
        <v>0.4665532541197665</v>
      </c>
      <c r="C640" s="27">
        <f t="shared" si="187"/>
        <v>0.57946226241864296</v>
      </c>
      <c r="D640" s="27">
        <f t="shared" si="187"/>
        <v>0.67841395984195563</v>
      </c>
      <c r="E640" s="27">
        <f t="shared" si="187"/>
        <v>0.81895031023481024</v>
      </c>
      <c r="F640" s="27">
        <f t="shared" si="187"/>
        <v>0.61530630341215675</v>
      </c>
      <c r="G640" s="27">
        <f t="shared" si="187"/>
        <v>0.73667353056365026</v>
      </c>
      <c r="H640" s="27">
        <f t="shared" si="187"/>
        <v>1.0699093297256268</v>
      </c>
      <c r="I640" s="27">
        <f t="shared" si="187"/>
        <v>1.2297364616104818</v>
      </c>
      <c r="J640" s="27">
        <f t="shared" si="187"/>
        <v>1.3713697840653913</v>
      </c>
      <c r="K640" s="27">
        <f t="shared" si="187"/>
        <v>1.3516363161109686</v>
      </c>
      <c r="L640" s="27">
        <f t="shared" si="187"/>
        <v>1.7813628143750733</v>
      </c>
      <c r="M640" s="27">
        <f t="shared" si="187"/>
        <v>1.2563578808352303</v>
      </c>
      <c r="N640" s="27">
        <f t="shared" si="187"/>
        <v>2.4648758050274626</v>
      </c>
      <c r="O640" s="27">
        <f>O432/O588</f>
        <v>9.9599653286557412</v>
      </c>
      <c r="P640" s="27">
        <f>P432/P588</f>
        <v>16.57767719402295</v>
      </c>
      <c r="Q640" s="6"/>
      <c r="R640" s="89" t="s">
        <v>41</v>
      </c>
    </row>
    <row r="641" spans="2:18" ht="14">
      <c r="B641" s="273" t="s">
        <v>687</v>
      </c>
      <c r="C641" s="274"/>
      <c r="D641" s="274"/>
      <c r="E641" s="274"/>
      <c r="F641" s="274"/>
      <c r="G641" s="274"/>
      <c r="H641" s="274"/>
      <c r="I641" s="274"/>
      <c r="J641" s="274"/>
      <c r="K641" s="274"/>
      <c r="L641" s="274"/>
      <c r="M641" s="274"/>
      <c r="N641" s="274"/>
      <c r="O641" s="127"/>
      <c r="P641" s="127"/>
      <c r="Q641" s="40"/>
      <c r="R641" s="41"/>
    </row>
    <row r="642" spans="2:18" ht="14">
      <c r="B642" s="42"/>
      <c r="C642" s="43">
        <f t="shared" ref="C642:P642" si="188">365/(C465/((C366+B366)/2))</f>
        <v>0.70804114339770352</v>
      </c>
      <c r="D642" s="43">
        <f t="shared" si="188"/>
        <v>0.66984859147793696</v>
      </c>
      <c r="E642" s="43">
        <f t="shared" si="188"/>
        <v>0.63910395197683645</v>
      </c>
      <c r="F642" s="43">
        <f t="shared" si="188"/>
        <v>0.65422051138231363</v>
      </c>
      <c r="G642" s="43">
        <f t="shared" si="188"/>
        <v>0.72561199665152076</v>
      </c>
      <c r="H642" s="43">
        <f t="shared" si="188"/>
        <v>0.75932114854385169</v>
      </c>
      <c r="I642" s="43">
        <f t="shared" si="188"/>
        <v>0.83013314169877239</v>
      </c>
      <c r="J642" s="43">
        <f t="shared" si="188"/>
        <v>0.89042699988617546</v>
      </c>
      <c r="K642" s="43">
        <f t="shared" si="188"/>
        <v>1.689950189288935</v>
      </c>
      <c r="L642" s="43">
        <f t="shared" si="188"/>
        <v>2.7702915481334123</v>
      </c>
      <c r="M642" s="43">
        <f t="shared" si="188"/>
        <v>2.8791460076123547</v>
      </c>
      <c r="N642" s="44">
        <f t="shared" si="188"/>
        <v>2.5943926677173437</v>
      </c>
      <c r="O642" s="44">
        <f t="shared" si="188"/>
        <v>3.9273916834494988</v>
      </c>
      <c r="P642" s="44">
        <f t="shared" si="188"/>
        <v>3.6252070325054424</v>
      </c>
      <c r="Q642" s="40"/>
      <c r="R642" s="41" t="s">
        <v>60</v>
      </c>
    </row>
    <row r="643" spans="2:18" ht="14">
      <c r="B643" s="42"/>
      <c r="C643" s="43">
        <f t="shared" ref="C643:P643" si="189">365/(C503/((C372+B372)/2))</f>
        <v>29.543500994153664</v>
      </c>
      <c r="D643" s="43">
        <f t="shared" si="189"/>
        <v>26.937383930041374</v>
      </c>
      <c r="E643" s="43">
        <f t="shared" si="189"/>
        <v>26.762934340617672</v>
      </c>
      <c r="F643" s="43">
        <f t="shared" si="189"/>
        <v>25.729682181892453</v>
      </c>
      <c r="G643" s="43">
        <f t="shared" si="189"/>
        <v>26.927666038458892</v>
      </c>
      <c r="H643" s="43">
        <f t="shared" si="189"/>
        <v>29.396318014232644</v>
      </c>
      <c r="I643" s="43">
        <f t="shared" si="189"/>
        <v>31.199940351638318</v>
      </c>
      <c r="J643" s="43">
        <f t="shared" si="189"/>
        <v>31.388670028447255</v>
      </c>
      <c r="K643" s="43">
        <f t="shared" si="189"/>
        <v>29.457705410677217</v>
      </c>
      <c r="L643" s="43">
        <f t="shared" si="189"/>
        <v>29.481981768418954</v>
      </c>
      <c r="M643" s="43">
        <f t="shared" si="189"/>
        <v>28.740033133316629</v>
      </c>
      <c r="N643" s="44">
        <f t="shared" si="189"/>
        <v>27.802215801156464</v>
      </c>
      <c r="O643" s="44">
        <f t="shared" si="189"/>
        <v>36.940564566768295</v>
      </c>
      <c r="P643" s="44">
        <f t="shared" si="189"/>
        <v>32.002519641530235</v>
      </c>
      <c r="Q643" s="40"/>
      <c r="R643" s="41" t="s">
        <v>61</v>
      </c>
    </row>
    <row r="644" spans="2:18" ht="14">
      <c r="B644" s="42"/>
      <c r="C644" s="43">
        <f t="shared" ref="C644:P644" si="190">365/(C503/((C408+B408)/2))</f>
        <v>55.320672375297484</v>
      </c>
      <c r="D644" s="43">
        <f t="shared" si="190"/>
        <v>57.540126719778144</v>
      </c>
      <c r="E644" s="43">
        <f t="shared" si="190"/>
        <v>60.428973735384524</v>
      </c>
      <c r="F644" s="43">
        <f t="shared" si="190"/>
        <v>58.485737651768211</v>
      </c>
      <c r="G644" s="43">
        <f t="shared" si="190"/>
        <v>56.671702560337266</v>
      </c>
      <c r="H644" s="43">
        <f t="shared" si="190"/>
        <v>59.97349851141977</v>
      </c>
      <c r="I644" s="43">
        <f t="shared" si="190"/>
        <v>60.841368045188581</v>
      </c>
      <c r="J644" s="43">
        <f t="shared" si="190"/>
        <v>58.681277919880991</v>
      </c>
      <c r="K644" s="43">
        <f t="shared" si="190"/>
        <v>59.127546386029692</v>
      </c>
      <c r="L644" s="43">
        <f t="shared" si="190"/>
        <v>58.726911720665875</v>
      </c>
      <c r="M644" s="43">
        <f t="shared" si="190"/>
        <v>54.760317392875471</v>
      </c>
      <c r="N644" s="44">
        <f t="shared" si="190"/>
        <v>55.415432886538852</v>
      </c>
      <c r="O644" s="44">
        <f t="shared" si="190"/>
        <v>82.908560108771269</v>
      </c>
      <c r="P644" s="44">
        <f t="shared" si="190"/>
        <v>69.980343981153837</v>
      </c>
      <c r="Q644" s="40"/>
      <c r="R644" s="41" t="s">
        <v>62</v>
      </c>
    </row>
    <row r="645" spans="2:18" ht="14">
      <c r="B645" s="45"/>
      <c r="C645" s="46">
        <f t="shared" ref="C645:M645" si="191">C643+C642-C644</f>
        <v>-25.069130237746116</v>
      </c>
      <c r="D645" s="46">
        <f t="shared" si="191"/>
        <v>-29.932894198258833</v>
      </c>
      <c r="E645" s="46">
        <f t="shared" si="191"/>
        <v>-33.02693544279002</v>
      </c>
      <c r="F645" s="46">
        <f t="shared" si="191"/>
        <v>-32.101834958493441</v>
      </c>
      <c r="G645" s="46">
        <f t="shared" si="191"/>
        <v>-29.018424525226855</v>
      </c>
      <c r="H645" s="46">
        <f t="shared" si="191"/>
        <v>-29.817859348643275</v>
      </c>
      <c r="I645" s="46">
        <f t="shared" si="191"/>
        <v>-28.811294551851489</v>
      </c>
      <c r="J645" s="46">
        <f t="shared" si="191"/>
        <v>-26.402180891547559</v>
      </c>
      <c r="K645" s="46">
        <f t="shared" si="191"/>
        <v>-27.979890786063539</v>
      </c>
      <c r="L645" s="46">
        <f t="shared" si="191"/>
        <v>-26.474638404113506</v>
      </c>
      <c r="M645" s="46">
        <f t="shared" si="191"/>
        <v>-23.141138251946487</v>
      </c>
      <c r="N645" s="47">
        <f>N643+N642-N644</f>
        <v>-25.018824417665044</v>
      </c>
      <c r="O645" s="47">
        <f>O643+O642-O644</f>
        <v>-42.040603858553474</v>
      </c>
      <c r="P645" s="47">
        <f>P643+P642-P644</f>
        <v>-34.352617307118159</v>
      </c>
      <c r="Q645" s="40"/>
      <c r="R645" s="41" t="s">
        <v>63</v>
      </c>
    </row>
    <row r="646" spans="2:18" ht="14">
      <c r="B646" s="275" t="s">
        <v>42</v>
      </c>
      <c r="C646" s="276"/>
      <c r="D646" s="276"/>
      <c r="E646" s="276"/>
      <c r="F646" s="276"/>
      <c r="G646" s="276"/>
      <c r="H646" s="276"/>
      <c r="I646" s="276"/>
      <c r="J646" s="276"/>
      <c r="K646" s="276"/>
      <c r="L646" s="276"/>
      <c r="M646" s="276"/>
      <c r="N646" s="276"/>
      <c r="O646" s="126"/>
      <c r="P646" s="126"/>
      <c r="Q646" s="28"/>
      <c r="R646" s="89"/>
    </row>
    <row r="647" spans="2:18" ht="14">
      <c r="B647" s="140">
        <v>4800000</v>
      </c>
      <c r="C647" s="140">
        <v>4800000</v>
      </c>
      <c r="D647" s="140">
        <v>4800000</v>
      </c>
      <c r="E647" s="140">
        <v>4800000</v>
      </c>
      <c r="F647" s="140">
        <v>4800000</v>
      </c>
      <c r="G647" s="140">
        <v>4800000</v>
      </c>
      <c r="H647" s="140">
        <v>4800000</v>
      </c>
      <c r="I647" s="140">
        <v>4800000</v>
      </c>
      <c r="J647" s="140">
        <v>4800000</v>
      </c>
      <c r="K647" s="140">
        <v>4800000</v>
      </c>
      <c r="L647" s="140">
        <v>4800000</v>
      </c>
      <c r="M647" s="140">
        <v>4800000</v>
      </c>
      <c r="N647" s="141">
        <v>4800000</v>
      </c>
      <c r="O647" s="141">
        <v>4800000</v>
      </c>
      <c r="P647" s="141">
        <v>4800000</v>
      </c>
      <c r="Q647" s="30"/>
      <c r="R647" s="90" t="s">
        <v>43</v>
      </c>
    </row>
    <row r="648" spans="2:18" ht="14">
      <c r="B648" s="13">
        <f t="shared" ref="B648:O648" si="192">B457/B647</f>
        <v>1.7766718749999999</v>
      </c>
      <c r="C648" s="13">
        <f t="shared" si="192"/>
        <v>1.8198040645833333</v>
      </c>
      <c r="D648" s="13">
        <f t="shared" si="192"/>
        <v>1.9116860104166666</v>
      </c>
      <c r="E648" s="13">
        <f t="shared" si="192"/>
        <v>2.0167770374999998</v>
      </c>
      <c r="F648" s="13">
        <f t="shared" si="192"/>
        <v>2.2201221520833334</v>
      </c>
      <c r="G648" s="13">
        <f t="shared" si="192"/>
        <v>2.2961245604166667</v>
      </c>
      <c r="H648" s="13">
        <f t="shared" si="192"/>
        <v>2.6638986499999997</v>
      </c>
      <c r="I648" s="13">
        <f t="shared" si="192"/>
        <v>2.9597822000000003</v>
      </c>
      <c r="J648" s="13">
        <f t="shared" si="192"/>
        <v>3.2753036916666667</v>
      </c>
      <c r="K648" s="13">
        <f t="shared" si="192"/>
        <v>3.6568571791666669</v>
      </c>
      <c r="L648" s="13">
        <f t="shared" si="192"/>
        <v>3.9018833416666663</v>
      </c>
      <c r="M648" s="13">
        <f t="shared" si="192"/>
        <v>4.2173005041666674</v>
      </c>
      <c r="N648" s="13">
        <f t="shared" si="192"/>
        <v>4.6331548104166664</v>
      </c>
      <c r="O648" s="13">
        <f t="shared" si="192"/>
        <v>59.999415577083326</v>
      </c>
      <c r="P648" s="13">
        <f t="shared" ref="P648" si="193">P457/P647</f>
        <v>60.358033541666664</v>
      </c>
      <c r="Q648" s="6"/>
      <c r="R648" s="90" t="s">
        <v>44</v>
      </c>
    </row>
    <row r="649" spans="2:18" ht="14">
      <c r="B649" s="13">
        <f t="shared" ref="B649:O649" si="194">B588/B647</f>
        <v>0.34877583333333334</v>
      </c>
      <c r="C649" s="13">
        <f t="shared" si="194"/>
        <v>0.31813225000000001</v>
      </c>
      <c r="D649" s="13">
        <f t="shared" si="194"/>
        <v>0.39188194375000002</v>
      </c>
      <c r="E649" s="13">
        <f t="shared" si="194"/>
        <v>0.54259102916666668</v>
      </c>
      <c r="F649" s="13">
        <f t="shared" si="194"/>
        <v>0.74081576250000003</v>
      </c>
      <c r="G649" s="13">
        <f t="shared" si="194"/>
        <v>0.8955371875</v>
      </c>
      <c r="H649" s="13">
        <f t="shared" si="194"/>
        <v>1.0176856083333332</v>
      </c>
      <c r="I649" s="13">
        <f t="shared" si="194"/>
        <v>1.1205170166666667</v>
      </c>
      <c r="J649" s="13">
        <f t="shared" si="194"/>
        <v>1.1276091166666666</v>
      </c>
      <c r="K649" s="13">
        <f t="shared" si="194"/>
        <v>1.2871109062499999</v>
      </c>
      <c r="L649" s="13">
        <f t="shared" si="194"/>
        <v>1.2379151354166666</v>
      </c>
      <c r="M649" s="13">
        <f t="shared" si="194"/>
        <v>1.3009566895833333</v>
      </c>
      <c r="N649" s="13">
        <f t="shared" si="194"/>
        <v>1.3672223791666667</v>
      </c>
      <c r="O649" s="13">
        <f t="shared" si="194"/>
        <v>2.8514013166666667</v>
      </c>
      <c r="P649" s="13">
        <f t="shared" ref="P649" si="195">P588/P647</f>
        <v>1.7085908333333333</v>
      </c>
      <c r="Q649" s="6"/>
      <c r="R649" s="89" t="s">
        <v>45</v>
      </c>
    </row>
    <row r="650" spans="2:18" ht="14">
      <c r="B650" s="91"/>
      <c r="C650" s="91">
        <f t="shared" ref="C650:M650" si="196">+C649/B649-1</f>
        <v>-8.7860397437704685E-2</v>
      </c>
      <c r="D650" s="92">
        <f t="shared" si="196"/>
        <v>0.23182086616493613</v>
      </c>
      <c r="E650" s="91">
        <f t="shared" si="196"/>
        <v>0.3845777735368463</v>
      </c>
      <c r="F650" s="92">
        <f t="shared" si="196"/>
        <v>0.36532991272962057</v>
      </c>
      <c r="G650" s="91">
        <f t="shared" si="196"/>
        <v>0.20885277127185842</v>
      </c>
      <c r="H650" s="92">
        <f t="shared" si="196"/>
        <v>0.13639681583109375</v>
      </c>
      <c r="I650" s="91">
        <f t="shared" si="196"/>
        <v>0.10104437705642777</v>
      </c>
      <c r="J650" s="92">
        <f t="shared" si="196"/>
        <v>6.3293103937838158E-3</v>
      </c>
      <c r="K650" s="91">
        <f t="shared" si="196"/>
        <v>0.1414513125389032</v>
      </c>
      <c r="L650" s="92">
        <f t="shared" si="196"/>
        <v>-3.8221858422958443E-2</v>
      </c>
      <c r="M650" s="91">
        <f t="shared" si="196"/>
        <v>5.0925586385570432E-2</v>
      </c>
      <c r="N650" s="93">
        <f>+N649/M649-1</f>
        <v>5.0936122711784382E-2</v>
      </c>
      <c r="O650" s="93">
        <f>+O649/N649-1</f>
        <v>1.0855431860357783</v>
      </c>
      <c r="P650" s="93">
        <f>+P649/O649-1</f>
        <v>-0.40078907050141122</v>
      </c>
      <c r="Q650" s="31"/>
      <c r="R650" s="94" t="s">
        <v>46</v>
      </c>
    </row>
    <row r="651" spans="2:18" ht="14">
      <c r="B651" s="139">
        <v>0.32500000000000001</v>
      </c>
      <c r="C651" s="139">
        <v>0.28749999999999998</v>
      </c>
      <c r="D651" s="139">
        <v>0.35</v>
      </c>
      <c r="E651" s="139">
        <v>0.52500000000000002</v>
      </c>
      <c r="F651" s="139">
        <v>0.62500000000000011</v>
      </c>
      <c r="G651" s="139">
        <v>0.8</v>
      </c>
      <c r="H651" s="139">
        <v>0.77</v>
      </c>
      <c r="I651" s="139">
        <v>0.85000000000000009</v>
      </c>
      <c r="J651" s="139">
        <v>0.85</v>
      </c>
      <c r="K651" s="139">
        <v>0.96000000000000008</v>
      </c>
      <c r="L651" s="139">
        <v>0.96000000000000008</v>
      </c>
      <c r="M651" s="139">
        <v>0.96000000000000008</v>
      </c>
      <c r="N651" s="139">
        <v>1</v>
      </c>
      <c r="O651" s="139"/>
      <c r="P651" s="139"/>
      <c r="Q651" s="6"/>
      <c r="R651" s="90" t="s">
        <v>47</v>
      </c>
    </row>
    <row r="652" spans="2:18" ht="14">
      <c r="B652" s="91">
        <f t="shared" ref="B652:O652" si="197">+B651/B661</f>
        <v>7.3826745076465153E-2</v>
      </c>
      <c r="C652" s="91">
        <f t="shared" si="197"/>
        <v>7.7247478146325932E-2</v>
      </c>
      <c r="D652" s="92">
        <f t="shared" si="197"/>
        <v>5.8860244389790053E-2</v>
      </c>
      <c r="E652" s="91">
        <f t="shared" si="197"/>
        <v>5.3835507059212126E-2</v>
      </c>
      <c r="F652" s="92">
        <f t="shared" si="197"/>
        <v>3.2622362759207761E-2</v>
      </c>
      <c r="G652" s="91">
        <f t="shared" si="197"/>
        <v>2.2949141491841761E-2</v>
      </c>
      <c r="H652" s="92">
        <f t="shared" si="197"/>
        <v>2.0966031230311717E-2</v>
      </c>
      <c r="I652" s="91">
        <f t="shared" si="197"/>
        <v>2.2144177012996074E-2</v>
      </c>
      <c r="J652" s="92">
        <f t="shared" si="197"/>
        <v>2.5169388223552431E-2</v>
      </c>
      <c r="K652" s="91">
        <f t="shared" si="197"/>
        <v>2.7034713658169399E-2</v>
      </c>
      <c r="L652" s="92">
        <f t="shared" si="197"/>
        <v>2.2294342162810104E-2</v>
      </c>
      <c r="M652" s="91">
        <f t="shared" si="197"/>
        <v>2.7031419573942245E-2</v>
      </c>
      <c r="N652" s="93">
        <f t="shared" si="197"/>
        <v>2.5611616639819399E-2</v>
      </c>
      <c r="O652" s="93">
        <f t="shared" si="197"/>
        <v>0</v>
      </c>
      <c r="P652" s="93">
        <f t="shared" ref="P652" si="198">+P651/P661</f>
        <v>0</v>
      </c>
      <c r="Q652" s="6"/>
      <c r="R652" s="94" t="s">
        <v>48</v>
      </c>
    </row>
    <row r="653" spans="2:18">
      <c r="B653" s="95">
        <f t="shared" ref="B653:M653" si="199">+B651/B649</f>
        <v>0.9318306170869064</v>
      </c>
      <c r="C653" s="95">
        <f t="shared" si="199"/>
        <v>0.90371221402419899</v>
      </c>
      <c r="D653" s="96">
        <f t="shared" si="199"/>
        <v>0.89312612020542981</v>
      </c>
      <c r="E653" s="95">
        <f t="shared" si="199"/>
        <v>0.96757957979201448</v>
      </c>
      <c r="F653" s="96">
        <f t="shared" si="199"/>
        <v>0.84366455418124298</v>
      </c>
      <c r="G653" s="95">
        <f t="shared" si="199"/>
        <v>0.89331857031341877</v>
      </c>
      <c r="H653" s="96">
        <f t="shared" si="199"/>
        <v>0.75661873735350482</v>
      </c>
      <c r="I653" s="95">
        <f t="shared" si="199"/>
        <v>0.7585783949346836</v>
      </c>
      <c r="J653" s="96">
        <f t="shared" si="199"/>
        <v>0.75380731446433413</v>
      </c>
      <c r="K653" s="95">
        <f t="shared" si="199"/>
        <v>0.74585647230428798</v>
      </c>
      <c r="L653" s="96">
        <f t="shared" si="199"/>
        <v>0.77549742509358377</v>
      </c>
      <c r="M653" s="95">
        <f t="shared" si="199"/>
        <v>0.73791849312636693</v>
      </c>
      <c r="N653" s="97">
        <f>+N651/N649</f>
        <v>0.73140991197752936</v>
      </c>
      <c r="O653" s="97">
        <f>+O651/O649</f>
        <v>0</v>
      </c>
      <c r="P653" s="97">
        <f>+P651/P649</f>
        <v>0</v>
      </c>
      <c r="Q653" s="28"/>
      <c r="R653" s="98" t="s">
        <v>49</v>
      </c>
    </row>
    <row r="654" spans="2:18" ht="14">
      <c r="B654" s="16">
        <f t="shared" ref="B654:M654" si="200">+B661*B647</f>
        <v>21130553.681924473</v>
      </c>
      <c r="C654" s="16">
        <f t="shared" si="200"/>
        <v>17864660.868098978</v>
      </c>
      <c r="D654" s="16">
        <f t="shared" si="200"/>
        <v>28542185.263019636</v>
      </c>
      <c r="E654" s="16">
        <f t="shared" si="200"/>
        <v>46809255.408857293</v>
      </c>
      <c r="F654" s="16">
        <f t="shared" si="200"/>
        <v>91961456.689805254</v>
      </c>
      <c r="G654" s="16">
        <f t="shared" si="200"/>
        <v>167326520.74872127</v>
      </c>
      <c r="H654" s="16">
        <f t="shared" si="200"/>
        <v>176285151.89162242</v>
      </c>
      <c r="I654" s="16">
        <f t="shared" si="200"/>
        <v>184247082.09320727</v>
      </c>
      <c r="J654" s="16">
        <f t="shared" si="200"/>
        <v>162101675.4067193</v>
      </c>
      <c r="K654" s="16">
        <f t="shared" si="200"/>
        <v>170447523.81194711</v>
      </c>
      <c r="L654" s="16">
        <f t="shared" si="200"/>
        <v>206689211.385961</v>
      </c>
      <c r="M654" s="16">
        <f t="shared" si="200"/>
        <v>170468294.77065352</v>
      </c>
      <c r="N654" s="16">
        <f>+N661*N647</f>
        <v>187414955.77976319</v>
      </c>
      <c r="O654" s="16">
        <f>+O661*O647</f>
        <v>187414955.77976319</v>
      </c>
      <c r="P654" s="16">
        <f>+P661*P647</f>
        <v>174000000</v>
      </c>
      <c r="Q654" s="6"/>
      <c r="R654" s="89" t="s">
        <v>50</v>
      </c>
    </row>
    <row r="655" spans="2:18" ht="14">
      <c r="B655" s="32">
        <f t="shared" ref="B655:M655" si="201">+B661/B$648</f>
        <v>2.4777781118048403</v>
      </c>
      <c r="C655" s="32">
        <f t="shared" si="201"/>
        <v>2.0451676199397726</v>
      </c>
      <c r="D655" s="33">
        <f t="shared" si="201"/>
        <v>3.1104943824777926</v>
      </c>
      <c r="E655" s="32">
        <f t="shared" si="201"/>
        <v>4.8354022427125161</v>
      </c>
      <c r="F655" s="33">
        <f t="shared" si="201"/>
        <v>8.6295417539966799</v>
      </c>
      <c r="G655" s="32">
        <f t="shared" si="201"/>
        <v>15.181968967887544</v>
      </c>
      <c r="H655" s="33">
        <f t="shared" si="201"/>
        <v>13.786588056101412</v>
      </c>
      <c r="I655" s="32">
        <f t="shared" si="201"/>
        <v>12.968795058439833</v>
      </c>
      <c r="J655" s="33">
        <f t="shared" si="201"/>
        <v>10.310855284144688</v>
      </c>
      <c r="K655" s="32">
        <f t="shared" si="201"/>
        <v>9.7104970345732031</v>
      </c>
      <c r="L655" s="33">
        <f t="shared" si="201"/>
        <v>11.035761093175655</v>
      </c>
      <c r="M655" s="32">
        <f t="shared" si="201"/>
        <v>8.4210807463522332</v>
      </c>
      <c r="N655" s="34">
        <f>+N661/N$648</f>
        <v>8.4272561681585554</v>
      </c>
      <c r="O655" s="34">
        <f>+O661/O$648</f>
        <v>0.65075271281526315</v>
      </c>
      <c r="P655" s="34">
        <f>+P661/P$648</f>
        <v>0.6005828532332107</v>
      </c>
      <c r="Q655" s="35">
        <f>(SUM(INDEX($B655:$P655,,$R$348-$B$348-$Q$348+1):INDEX($B655:$P655,$R$348-$B$348+1))-MAX(INDEX($B655:$P655,,$R$348-$B$348-$Q$348+1):INDEX($B655:$P655,$R$348-$B$348+1))-MIN(INDEX($B655:$P655,,$R$348-$B$348-$Q$348+1):INDEX($B655:$P655,$R$348-$B$348+1)))/(COUNT(INDEX($B655:$P655,,$R$348-$B$348-$Q$348+1):INDEX($B655:$P655,$R$348-$B$348+1))-2)</f>
        <v>9.4139482692201035</v>
      </c>
      <c r="R655" s="36" t="s">
        <v>51</v>
      </c>
    </row>
    <row r="656" spans="2:18" ht="14">
      <c r="B656" s="32">
        <f t="shared" ref="B656:M656" si="202">+B661/B$649</f>
        <v>12.621856972317744</v>
      </c>
      <c r="C656" s="32">
        <f t="shared" si="202"/>
        <v>11.698921902826955</v>
      </c>
      <c r="D656" s="33">
        <f t="shared" si="202"/>
        <v>15.173673325086503</v>
      </c>
      <c r="E656" s="32">
        <f t="shared" si="202"/>
        <v>17.972888761460009</v>
      </c>
      <c r="F656" s="33">
        <f t="shared" si="202"/>
        <v>25.861540453354074</v>
      </c>
      <c r="G656" s="32">
        <f t="shared" si="202"/>
        <v>38.926012575720385</v>
      </c>
      <c r="H656" s="33">
        <f t="shared" si="202"/>
        <v>36.087837943292797</v>
      </c>
      <c r="I656" s="32">
        <f t="shared" si="202"/>
        <v>34.25633720727059</v>
      </c>
      <c r="J656" s="33">
        <f t="shared" si="202"/>
        <v>29.949369756987323</v>
      </c>
      <c r="K656" s="32">
        <f t="shared" si="202"/>
        <v>27.588843060629337</v>
      </c>
      <c r="L656" s="33">
        <f t="shared" si="202"/>
        <v>34.78449462335854</v>
      </c>
      <c r="M656" s="32">
        <f t="shared" si="202"/>
        <v>27.298547570091575</v>
      </c>
      <c r="N656" s="34">
        <f>+N661/N$649</f>
        <v>28.557740897947742</v>
      </c>
      <c r="O656" s="34">
        <f>+O661/O$649</f>
        <v>13.693190862295491</v>
      </c>
      <c r="P656" s="34">
        <f>+P661/P$649</f>
        <v>21.216314223856013</v>
      </c>
      <c r="Q656" s="35">
        <f>(SUM(INDEX($B656:$P656,,$R$348-$B$348-$Q$348+1):INDEX($B656:$P656,$R$348-$B$348+1))-MAX(INDEX($B656:$P656,,$R$348-$B$348-$Q$348+1):INDEX($B656:$P656,$R$348-$B$348+1))-MIN(INDEX($B656:$P656,,$R$348-$B$348-$Q$348+1):INDEX($B656:$P656,$R$348-$B$348+1)))/(COUNT(INDEX($B656:$P656,,$R$348-$B$348-$Q$348+1):INDEX($B656:$P656,$R$348-$B$348+1))-2)</f>
        <v>29.967435660429235</v>
      </c>
      <c r="R656" s="36" t="s">
        <v>52</v>
      </c>
    </row>
    <row r="657" spans="1:18" ht="14">
      <c r="B657" s="32">
        <f t="shared" ref="B657:O657" si="203">+(B654+B432-B354-B360)/B559</f>
        <v>6.2136926207676124</v>
      </c>
      <c r="C657" s="32">
        <f t="shared" si="203"/>
        <v>4.7993331576485536</v>
      </c>
      <c r="D657" s="33">
        <f t="shared" si="203"/>
        <v>6.3080315022066831</v>
      </c>
      <c r="E657" s="32">
        <f t="shared" si="203"/>
        <v>8.197645037455823</v>
      </c>
      <c r="F657" s="33">
        <f t="shared" si="203"/>
        <v>14.758134430666356</v>
      </c>
      <c r="G657" s="32">
        <f t="shared" si="203"/>
        <v>24.191291822414684</v>
      </c>
      <c r="H657" s="33">
        <f t="shared" si="203"/>
        <v>22.775925744490507</v>
      </c>
      <c r="I657" s="32">
        <f t="shared" si="203"/>
        <v>21.146526067474028</v>
      </c>
      <c r="J657" s="33">
        <f t="shared" si="203"/>
        <v>18.29913149770216</v>
      </c>
      <c r="K657" s="32">
        <f t="shared" si="203"/>
        <v>16.760833198746077</v>
      </c>
      <c r="L657" s="33">
        <f t="shared" si="203"/>
        <v>20.478397286238557</v>
      </c>
      <c r="M657" s="32">
        <f t="shared" si="203"/>
        <v>15.874538971301197</v>
      </c>
      <c r="N657" s="34">
        <f t="shared" si="203"/>
        <v>15.40437690153205</v>
      </c>
      <c r="O657" s="34">
        <f t="shared" si="203"/>
        <v>15.353698543475025</v>
      </c>
      <c r="P657" s="34">
        <f t="shared" ref="P657" si="204">+(P654+P432-P354-P360)/P559</f>
        <v>7.3087417082674726</v>
      </c>
      <c r="Q657" s="35">
        <f>(SUM(INDEX($B657:$P657,,$R$348-$B$348-$Q$348+1):INDEX($B657:$P657,$R$348-$B$348+1))-MAX(INDEX($B657:$P657,,$R$348-$B$348-$Q$348+1):INDEX($B657:$P657,$R$348-$B$348+1))-MIN(INDEX($B657:$P657,,$R$348-$B$348-$Q$348+1):INDEX($B657:$P657,$R$348-$B$348+1)))/(COUNT(INDEX($B657:$P657,,$R$348-$B$348-$Q$348+1):INDEX($B657:$P657,$R$348-$B$348+1))-2)</f>
        <v>18.261678526369952</v>
      </c>
      <c r="R657" s="36" t="s">
        <v>53</v>
      </c>
    </row>
    <row r="658" spans="1:18" ht="14">
      <c r="B658" s="32">
        <f t="shared" ref="B658:O658" si="205">B654/B465</f>
        <v>0.28703374819772487</v>
      </c>
      <c r="C658" s="32">
        <f t="shared" si="205"/>
        <v>0.22901343451445738</v>
      </c>
      <c r="D658" s="33">
        <f t="shared" si="205"/>
        <v>0.32365309775551487</v>
      </c>
      <c r="E658" s="32">
        <f t="shared" si="205"/>
        <v>0.47233623032636457</v>
      </c>
      <c r="F658" s="33">
        <f t="shared" si="205"/>
        <v>0.80433164200043927</v>
      </c>
      <c r="G658" s="32">
        <f t="shared" si="205"/>
        <v>1.2962343756503325</v>
      </c>
      <c r="H658" s="33">
        <f t="shared" si="205"/>
        <v>1.2429470950897648</v>
      </c>
      <c r="I658" s="32">
        <f t="shared" si="205"/>
        <v>1.1870264704006741</v>
      </c>
      <c r="J658" s="33">
        <f t="shared" si="205"/>
        <v>0.9419446231665809</v>
      </c>
      <c r="K658" s="32">
        <f t="shared" si="205"/>
        <v>0.91735141184302249</v>
      </c>
      <c r="L658" s="33">
        <f t="shared" si="205"/>
        <v>1.0765240409984904</v>
      </c>
      <c r="M658" s="32">
        <f t="shared" si="205"/>
        <v>0.81263669550769979</v>
      </c>
      <c r="N658" s="34">
        <f t="shared" si="205"/>
        <v>0.86010746311047848</v>
      </c>
      <c r="O658" s="34">
        <f t="shared" si="205"/>
        <v>0.70577579642804322</v>
      </c>
      <c r="P658" s="34">
        <f t="shared" ref="P658" si="206">P654/P465</f>
        <v>0.39268061744450333</v>
      </c>
      <c r="Q658" s="35">
        <f>(SUM(INDEX($B658:$P658,,$R$348-$B$348-$Q$348+1):INDEX($B658:$P658,$R$348-$B$348+1))-MAX(INDEX($B658:$P658,,$R$348-$B$348-$Q$348+1):INDEX($B658:$P658,$R$348-$B$348+1))-MIN(INDEX($B658:$P658,,$R$348-$B$348-$Q$348+1):INDEX($B658:$P658,$R$348-$B$348+1)))/(COUNT(INDEX($B658:$P658,,$R$348-$B$348-$Q$348+1):INDEX($B658:$P658,$R$348-$B$348+1))-2)</f>
        <v>0.96803919956809414</v>
      </c>
      <c r="R658" s="36" t="s">
        <v>54</v>
      </c>
    </row>
    <row r="659" spans="1:18" s="15" customFormat="1" ht="14">
      <c r="A659" s="99"/>
      <c r="B659" s="139">
        <v>5.5500000000000007</v>
      </c>
      <c r="C659" s="139">
        <v>4.55</v>
      </c>
      <c r="D659" s="139">
        <v>8.5</v>
      </c>
      <c r="E659" s="139">
        <v>12.65</v>
      </c>
      <c r="F659" s="139">
        <v>25.3</v>
      </c>
      <c r="G659" s="139">
        <v>50.7</v>
      </c>
      <c r="H659" s="139">
        <v>43.25</v>
      </c>
      <c r="I659" s="139">
        <v>41.75</v>
      </c>
      <c r="J659" s="139">
        <v>38</v>
      </c>
      <c r="K659" s="139">
        <v>40.75</v>
      </c>
      <c r="L659" s="139">
        <v>57</v>
      </c>
      <c r="M659" s="139">
        <v>40.75</v>
      </c>
      <c r="N659" s="146">
        <v>46.25</v>
      </c>
      <c r="O659" s="146">
        <v>40.5</v>
      </c>
      <c r="P659" s="146">
        <v>40.5</v>
      </c>
      <c r="Q659" s="31"/>
      <c r="R659" s="37" t="s">
        <v>55</v>
      </c>
    </row>
    <row r="660" spans="1:18" s="71" customFormat="1" ht="14">
      <c r="A660" s="100"/>
      <c r="B660" s="139">
        <v>2.8250000000000002</v>
      </c>
      <c r="C660" s="139">
        <v>3.2</v>
      </c>
      <c r="D660" s="139">
        <v>4.2250000000000005</v>
      </c>
      <c r="E660" s="139">
        <v>6.75</v>
      </c>
      <c r="F660" s="139">
        <v>12</v>
      </c>
      <c r="G660" s="139">
        <v>21.1</v>
      </c>
      <c r="H660" s="139">
        <v>28.5</v>
      </c>
      <c r="I660" s="139">
        <v>34.5</v>
      </c>
      <c r="J660" s="139">
        <v>30</v>
      </c>
      <c r="K660" s="139">
        <v>33</v>
      </c>
      <c r="L660" s="139">
        <v>30</v>
      </c>
      <c r="M660" s="139">
        <v>30</v>
      </c>
      <c r="N660" s="146">
        <v>27</v>
      </c>
      <c r="O660" s="146">
        <v>35</v>
      </c>
      <c r="P660" s="146">
        <v>35</v>
      </c>
      <c r="Q660" s="38"/>
      <c r="R660" s="39" t="s">
        <v>56</v>
      </c>
    </row>
    <row r="661" spans="1:18" s="3" customFormat="1" ht="14">
      <c r="A661" s="101"/>
      <c r="B661" s="147">
        <v>4.402198683734265</v>
      </c>
      <c r="C661" s="147">
        <v>3.7218043475206204</v>
      </c>
      <c r="D661" s="147">
        <v>5.9462885964624244</v>
      </c>
      <c r="E661" s="147">
        <v>9.7519282101786029</v>
      </c>
      <c r="F661" s="147">
        <v>19.158636810376095</v>
      </c>
      <c r="G661" s="147">
        <v>34.859691822650262</v>
      </c>
      <c r="H661" s="147">
        <v>36.726073310754671</v>
      </c>
      <c r="I661" s="147">
        <v>38.384808769418179</v>
      </c>
      <c r="J661" s="147">
        <v>33.771182376399857</v>
      </c>
      <c r="K661" s="147">
        <v>35.509900794155648</v>
      </c>
      <c r="L661" s="147">
        <v>43.060252372075205</v>
      </c>
      <c r="M661" s="147">
        <v>35.514228077219485</v>
      </c>
      <c r="N661" s="148">
        <v>39.044782454117332</v>
      </c>
      <c r="O661" s="148">
        <v>39.044782454117332</v>
      </c>
      <c r="P661" s="150">
        <f>VLOOKUP($Q661,Price!$A$1:$F$1200,6,FALSE)</f>
        <v>36.25</v>
      </c>
      <c r="Q661" s="149" t="s">
        <v>213</v>
      </c>
      <c r="R661" s="36" t="s">
        <v>57</v>
      </c>
    </row>
    <row r="662" spans="1:18" ht="14">
      <c r="B662" s="277" t="s">
        <v>64</v>
      </c>
      <c r="C662" s="278"/>
      <c r="D662" s="278"/>
      <c r="E662" s="278"/>
      <c r="F662" s="278"/>
      <c r="G662" s="278"/>
      <c r="H662" s="278"/>
      <c r="I662" s="278"/>
      <c r="J662" s="278"/>
      <c r="K662" s="278"/>
      <c r="L662" s="278"/>
      <c r="M662" s="278"/>
      <c r="N662" s="278"/>
      <c r="O662" s="128"/>
      <c r="P662" s="128"/>
      <c r="Q662" s="28"/>
      <c r="R662" s="89"/>
    </row>
    <row r="663" spans="1:18">
      <c r="B663" s="102"/>
      <c r="C663" s="103">
        <f t="shared" ref="C663:O663" si="207">+C656/C650/100</f>
        <v>-1.3315352814243522</v>
      </c>
      <c r="D663" s="102">
        <f t="shared" si="207"/>
        <v>0.65454303471934761</v>
      </c>
      <c r="E663" s="103">
        <f t="shared" si="207"/>
        <v>0.46734080849677684</v>
      </c>
      <c r="F663" s="102">
        <f t="shared" si="207"/>
        <v>0.70789550902430787</v>
      </c>
      <c r="G663" s="103">
        <f t="shared" si="207"/>
        <v>1.8638015832239723</v>
      </c>
      <c r="H663" s="102">
        <f t="shared" si="207"/>
        <v>2.6457976840149975</v>
      </c>
      <c r="I663" s="103">
        <f t="shared" si="207"/>
        <v>3.390226968111278</v>
      </c>
      <c r="J663" s="102">
        <f t="shared" si="207"/>
        <v>47.318535343757823</v>
      </c>
      <c r="K663" s="103">
        <f t="shared" si="207"/>
        <v>1.9504126589876365</v>
      </c>
      <c r="L663" s="102">
        <f t="shared" si="207"/>
        <v>-9.1006811438725848</v>
      </c>
      <c r="M663" s="103">
        <f t="shared" si="207"/>
        <v>5.3604778084256903</v>
      </c>
      <c r="N663" s="104">
        <f t="shared" si="207"/>
        <v>5.6065792560494074</v>
      </c>
      <c r="O663" s="104">
        <f t="shared" si="207"/>
        <v>0.12614137363158004</v>
      </c>
      <c r="P663" s="104">
        <f t="shared" ref="P663" si="208">+P656/P650/100</f>
        <v>-0.52936359260778065</v>
      </c>
      <c r="Q663" s="28"/>
      <c r="R663" s="89" t="s">
        <v>65</v>
      </c>
    </row>
    <row r="664" spans="1:18">
      <c r="B664" s="105"/>
      <c r="D664" s="105"/>
      <c r="F664" s="105"/>
      <c r="H664" s="105"/>
      <c r="I664" s="106"/>
      <c r="J664" s="107"/>
      <c r="K664" s="106"/>
      <c r="L664" s="107"/>
      <c r="M664" s="106"/>
      <c r="N664" s="108"/>
      <c r="O664" s="136" t="str">
        <f>IF(VLOOKUP($Q661,Concensus!$A$2:$AW$481,14,FALSE)="-",VLOOKUP($Q661,Concensus!$A$2:$AW$481,15,FALSE),VLOOKUP($Q661,Concensus!$A$2:$AW$481,14,FALSE))</f>
        <v>48.00</v>
      </c>
      <c r="P664" s="136" t="str">
        <f>IF(VLOOKUP($Q661,Concensus!$A$2:$AW$481,14,FALSE)="-",VLOOKUP($Q661,Concensus!$A$2:$AW$481,15,FALSE),VLOOKUP($Q661,Concensus!$A$2:$AW$481,14,FALSE))</f>
        <v>48.00</v>
      </c>
      <c r="Q664" s="30"/>
      <c r="R664" s="90" t="s">
        <v>66</v>
      </c>
    </row>
    <row r="665" spans="1:18" ht="14">
      <c r="B665" s="48">
        <f t="shared" ref="B665:P665" si="209">($Q655-B655)/$Q655</f>
        <v>0.73679713963309135</v>
      </c>
      <c r="C665" s="49">
        <f t="shared" si="209"/>
        <v>0.78275134285295955</v>
      </c>
      <c r="D665" s="48">
        <f t="shared" si="209"/>
        <v>0.66958662895483689</v>
      </c>
      <c r="E665" s="49">
        <f t="shared" si="209"/>
        <v>0.4863576785818578</v>
      </c>
      <c r="F665" s="48">
        <f t="shared" si="209"/>
        <v>8.3323860806429478E-2</v>
      </c>
      <c r="G665" s="49">
        <f t="shared" si="209"/>
        <v>-0.61271004829361475</v>
      </c>
      <c r="H665" s="48">
        <f t="shared" si="209"/>
        <v>-0.46448521511193286</v>
      </c>
      <c r="I665" s="49">
        <f t="shared" si="209"/>
        <v>-0.377614863345136</v>
      </c>
      <c r="J665" s="48">
        <f t="shared" si="209"/>
        <v>-9.5274266362511975E-2</v>
      </c>
      <c r="K665" s="49">
        <f t="shared" si="209"/>
        <v>-3.1500997973687307E-2</v>
      </c>
      <c r="L665" s="48">
        <f t="shared" si="209"/>
        <v>-0.17227764351098457</v>
      </c>
      <c r="M665" s="49">
        <f t="shared" si="209"/>
        <v>0.10546770541688182</v>
      </c>
      <c r="N665" s="50">
        <f t="shared" si="209"/>
        <v>0.10481171904116385</v>
      </c>
      <c r="O665" s="50">
        <f t="shared" si="209"/>
        <v>0.93087356184620562</v>
      </c>
      <c r="P665" s="50">
        <f t="shared" si="209"/>
        <v>0.93620287300739902</v>
      </c>
      <c r="Q665" s="31"/>
      <c r="R665" s="51" t="s">
        <v>67</v>
      </c>
    </row>
    <row r="666" spans="1:18" ht="14">
      <c r="B666" s="48">
        <f t="shared" ref="B666:P666" si="210">($Q656-B656)/$Q656</f>
        <v>0.57881424639264722</v>
      </c>
      <c r="C666" s="49">
        <f t="shared" si="210"/>
        <v>0.60961217918706001</v>
      </c>
      <c r="D666" s="48">
        <f t="shared" si="210"/>
        <v>0.49366126961865098</v>
      </c>
      <c r="E666" s="49">
        <f t="shared" si="210"/>
        <v>0.40025269545527153</v>
      </c>
      <c r="F666" s="48">
        <f t="shared" si="210"/>
        <v>0.13701189696710775</v>
      </c>
      <c r="G666" s="49">
        <f t="shared" si="210"/>
        <v>-0.29894372734469843</v>
      </c>
      <c r="H666" s="48">
        <f t="shared" si="210"/>
        <v>-0.20423510213605969</v>
      </c>
      <c r="I666" s="49">
        <f t="shared" si="210"/>
        <v>-0.14311873713321002</v>
      </c>
      <c r="J666" s="48">
        <f t="shared" si="210"/>
        <v>6.0285116306320406E-4</v>
      </c>
      <c r="K666" s="49">
        <f t="shared" si="210"/>
        <v>7.9372577178524875E-2</v>
      </c>
      <c r="L666" s="48">
        <f t="shared" si="210"/>
        <v>-0.16074311521055615</v>
      </c>
      <c r="M666" s="49">
        <f t="shared" si="210"/>
        <v>8.9059608589126524E-2</v>
      </c>
      <c r="N666" s="50">
        <f t="shared" si="210"/>
        <v>4.7040887263601838E-2</v>
      </c>
      <c r="O666" s="50">
        <f t="shared" si="210"/>
        <v>0.54306431095881902</v>
      </c>
      <c r="P666" s="50">
        <f t="shared" si="210"/>
        <v>0.29202103028550813</v>
      </c>
      <c r="Q666" s="31"/>
      <c r="R666" s="51" t="s">
        <v>68</v>
      </c>
    </row>
    <row r="667" spans="1:18" ht="14">
      <c r="B667" s="48">
        <f t="shared" ref="B667:P667" si="211">($Q657-B657)/$Q657</f>
        <v>0.65974143002271057</v>
      </c>
      <c r="C667" s="49">
        <f t="shared" si="211"/>
        <v>0.73719101720478242</v>
      </c>
      <c r="D667" s="48">
        <f t="shared" si="211"/>
        <v>0.65457548203480553</v>
      </c>
      <c r="E667" s="49">
        <f t="shared" si="211"/>
        <v>0.55110122951631291</v>
      </c>
      <c r="F667" s="48">
        <f t="shared" si="211"/>
        <v>0.1918522489947713</v>
      </c>
      <c r="G667" s="49">
        <f t="shared" si="211"/>
        <v>-0.32470253418831907</v>
      </c>
      <c r="H667" s="48">
        <f t="shared" si="211"/>
        <v>-0.24719782530406287</v>
      </c>
      <c r="I667" s="49">
        <f t="shared" si="211"/>
        <v>-0.15797274806575651</v>
      </c>
      <c r="J667" s="48">
        <f t="shared" si="211"/>
        <v>-2.0509051935245341E-3</v>
      </c>
      <c r="K667" s="49">
        <f t="shared" si="211"/>
        <v>8.2185508054839915E-2</v>
      </c>
      <c r="L667" s="48">
        <f t="shared" si="211"/>
        <v>-0.12138636416513701</v>
      </c>
      <c r="M667" s="49">
        <f t="shared" si="211"/>
        <v>0.13071851810454957</v>
      </c>
      <c r="N667" s="50">
        <f t="shared" si="211"/>
        <v>0.15646434804511231</v>
      </c>
      <c r="O667" s="50">
        <f t="shared" si="211"/>
        <v>0.15923946852397988</v>
      </c>
      <c r="P667" s="50">
        <f t="shared" si="211"/>
        <v>0.59977711261790012</v>
      </c>
      <c r="Q667" s="31"/>
      <c r="R667" s="51" t="s">
        <v>69</v>
      </c>
    </row>
    <row r="668" spans="1:18" ht="14">
      <c r="B668" s="48">
        <f t="shared" ref="B668:P668" si="212">($Q658-B658)/$Q658</f>
        <v>0.70348954016966514</v>
      </c>
      <c r="C668" s="49">
        <f t="shared" si="212"/>
        <v>0.76342545362146974</v>
      </c>
      <c r="D668" s="48">
        <f t="shared" si="212"/>
        <v>0.66566116547768128</v>
      </c>
      <c r="E668" s="49">
        <f t="shared" si="212"/>
        <v>0.51206910780358406</v>
      </c>
      <c r="F668" s="48">
        <f t="shared" si="212"/>
        <v>0.16911252936936394</v>
      </c>
      <c r="G668" s="49">
        <f t="shared" si="212"/>
        <v>-0.33903087419256139</v>
      </c>
      <c r="H668" s="48">
        <f t="shared" si="212"/>
        <v>-0.28398425977411357</v>
      </c>
      <c r="I668" s="49">
        <f t="shared" si="212"/>
        <v>-0.22621735868783471</v>
      </c>
      <c r="J668" s="48">
        <f t="shared" si="212"/>
        <v>2.6956115427098151E-2</v>
      </c>
      <c r="K668" s="49">
        <f t="shared" si="212"/>
        <v>5.2361296678571284E-2</v>
      </c>
      <c r="L668" s="48">
        <f t="shared" si="212"/>
        <v>-0.11206657899679939</v>
      </c>
      <c r="M668" s="49">
        <f t="shared" si="212"/>
        <v>0.16053327605920259</v>
      </c>
      <c r="N668" s="50">
        <f t="shared" si="212"/>
        <v>0.11149521269982776</v>
      </c>
      <c r="O668" s="50">
        <f t="shared" si="212"/>
        <v>0.27092229659404687</v>
      </c>
      <c r="P668" s="50">
        <f t="shared" si="212"/>
        <v>0.59435463189950988</v>
      </c>
      <c r="Q668" s="31"/>
      <c r="R668" s="51" t="s">
        <v>70</v>
      </c>
    </row>
    <row r="669" spans="1:18">
      <c r="B669" s="105"/>
      <c r="D669" s="105"/>
      <c r="F669" s="105"/>
      <c r="H669" s="105"/>
      <c r="I669" s="96"/>
      <c r="J669" s="95"/>
      <c r="K669" s="96"/>
      <c r="L669" s="95"/>
      <c r="M669" s="96"/>
      <c r="N669" s="97">
        <f>N664/N661-1</f>
        <v>-1</v>
      </c>
      <c r="O669" s="97">
        <f>O664/O661-1</f>
        <v>0.22935759871133121</v>
      </c>
      <c r="P669" s="97">
        <f>P664/P661-1</f>
        <v>0.32413793103448274</v>
      </c>
      <c r="Q669" s="28"/>
      <c r="R669" s="98" t="s">
        <v>71</v>
      </c>
    </row>
    <row r="670" spans="1:18" ht="14">
      <c r="B670" s="109">
        <f t="shared" ref="B670:M670" si="213">AVERAGE(B665:B669)</f>
        <v>0.66971058905452863</v>
      </c>
      <c r="C670" s="110">
        <f t="shared" si="213"/>
        <v>0.72324499821656807</v>
      </c>
      <c r="D670" s="109">
        <f t="shared" si="213"/>
        <v>0.62087113652149362</v>
      </c>
      <c r="E670" s="110">
        <f t="shared" si="213"/>
        <v>0.48744517783925656</v>
      </c>
      <c r="F670" s="109">
        <f t="shared" si="213"/>
        <v>0.1453251340344181</v>
      </c>
      <c r="G670" s="110">
        <f t="shared" si="213"/>
        <v>-0.39384679600479838</v>
      </c>
      <c r="H670" s="109">
        <f t="shared" si="213"/>
        <v>-0.29997560058154227</v>
      </c>
      <c r="I670" s="110">
        <f t="shared" si="213"/>
        <v>-0.22623092680798429</v>
      </c>
      <c r="J670" s="52">
        <f t="shared" si="213"/>
        <v>-1.7441551241468789E-2</v>
      </c>
      <c r="K670" s="53">
        <f t="shared" si="213"/>
        <v>4.5604595984562193E-2</v>
      </c>
      <c r="L670" s="52">
        <f t="shared" si="213"/>
        <v>-0.14161842547086928</v>
      </c>
      <c r="M670" s="53">
        <f t="shared" si="213"/>
        <v>0.12144477704244012</v>
      </c>
      <c r="N670" s="54">
        <f>AVERAGE(N665:N669)</f>
        <v>-0.11603756659005886</v>
      </c>
      <c r="O670" s="54">
        <f>AVERAGE(O665:O669)</f>
        <v>0.42669144732687647</v>
      </c>
      <c r="P670" s="54">
        <f>AVERAGE(P665:P669)</f>
        <v>0.54929871576895994</v>
      </c>
      <c r="Q670" s="31"/>
      <c r="R670" s="51" t="s">
        <v>72</v>
      </c>
    </row>
    <row r="671" spans="1:18" ht="14">
      <c r="B671" s="279" t="s">
        <v>73</v>
      </c>
      <c r="C671" s="280"/>
      <c r="D671" s="280"/>
      <c r="E671" s="280"/>
      <c r="F671" s="280"/>
      <c r="G671" s="280"/>
      <c r="H671" s="280"/>
      <c r="I671" s="280"/>
      <c r="J671" s="280"/>
      <c r="K671" s="280"/>
      <c r="L671" s="280"/>
      <c r="M671" s="280"/>
      <c r="N671" s="280"/>
      <c r="O671" s="129"/>
      <c r="P671" s="129"/>
      <c r="Q671" s="28"/>
      <c r="R671" s="89"/>
    </row>
    <row r="672" spans="1:18" s="3" customFormat="1" ht="14">
      <c r="B672" s="55"/>
      <c r="C672" s="56">
        <f>+B$651+B672</f>
        <v>0.32500000000000001</v>
      </c>
      <c r="D672" s="56">
        <f t="shared" ref="D672:N672" si="214">+C$651+C672</f>
        <v>0.61250000000000004</v>
      </c>
      <c r="E672" s="56">
        <f t="shared" si="214"/>
        <v>0.96250000000000002</v>
      </c>
      <c r="F672" s="56">
        <f t="shared" si="214"/>
        <v>1.4875</v>
      </c>
      <c r="G672" s="56">
        <f t="shared" si="214"/>
        <v>2.1125000000000003</v>
      </c>
      <c r="H672" s="56">
        <f t="shared" si="214"/>
        <v>2.9125000000000005</v>
      </c>
      <c r="I672" s="56">
        <f t="shared" si="214"/>
        <v>3.6825000000000006</v>
      </c>
      <c r="J672" s="56">
        <f t="shared" si="214"/>
        <v>4.5325000000000006</v>
      </c>
      <c r="K672" s="56">
        <f t="shared" si="214"/>
        <v>5.3825000000000003</v>
      </c>
      <c r="L672" s="56">
        <f t="shared" si="214"/>
        <v>6.3425000000000002</v>
      </c>
      <c r="M672" s="56">
        <f t="shared" si="214"/>
        <v>7.3025000000000002</v>
      </c>
      <c r="N672" s="57">
        <f t="shared" si="214"/>
        <v>8.2625000000000011</v>
      </c>
      <c r="O672" s="57">
        <f>+N$651+N672</f>
        <v>9.2625000000000011</v>
      </c>
      <c r="P672" s="57">
        <f>+O$651+O672</f>
        <v>9.2625000000000011</v>
      </c>
      <c r="Q672" s="31"/>
      <c r="R672" s="36" t="s">
        <v>74</v>
      </c>
    </row>
    <row r="673" spans="1:18" s="3" customFormat="1" ht="14">
      <c r="B673" s="58">
        <f>+B$661+B672</f>
        <v>4.402198683734265</v>
      </c>
      <c r="C673" s="59">
        <f t="shared" ref="C673:O673" si="215">+C$661+C672</f>
        <v>4.0468043475206201</v>
      </c>
      <c r="D673" s="59">
        <f t="shared" si="215"/>
        <v>6.5587885964624242</v>
      </c>
      <c r="E673" s="59">
        <f t="shared" si="215"/>
        <v>10.714428210178603</v>
      </c>
      <c r="F673" s="59">
        <f t="shared" si="215"/>
        <v>20.646136810376095</v>
      </c>
      <c r="G673" s="59">
        <f t="shared" si="215"/>
        <v>36.972191822650259</v>
      </c>
      <c r="H673" s="59">
        <f t="shared" si="215"/>
        <v>39.638573310754673</v>
      </c>
      <c r="I673" s="59">
        <f t="shared" si="215"/>
        <v>42.067308769418176</v>
      </c>
      <c r="J673" s="59">
        <f t="shared" si="215"/>
        <v>38.303682376399856</v>
      </c>
      <c r="K673" s="59">
        <f t="shared" si="215"/>
        <v>40.892400794155648</v>
      </c>
      <c r="L673" s="59">
        <f t="shared" si="215"/>
        <v>49.402752372075206</v>
      </c>
      <c r="M673" s="59">
        <f t="shared" si="215"/>
        <v>42.816728077219487</v>
      </c>
      <c r="N673" s="60">
        <f t="shared" si="215"/>
        <v>47.307282454117335</v>
      </c>
      <c r="O673" s="60">
        <f t="shared" si="215"/>
        <v>48.307282454117335</v>
      </c>
      <c r="P673" s="60">
        <f t="shared" ref="P673" si="216">+P$661+P672</f>
        <v>45.512500000000003</v>
      </c>
      <c r="Q673" s="31"/>
      <c r="R673" s="36" t="s">
        <v>75</v>
      </c>
    </row>
    <row r="674" spans="1:18" s="3" customFormat="1" ht="14">
      <c r="B674" s="72"/>
      <c r="I674" s="61"/>
      <c r="J674" s="61"/>
      <c r="K674" s="61"/>
      <c r="L674" s="61"/>
      <c r="M674" s="61"/>
      <c r="N674" s="62"/>
      <c r="O674" s="62">
        <f>+O673/B673-1</f>
        <v>9.9734443910059021</v>
      </c>
      <c r="P674" s="62">
        <f>+P673/C673-1</f>
        <v>10.246528394159807</v>
      </c>
      <c r="Q674" s="31"/>
      <c r="R674" s="63" t="s">
        <v>76</v>
      </c>
    </row>
    <row r="675" spans="1:18" s="70" customFormat="1" ht="14">
      <c r="A675" s="64"/>
      <c r="B675" s="65"/>
      <c r="C675" s="66">
        <f>RATE(C$348-$B$348,,-$B673,C673)</f>
        <v>-8.0731098650044034E-2</v>
      </c>
      <c r="D675" s="66">
        <f t="shared" ref="D675:O675" si="217">RATE(D$348-$B$348,,-$B673,D673)</f>
        <v>0.22061020517981159</v>
      </c>
      <c r="E675" s="66">
        <f t="shared" si="217"/>
        <v>0.34513679699075406</v>
      </c>
      <c r="F675" s="66">
        <f t="shared" si="217"/>
        <v>0.47160850902110657</v>
      </c>
      <c r="G675" s="66">
        <f t="shared" si="217"/>
        <v>0.53052740958135503</v>
      </c>
      <c r="H675" s="66">
        <f t="shared" si="217"/>
        <v>0.44236351813955094</v>
      </c>
      <c r="I675" s="66">
        <f t="shared" si="217"/>
        <v>0.38050917869141604</v>
      </c>
      <c r="J675" s="66">
        <f t="shared" si="217"/>
        <v>0.31052817112992542</v>
      </c>
      <c r="K675" s="66">
        <f t="shared" si="217"/>
        <v>0.28101009473774652</v>
      </c>
      <c r="L675" s="66">
        <f t="shared" si="217"/>
        <v>0.27352698159083511</v>
      </c>
      <c r="M675" s="66">
        <f t="shared" si="217"/>
        <v>0.22973936701798756</v>
      </c>
      <c r="N675" s="67">
        <f t="shared" si="217"/>
        <v>0.21881614028765736</v>
      </c>
      <c r="O675" s="67">
        <f t="shared" si="217"/>
        <v>0.20233747079900899</v>
      </c>
      <c r="P675" s="67">
        <f t="shared" ref="P675" si="218">RATE(P$348-$B$348,,-$B673,P673)</f>
        <v>0.18157557195936513</v>
      </c>
      <c r="Q675" s="68"/>
      <c r="R675" s="69" t="s">
        <v>77</v>
      </c>
    </row>
    <row r="676" spans="1:18" s="3" customFormat="1" ht="14">
      <c r="B676" s="55"/>
      <c r="C676" s="56"/>
      <c r="D676" s="56">
        <f t="shared" ref="D676:N676" si="219">+C$651+C676</f>
        <v>0.28749999999999998</v>
      </c>
      <c r="E676" s="56">
        <f t="shared" si="219"/>
        <v>0.63749999999999996</v>
      </c>
      <c r="F676" s="56">
        <f t="shared" si="219"/>
        <v>1.1625000000000001</v>
      </c>
      <c r="G676" s="56">
        <f t="shared" si="219"/>
        <v>1.7875000000000001</v>
      </c>
      <c r="H676" s="56">
        <f t="shared" si="219"/>
        <v>2.5875000000000004</v>
      </c>
      <c r="I676" s="56">
        <f t="shared" si="219"/>
        <v>3.3575000000000004</v>
      </c>
      <c r="J676" s="56">
        <f t="shared" si="219"/>
        <v>4.2075000000000005</v>
      </c>
      <c r="K676" s="56">
        <f t="shared" si="219"/>
        <v>5.0575000000000001</v>
      </c>
      <c r="L676" s="56">
        <f t="shared" si="219"/>
        <v>6.0175000000000001</v>
      </c>
      <c r="M676" s="56">
        <f t="shared" si="219"/>
        <v>6.9775</v>
      </c>
      <c r="N676" s="57">
        <f t="shared" si="219"/>
        <v>7.9375</v>
      </c>
      <c r="O676" s="57">
        <f>+N$651+N676</f>
        <v>8.9375</v>
      </c>
      <c r="P676" s="57">
        <f>+O$651+O676</f>
        <v>8.9375</v>
      </c>
      <c r="Q676" s="31"/>
      <c r="R676" s="36" t="s">
        <v>74</v>
      </c>
    </row>
    <row r="677" spans="1:18" s="3" customFormat="1" ht="14">
      <c r="B677" s="58"/>
      <c r="C677" s="59">
        <f t="shared" ref="C677:O677" si="220">+C$661+C676</f>
        <v>3.7218043475206204</v>
      </c>
      <c r="D677" s="59">
        <f t="shared" si="220"/>
        <v>6.233788596462424</v>
      </c>
      <c r="E677" s="59">
        <f t="shared" si="220"/>
        <v>10.389428210178602</v>
      </c>
      <c r="F677" s="59">
        <f t="shared" si="220"/>
        <v>20.321136810376096</v>
      </c>
      <c r="G677" s="59">
        <f t="shared" si="220"/>
        <v>36.647191822650264</v>
      </c>
      <c r="H677" s="59">
        <f t="shared" si="220"/>
        <v>39.31357331075467</v>
      </c>
      <c r="I677" s="59">
        <f t="shared" si="220"/>
        <v>41.74230876941818</v>
      </c>
      <c r="J677" s="59">
        <f t="shared" si="220"/>
        <v>37.97868237639986</v>
      </c>
      <c r="K677" s="59">
        <f t="shared" si="220"/>
        <v>40.567400794155645</v>
      </c>
      <c r="L677" s="59">
        <f t="shared" si="220"/>
        <v>49.077752372075203</v>
      </c>
      <c r="M677" s="59">
        <f t="shared" si="220"/>
        <v>42.491728077219484</v>
      </c>
      <c r="N677" s="60">
        <f t="shared" si="220"/>
        <v>46.982282454117332</v>
      </c>
      <c r="O677" s="60">
        <f t="shared" si="220"/>
        <v>47.982282454117332</v>
      </c>
      <c r="P677" s="60">
        <f t="shared" ref="P677" si="221">+P$661+P676</f>
        <v>45.1875</v>
      </c>
      <c r="Q677" s="31"/>
      <c r="R677" s="36" t="s">
        <v>75</v>
      </c>
    </row>
    <row r="678" spans="1:18" s="3" customFormat="1" ht="14">
      <c r="B678" s="72"/>
      <c r="I678" s="61"/>
      <c r="J678" s="61"/>
      <c r="K678" s="61"/>
      <c r="L678" s="61"/>
      <c r="M678" s="61"/>
      <c r="N678" s="62"/>
      <c r="O678" s="62">
        <f>+O677/C677-1</f>
        <v>11.892209792296581</v>
      </c>
      <c r="P678" s="62">
        <f>+P677/D677-1</f>
        <v>6.2488021210156512</v>
      </c>
      <c r="Q678" s="31"/>
      <c r="R678" s="63" t="s">
        <v>76</v>
      </c>
    </row>
    <row r="679" spans="1:18" s="70" customFormat="1" ht="14">
      <c r="A679" s="64"/>
      <c r="B679" s="65"/>
      <c r="C679" s="66"/>
      <c r="D679" s="66">
        <f>RATE(D$348-$C$348,,-$C677,D677)</f>
        <v>0.67493721173581567</v>
      </c>
      <c r="E679" s="66">
        <f t="shared" ref="E679:O679" si="222">RATE(E$348-$C$348,,-$C677,E677)</f>
        <v>0.67077917633199791</v>
      </c>
      <c r="F679" s="66">
        <f t="shared" si="222"/>
        <v>0.76088699887526901</v>
      </c>
      <c r="G679" s="66">
        <f t="shared" si="222"/>
        <v>0.77142100715152306</v>
      </c>
      <c r="H679" s="66">
        <f t="shared" si="222"/>
        <v>0.60235151817150301</v>
      </c>
      <c r="I679" s="66">
        <f t="shared" si="222"/>
        <v>0.49613398416271826</v>
      </c>
      <c r="J679" s="66">
        <f t="shared" si="222"/>
        <v>0.39351720909297339</v>
      </c>
      <c r="K679" s="66">
        <f t="shared" si="222"/>
        <v>0.34796295034312047</v>
      </c>
      <c r="L679" s="66">
        <f t="shared" si="222"/>
        <v>0.33186134368075609</v>
      </c>
      <c r="M679" s="66">
        <f t="shared" si="222"/>
        <v>0.27571918125444922</v>
      </c>
      <c r="N679" s="67">
        <f t="shared" si="222"/>
        <v>0.25923656148251006</v>
      </c>
      <c r="O679" s="67">
        <f t="shared" si="222"/>
        <v>0.23744891822491579</v>
      </c>
      <c r="P679" s="67">
        <f t="shared" ref="P679" si="223">RATE(P$348-$C$348,,-$C677,P677)</f>
        <v>0.21172755159849962</v>
      </c>
      <c r="Q679" s="68"/>
      <c r="R679" s="69" t="s">
        <v>77</v>
      </c>
    </row>
    <row r="680" spans="1:18" s="3" customFormat="1" ht="14">
      <c r="B680" s="55"/>
      <c r="C680" s="56"/>
      <c r="D680" s="56"/>
      <c r="E680" s="56">
        <f t="shared" ref="E680:N680" si="224">+D$651+D680</f>
        <v>0.35</v>
      </c>
      <c r="F680" s="56">
        <f t="shared" si="224"/>
        <v>0.875</v>
      </c>
      <c r="G680" s="56">
        <f t="shared" si="224"/>
        <v>1.5</v>
      </c>
      <c r="H680" s="56">
        <f t="shared" si="224"/>
        <v>2.2999999999999998</v>
      </c>
      <c r="I680" s="56">
        <f t="shared" si="224"/>
        <v>3.07</v>
      </c>
      <c r="J680" s="56">
        <f t="shared" si="224"/>
        <v>3.92</v>
      </c>
      <c r="K680" s="56">
        <f t="shared" si="224"/>
        <v>4.7699999999999996</v>
      </c>
      <c r="L680" s="56">
        <f t="shared" si="224"/>
        <v>5.7299999999999995</v>
      </c>
      <c r="M680" s="56">
        <f t="shared" si="224"/>
        <v>6.6899999999999995</v>
      </c>
      <c r="N680" s="57">
        <f t="shared" si="224"/>
        <v>7.6499999999999995</v>
      </c>
      <c r="O680" s="57">
        <f>+N$651+N680</f>
        <v>8.6499999999999986</v>
      </c>
      <c r="P680" s="57">
        <f>+O$651+O680</f>
        <v>8.6499999999999986</v>
      </c>
      <c r="Q680" s="31"/>
      <c r="R680" s="36" t="s">
        <v>74</v>
      </c>
    </row>
    <row r="681" spans="1:18" s="3" customFormat="1" ht="14">
      <c r="B681" s="58"/>
      <c r="C681" s="59"/>
      <c r="D681" s="59">
        <f t="shared" ref="D681:O681" si="225">+D$661+D680</f>
        <v>5.9462885964624244</v>
      </c>
      <c r="E681" s="59">
        <f t="shared" si="225"/>
        <v>10.101928210178603</v>
      </c>
      <c r="F681" s="59">
        <f t="shared" si="225"/>
        <v>20.033636810376095</v>
      </c>
      <c r="G681" s="59">
        <f t="shared" si="225"/>
        <v>36.359691822650262</v>
      </c>
      <c r="H681" s="59">
        <f t="shared" si="225"/>
        <v>39.026073310754668</v>
      </c>
      <c r="I681" s="59">
        <f t="shared" si="225"/>
        <v>41.454808769418179</v>
      </c>
      <c r="J681" s="59">
        <f t="shared" si="225"/>
        <v>37.691182376399858</v>
      </c>
      <c r="K681" s="59">
        <f t="shared" si="225"/>
        <v>40.279900794155651</v>
      </c>
      <c r="L681" s="59">
        <f t="shared" si="225"/>
        <v>48.790252372075201</v>
      </c>
      <c r="M681" s="59">
        <f t="shared" si="225"/>
        <v>42.204228077219483</v>
      </c>
      <c r="N681" s="60">
        <f t="shared" si="225"/>
        <v>46.69478245411733</v>
      </c>
      <c r="O681" s="60">
        <f t="shared" si="225"/>
        <v>47.69478245411733</v>
      </c>
      <c r="P681" s="60">
        <f t="shared" ref="P681" si="226">+P$661+P680</f>
        <v>44.9</v>
      </c>
      <c r="Q681" s="31"/>
      <c r="R681" s="36" t="s">
        <v>75</v>
      </c>
    </row>
    <row r="682" spans="1:18" s="3" customFormat="1" ht="14">
      <c r="B682" s="72"/>
      <c r="I682" s="61"/>
      <c r="J682" s="61"/>
      <c r="K682" s="61"/>
      <c r="L682" s="61"/>
      <c r="M682" s="61"/>
      <c r="N682" s="62"/>
      <c r="O682" s="62">
        <f>+O681/D681-1</f>
        <v>7.0209330039063342</v>
      </c>
      <c r="P682" s="62">
        <f>+P681/E681-1</f>
        <v>3.4446960091004417</v>
      </c>
      <c r="Q682" s="31"/>
      <c r="R682" s="63" t="s">
        <v>76</v>
      </c>
    </row>
    <row r="683" spans="1:18" s="70" customFormat="1" ht="14">
      <c r="A683" s="64"/>
      <c r="B683" s="65"/>
      <c r="C683" s="66"/>
      <c r="D683" s="66"/>
      <c r="E683" s="66">
        <f>RATE(E$348-$D$348,,-$D681,E681)</f>
        <v>0.69886275216922</v>
      </c>
      <c r="F683" s="66">
        <f t="shared" ref="F683:O683" si="227">RATE(F$348-$D$348,,-$D681,F681)</f>
        <v>0.83551064025703936</v>
      </c>
      <c r="G683" s="66">
        <f t="shared" si="227"/>
        <v>0.82862535290377315</v>
      </c>
      <c r="H683" s="66">
        <f t="shared" si="227"/>
        <v>0.60057938190098403</v>
      </c>
      <c r="I683" s="66">
        <f t="shared" si="227"/>
        <v>0.47457133290094167</v>
      </c>
      <c r="J683" s="66">
        <f t="shared" si="227"/>
        <v>0.36039688771154516</v>
      </c>
      <c r="K683" s="66">
        <f t="shared" si="227"/>
        <v>0.31429172252066795</v>
      </c>
      <c r="L683" s="66">
        <f t="shared" si="227"/>
        <v>0.30095083785551424</v>
      </c>
      <c r="M683" s="66">
        <f t="shared" si="227"/>
        <v>0.24327664455272607</v>
      </c>
      <c r="N683" s="67">
        <f t="shared" si="227"/>
        <v>0.2288595171324804</v>
      </c>
      <c r="O683" s="67">
        <f t="shared" si="227"/>
        <v>0.20837647750680663</v>
      </c>
      <c r="P683" s="67">
        <f t="shared" ref="P683" si="228">RATE(P$348-$D$348,,-$D681,P681)</f>
        <v>0.18349573304180594</v>
      </c>
      <c r="Q683" s="68"/>
      <c r="R683" s="69" t="s">
        <v>77</v>
      </c>
    </row>
    <row r="684" spans="1:18" s="3" customFormat="1" ht="14">
      <c r="B684" s="55"/>
      <c r="C684" s="56"/>
      <c r="D684" s="56"/>
      <c r="E684" s="56"/>
      <c r="F684" s="56">
        <f t="shared" ref="F684:N684" si="229">+E$651+E684</f>
        <v>0.52500000000000002</v>
      </c>
      <c r="G684" s="56">
        <f t="shared" si="229"/>
        <v>1.1500000000000001</v>
      </c>
      <c r="H684" s="56">
        <f t="shared" si="229"/>
        <v>1.9500000000000002</v>
      </c>
      <c r="I684" s="56">
        <f t="shared" si="229"/>
        <v>2.72</v>
      </c>
      <c r="J684" s="56">
        <f t="shared" si="229"/>
        <v>3.5700000000000003</v>
      </c>
      <c r="K684" s="56">
        <f t="shared" si="229"/>
        <v>4.42</v>
      </c>
      <c r="L684" s="56">
        <f t="shared" si="229"/>
        <v>5.38</v>
      </c>
      <c r="M684" s="56">
        <f t="shared" si="229"/>
        <v>6.34</v>
      </c>
      <c r="N684" s="57">
        <f t="shared" si="229"/>
        <v>7.3</v>
      </c>
      <c r="O684" s="57">
        <f>+N$651+N684</f>
        <v>8.3000000000000007</v>
      </c>
      <c r="P684" s="57">
        <f>+O$651+O684</f>
        <v>8.3000000000000007</v>
      </c>
      <c r="Q684" s="31"/>
      <c r="R684" s="36" t="s">
        <v>74</v>
      </c>
    </row>
    <row r="685" spans="1:18" s="3" customFormat="1" ht="14">
      <c r="B685" s="58"/>
      <c r="C685" s="59"/>
      <c r="D685" s="59"/>
      <c r="E685" s="59">
        <f t="shared" ref="E685:O685" si="230">+E$661+E684</f>
        <v>9.7519282101786029</v>
      </c>
      <c r="F685" s="59">
        <f t="shared" si="230"/>
        <v>19.683636810376093</v>
      </c>
      <c r="G685" s="59">
        <f t="shared" si="230"/>
        <v>36.009691822650261</v>
      </c>
      <c r="H685" s="59">
        <f t="shared" si="230"/>
        <v>38.676073310754674</v>
      </c>
      <c r="I685" s="59">
        <f t="shared" si="230"/>
        <v>41.104808769418177</v>
      </c>
      <c r="J685" s="59">
        <f t="shared" si="230"/>
        <v>37.341182376399857</v>
      </c>
      <c r="K685" s="59">
        <f t="shared" si="230"/>
        <v>39.92990079415565</v>
      </c>
      <c r="L685" s="59">
        <f t="shared" si="230"/>
        <v>48.440252372075207</v>
      </c>
      <c r="M685" s="59">
        <f t="shared" si="230"/>
        <v>41.854228077219489</v>
      </c>
      <c r="N685" s="60">
        <f t="shared" si="230"/>
        <v>46.344782454117329</v>
      </c>
      <c r="O685" s="60">
        <f t="shared" si="230"/>
        <v>47.344782454117336</v>
      </c>
      <c r="P685" s="60">
        <f t="shared" ref="P685" si="231">+P$661+P684</f>
        <v>44.55</v>
      </c>
      <c r="Q685" s="31"/>
      <c r="R685" s="36" t="s">
        <v>75</v>
      </c>
    </row>
    <row r="686" spans="1:18" s="3" customFormat="1" ht="14">
      <c r="B686" s="72"/>
      <c r="I686" s="61"/>
      <c r="J686" s="61"/>
      <c r="K686" s="61"/>
      <c r="L686" s="61"/>
      <c r="M686" s="61"/>
      <c r="N686" s="62"/>
      <c r="O686" s="62">
        <f>+O685/E685-1</f>
        <v>3.8549149905247546</v>
      </c>
      <c r="P686" s="62">
        <f>+P685/F685-1</f>
        <v>1.2633012602892455</v>
      </c>
      <c r="Q686" s="31"/>
      <c r="R686" s="63" t="s">
        <v>76</v>
      </c>
    </row>
    <row r="687" spans="1:18" s="70" customFormat="1" ht="14">
      <c r="A687" s="64"/>
      <c r="B687" s="65"/>
      <c r="C687" s="66"/>
      <c r="D687" s="66"/>
      <c r="E687" s="66"/>
      <c r="F687" s="66">
        <f>RATE(F$348-$E$348,,-$E685,F685)</f>
        <v>1.0184353684875613</v>
      </c>
      <c r="G687" s="66">
        <f t="shared" ref="G687:O687" si="232">RATE(G$348-$E$348,,-$E685,G685)</f>
        <v>0.92160647986613209</v>
      </c>
      <c r="H687" s="66">
        <f t="shared" si="232"/>
        <v>0.58288960270155932</v>
      </c>
      <c r="I687" s="66">
        <f t="shared" si="232"/>
        <v>0.43284936033977722</v>
      </c>
      <c r="J687" s="66">
        <f t="shared" si="232"/>
        <v>0.30803544910523289</v>
      </c>
      <c r="K687" s="66">
        <f t="shared" si="232"/>
        <v>0.2648371781821629</v>
      </c>
      <c r="L687" s="66">
        <f t="shared" si="232"/>
        <v>0.25731798773491016</v>
      </c>
      <c r="M687" s="66">
        <f t="shared" si="232"/>
        <v>0.19972333232889894</v>
      </c>
      <c r="N687" s="67">
        <f t="shared" si="232"/>
        <v>0.18908324972975712</v>
      </c>
      <c r="O687" s="67">
        <f t="shared" si="232"/>
        <v>0.17116520997738413</v>
      </c>
      <c r="P687" s="67">
        <f t="shared" ref="P687" si="233">RATE(P$348-$E$348,,-$E685,P685)</f>
        <v>0.14809527192722333</v>
      </c>
      <c r="Q687" s="68"/>
      <c r="R687" s="69" t="s">
        <v>77</v>
      </c>
    </row>
    <row r="688" spans="1:18" s="3" customFormat="1" ht="14">
      <c r="B688" s="55"/>
      <c r="C688" s="56"/>
      <c r="D688" s="56"/>
      <c r="E688" s="56"/>
      <c r="F688" s="56"/>
      <c r="G688" s="56">
        <f t="shared" ref="G688:N688" si="234">+F$651+F688</f>
        <v>0.62500000000000011</v>
      </c>
      <c r="H688" s="56">
        <f t="shared" si="234"/>
        <v>1.4250000000000003</v>
      </c>
      <c r="I688" s="56">
        <f t="shared" si="234"/>
        <v>2.1950000000000003</v>
      </c>
      <c r="J688" s="56">
        <f t="shared" si="234"/>
        <v>3.0450000000000004</v>
      </c>
      <c r="K688" s="56">
        <f t="shared" si="234"/>
        <v>3.8950000000000005</v>
      </c>
      <c r="L688" s="56">
        <f t="shared" si="234"/>
        <v>4.8550000000000004</v>
      </c>
      <c r="M688" s="56">
        <f t="shared" si="234"/>
        <v>5.8150000000000004</v>
      </c>
      <c r="N688" s="57">
        <f t="shared" si="234"/>
        <v>6.7750000000000004</v>
      </c>
      <c r="O688" s="57">
        <f>+N$651+N688</f>
        <v>7.7750000000000004</v>
      </c>
      <c r="P688" s="57">
        <f>+O$651+O688</f>
        <v>7.7750000000000004</v>
      </c>
      <c r="Q688" s="31"/>
      <c r="R688" s="36" t="s">
        <v>74</v>
      </c>
    </row>
    <row r="689" spans="1:18" s="3" customFormat="1" ht="14">
      <c r="B689" s="58"/>
      <c r="C689" s="59"/>
      <c r="D689" s="59"/>
      <c r="E689" s="59"/>
      <c r="F689" s="59">
        <f t="shared" ref="F689:O689" si="235">+F$661+F688</f>
        <v>19.158636810376095</v>
      </c>
      <c r="G689" s="59">
        <f t="shared" si="235"/>
        <v>35.484691822650262</v>
      </c>
      <c r="H689" s="59">
        <f t="shared" si="235"/>
        <v>38.151073310754668</v>
      </c>
      <c r="I689" s="59">
        <f t="shared" si="235"/>
        <v>40.579808769418179</v>
      </c>
      <c r="J689" s="59">
        <f t="shared" si="235"/>
        <v>36.816182376399858</v>
      </c>
      <c r="K689" s="59">
        <f t="shared" si="235"/>
        <v>39.404900794155651</v>
      </c>
      <c r="L689" s="59">
        <f t="shared" si="235"/>
        <v>47.915252372075201</v>
      </c>
      <c r="M689" s="59">
        <f t="shared" si="235"/>
        <v>41.329228077219483</v>
      </c>
      <c r="N689" s="60">
        <f t="shared" si="235"/>
        <v>45.81978245411733</v>
      </c>
      <c r="O689" s="60">
        <f t="shared" si="235"/>
        <v>46.81978245411733</v>
      </c>
      <c r="P689" s="60">
        <f t="shared" ref="P689" si="236">+P$661+P688</f>
        <v>44.024999999999999</v>
      </c>
      <c r="Q689" s="31"/>
      <c r="R689" s="36" t="s">
        <v>75</v>
      </c>
    </row>
    <row r="690" spans="1:18" s="3" customFormat="1" ht="14">
      <c r="B690" s="72"/>
      <c r="I690" s="61"/>
      <c r="J690" s="61"/>
      <c r="K690" s="61"/>
      <c r="L690" s="61"/>
      <c r="M690" s="61"/>
      <c r="N690" s="62"/>
      <c r="O690" s="62">
        <f>+O689/F689-1</f>
        <v>1.4437950840406497</v>
      </c>
      <c r="P690" s="62">
        <f>+P689/G689-1</f>
        <v>0.24067584467221903</v>
      </c>
      <c r="Q690" s="31"/>
      <c r="R690" s="63" t="s">
        <v>76</v>
      </c>
    </row>
    <row r="691" spans="1:18" s="70" customFormat="1" ht="14">
      <c r="A691" s="64"/>
      <c r="B691" s="65"/>
      <c r="C691" s="66"/>
      <c r="D691" s="66"/>
      <c r="E691" s="66"/>
      <c r="F691" s="66"/>
      <c r="G691" s="66">
        <f>RATE(G$348-$F$348,,-$F689,G689)</f>
        <v>0.85215118245950394</v>
      </c>
      <c r="H691" s="66">
        <f t="shared" ref="H691:O691" si="237">RATE(H$348-$F$348,,-$F689,H689)</f>
        <v>0.41114316960204611</v>
      </c>
      <c r="I691" s="66">
        <f t="shared" si="237"/>
        <v>0.2842467159752865</v>
      </c>
      <c r="J691" s="66">
        <f t="shared" si="237"/>
        <v>0.1773851042861512</v>
      </c>
      <c r="K691" s="66">
        <f t="shared" si="237"/>
        <v>0.15514666012494097</v>
      </c>
      <c r="L691" s="66">
        <f t="shared" si="237"/>
        <v>0.16506868468252067</v>
      </c>
      <c r="M691" s="66">
        <f t="shared" si="237"/>
        <v>0.11608932842143757</v>
      </c>
      <c r="N691" s="67">
        <f t="shared" si="237"/>
        <v>0.11515709610605038</v>
      </c>
      <c r="O691" s="67">
        <f t="shared" si="237"/>
        <v>0.10437943180039594</v>
      </c>
      <c r="P691" s="67">
        <f t="shared" ref="P691" si="238">RATE(P$348-$F$348,,-$F689,P689)</f>
        <v>8.6759576829538637E-2</v>
      </c>
      <c r="Q691" s="68"/>
      <c r="R691" s="69" t="s">
        <v>77</v>
      </c>
    </row>
    <row r="692" spans="1:18" s="3" customFormat="1" ht="14">
      <c r="B692" s="55"/>
      <c r="C692" s="56"/>
      <c r="D692" s="56"/>
      <c r="E692" s="56"/>
      <c r="F692" s="56"/>
      <c r="G692" s="56"/>
      <c r="H692" s="56">
        <f t="shared" ref="H692:N692" si="239">+G$651+G692</f>
        <v>0.8</v>
      </c>
      <c r="I692" s="56">
        <f t="shared" si="239"/>
        <v>1.57</v>
      </c>
      <c r="J692" s="56">
        <f t="shared" si="239"/>
        <v>2.42</v>
      </c>
      <c r="K692" s="56">
        <f t="shared" si="239"/>
        <v>3.27</v>
      </c>
      <c r="L692" s="56">
        <f t="shared" si="239"/>
        <v>4.2300000000000004</v>
      </c>
      <c r="M692" s="56">
        <f t="shared" si="239"/>
        <v>5.19</v>
      </c>
      <c r="N692" s="57">
        <f t="shared" si="239"/>
        <v>6.15</v>
      </c>
      <c r="O692" s="57">
        <f>+N$651+N692</f>
        <v>7.15</v>
      </c>
      <c r="P692" s="57">
        <f>+O$651+O692</f>
        <v>7.15</v>
      </c>
      <c r="Q692" s="31"/>
      <c r="R692" s="36" t="s">
        <v>74</v>
      </c>
    </row>
    <row r="693" spans="1:18" s="3" customFormat="1" ht="14">
      <c r="B693" s="58"/>
      <c r="C693" s="59"/>
      <c r="D693" s="59"/>
      <c r="E693" s="59"/>
      <c r="F693" s="59"/>
      <c r="G693" s="59">
        <f t="shared" ref="G693:O693" si="240">+G$661+G692</f>
        <v>34.859691822650262</v>
      </c>
      <c r="H693" s="59">
        <f t="shared" si="240"/>
        <v>37.526073310754668</v>
      </c>
      <c r="I693" s="59">
        <f t="shared" si="240"/>
        <v>39.954808769418179</v>
      </c>
      <c r="J693" s="59">
        <f t="shared" si="240"/>
        <v>36.191182376399858</v>
      </c>
      <c r="K693" s="59">
        <f t="shared" si="240"/>
        <v>38.779900794155651</v>
      </c>
      <c r="L693" s="59">
        <f t="shared" si="240"/>
        <v>47.290252372075201</v>
      </c>
      <c r="M693" s="59">
        <f t="shared" si="240"/>
        <v>40.704228077219483</v>
      </c>
      <c r="N693" s="60">
        <f t="shared" si="240"/>
        <v>45.19478245411733</v>
      </c>
      <c r="O693" s="60">
        <f t="shared" si="240"/>
        <v>46.19478245411733</v>
      </c>
      <c r="P693" s="60">
        <f t="shared" ref="P693" si="241">+P$661+P692</f>
        <v>43.4</v>
      </c>
      <c r="Q693" s="31"/>
      <c r="R693" s="36" t="s">
        <v>75</v>
      </c>
    </row>
    <row r="694" spans="1:18" s="3" customFormat="1" ht="14">
      <c r="B694" s="72"/>
      <c r="I694" s="61"/>
      <c r="J694" s="61"/>
      <c r="K694" s="61"/>
      <c r="L694" s="61"/>
      <c r="M694" s="61"/>
      <c r="N694" s="62"/>
      <c r="O694" s="62">
        <f>+O693/G693-1</f>
        <v>0.32516324840548472</v>
      </c>
      <c r="P694" s="62">
        <f>+P693/H693-1</f>
        <v>0.15652921211881532</v>
      </c>
      <c r="Q694" s="31"/>
      <c r="R694" s="63" t="s">
        <v>76</v>
      </c>
    </row>
    <row r="695" spans="1:18" s="70" customFormat="1" ht="14">
      <c r="A695" s="64"/>
      <c r="B695" s="65"/>
      <c r="C695" s="66"/>
      <c r="D695" s="66"/>
      <c r="E695" s="66"/>
      <c r="F695" s="66"/>
      <c r="G695" s="66"/>
      <c r="H695" s="66">
        <f>RATE(H$348-$G$348,,-$G693,H693)</f>
        <v>7.6488957552169515E-2</v>
      </c>
      <c r="I695" s="66">
        <f t="shared" ref="I695:O695" si="242">RATE(I$348-$G$348,,-$G693,I693)</f>
        <v>7.0588949906115125E-2</v>
      </c>
      <c r="J695" s="66">
        <f t="shared" si="242"/>
        <v>1.2573155355630959E-2</v>
      </c>
      <c r="K695" s="66">
        <f t="shared" si="242"/>
        <v>2.7000813443788709E-2</v>
      </c>
      <c r="L695" s="66">
        <f t="shared" si="242"/>
        <v>6.2893173210948533E-2</v>
      </c>
      <c r="M695" s="66">
        <f t="shared" si="242"/>
        <v>2.6170037832217351E-2</v>
      </c>
      <c r="N695" s="67">
        <f t="shared" si="242"/>
        <v>3.7789448957469059E-2</v>
      </c>
      <c r="O695" s="67">
        <f t="shared" si="242"/>
        <v>3.5818522617181131E-2</v>
      </c>
      <c r="P695" s="67">
        <f t="shared" ref="P695" si="243">RATE(P$348-$G$348,,-$G693,P693)</f>
        <v>2.464640504559544E-2</v>
      </c>
      <c r="Q695" s="68"/>
      <c r="R695" s="69" t="s">
        <v>77</v>
      </c>
    </row>
    <row r="696" spans="1:18" s="3" customFormat="1" ht="14">
      <c r="B696" s="55"/>
      <c r="C696" s="56"/>
      <c r="D696" s="56"/>
      <c r="E696" s="56"/>
      <c r="F696" s="56"/>
      <c r="G696" s="56"/>
      <c r="H696" s="56"/>
      <c r="I696" s="56">
        <f t="shared" ref="I696:N696" si="244">+H$651+H696</f>
        <v>0.77</v>
      </c>
      <c r="J696" s="56">
        <f t="shared" si="244"/>
        <v>1.62</v>
      </c>
      <c r="K696" s="56">
        <f t="shared" si="244"/>
        <v>2.4700000000000002</v>
      </c>
      <c r="L696" s="56">
        <f t="shared" si="244"/>
        <v>3.43</v>
      </c>
      <c r="M696" s="56">
        <f t="shared" si="244"/>
        <v>4.3900000000000006</v>
      </c>
      <c r="N696" s="57">
        <f t="shared" si="244"/>
        <v>5.3500000000000005</v>
      </c>
      <c r="O696" s="57">
        <f>+N$651+N696</f>
        <v>6.3500000000000005</v>
      </c>
      <c r="P696" s="57">
        <f>+O$651+O696</f>
        <v>6.3500000000000005</v>
      </c>
      <c r="Q696" s="31"/>
      <c r="R696" s="36" t="s">
        <v>74</v>
      </c>
    </row>
    <row r="697" spans="1:18" s="3" customFormat="1" ht="14">
      <c r="B697" s="58"/>
      <c r="C697" s="59"/>
      <c r="D697" s="59"/>
      <c r="E697" s="59"/>
      <c r="F697" s="59"/>
      <c r="G697" s="59"/>
      <c r="H697" s="59">
        <f t="shared" ref="H697:O697" si="245">+H$661+H696</f>
        <v>36.726073310754671</v>
      </c>
      <c r="I697" s="59">
        <f t="shared" si="245"/>
        <v>39.154808769418182</v>
      </c>
      <c r="J697" s="59">
        <f t="shared" si="245"/>
        <v>35.391182376399854</v>
      </c>
      <c r="K697" s="59">
        <f t="shared" si="245"/>
        <v>37.979900794155647</v>
      </c>
      <c r="L697" s="59">
        <f t="shared" si="245"/>
        <v>46.490252372075204</v>
      </c>
      <c r="M697" s="59">
        <f t="shared" si="245"/>
        <v>39.904228077219486</v>
      </c>
      <c r="N697" s="60">
        <f t="shared" si="245"/>
        <v>44.394782454117333</v>
      </c>
      <c r="O697" s="60">
        <f t="shared" si="245"/>
        <v>45.394782454117333</v>
      </c>
      <c r="P697" s="60">
        <f t="shared" ref="P697" si="246">+P$661+P696</f>
        <v>42.6</v>
      </c>
      <c r="Q697" s="31"/>
      <c r="R697" s="36" t="s">
        <v>75</v>
      </c>
    </row>
    <row r="698" spans="1:18" s="3" customFormat="1" ht="14">
      <c r="B698" s="72"/>
      <c r="I698" s="61"/>
      <c r="J698" s="61"/>
      <c r="K698" s="61"/>
      <c r="L698" s="61"/>
      <c r="M698" s="61"/>
      <c r="N698" s="62"/>
      <c r="O698" s="62">
        <f>+O697/H697-1</f>
        <v>0.236036917696403</v>
      </c>
      <c r="P698" s="62">
        <f>+P697/I697-1</f>
        <v>8.7988968376029542E-2</v>
      </c>
      <c r="Q698" s="31"/>
      <c r="R698" s="63" t="s">
        <v>76</v>
      </c>
    </row>
    <row r="699" spans="1:18" s="70" customFormat="1" ht="14">
      <c r="A699" s="64"/>
      <c r="B699" s="65"/>
      <c r="C699" s="66"/>
      <c r="D699" s="66"/>
      <c r="E699" s="66"/>
      <c r="F699" s="66"/>
      <c r="G699" s="66"/>
      <c r="H699" s="66"/>
      <c r="I699" s="66">
        <f t="shared" ref="I699:O699" si="247">RATE(I$348-$H$348,,-$H697,I697)</f>
        <v>6.6131095424031935E-2</v>
      </c>
      <c r="J699" s="66">
        <f t="shared" si="247"/>
        <v>-1.8341824919217851E-2</v>
      </c>
      <c r="K699" s="66">
        <f t="shared" si="247"/>
        <v>1.1252891472981065E-2</v>
      </c>
      <c r="L699" s="66">
        <f t="shared" si="247"/>
        <v>6.0710460368811718E-2</v>
      </c>
      <c r="M699" s="66">
        <f t="shared" si="247"/>
        <v>1.673759752616142E-2</v>
      </c>
      <c r="N699" s="67">
        <f t="shared" si="247"/>
        <v>3.2110602035221404E-2</v>
      </c>
      <c r="O699" s="67">
        <f t="shared" si="247"/>
        <v>3.0735772662086738E-2</v>
      </c>
      <c r="P699" s="67">
        <f t="shared" ref="P699" si="248">RATE(P$348-$H$348,,-$H697,P697)</f>
        <v>1.871895679739155E-2</v>
      </c>
      <c r="Q699" s="68"/>
      <c r="R699" s="69" t="s">
        <v>77</v>
      </c>
    </row>
    <row r="700" spans="1:18" s="3" customFormat="1" ht="14">
      <c r="B700" s="55"/>
      <c r="C700" s="56"/>
      <c r="D700" s="56"/>
      <c r="E700" s="56"/>
      <c r="F700" s="56"/>
      <c r="G700" s="56"/>
      <c r="H700" s="56"/>
      <c r="I700" s="56"/>
      <c r="J700" s="56">
        <f t="shared" ref="J700:N700" si="249">+I$651+I700</f>
        <v>0.85000000000000009</v>
      </c>
      <c r="K700" s="56">
        <f t="shared" si="249"/>
        <v>1.7000000000000002</v>
      </c>
      <c r="L700" s="56">
        <f t="shared" si="249"/>
        <v>2.66</v>
      </c>
      <c r="M700" s="56">
        <f t="shared" si="249"/>
        <v>3.62</v>
      </c>
      <c r="N700" s="57">
        <f t="shared" si="249"/>
        <v>4.58</v>
      </c>
      <c r="O700" s="57">
        <f>+N$651+N700</f>
        <v>5.58</v>
      </c>
      <c r="P700" s="57">
        <f>+O$651+O700</f>
        <v>5.58</v>
      </c>
      <c r="Q700" s="31"/>
      <c r="R700" s="36" t="s">
        <v>74</v>
      </c>
    </row>
    <row r="701" spans="1:18" s="3" customFormat="1" ht="14">
      <c r="B701" s="58"/>
      <c r="C701" s="59"/>
      <c r="D701" s="59"/>
      <c r="E701" s="59"/>
      <c r="F701" s="59"/>
      <c r="G701" s="59"/>
      <c r="H701" s="59"/>
      <c r="I701" s="59">
        <f t="shared" ref="I701:O701" si="250">+I$661+I700</f>
        <v>38.384808769418179</v>
      </c>
      <c r="J701" s="59">
        <f t="shared" si="250"/>
        <v>34.621182376399858</v>
      </c>
      <c r="K701" s="59">
        <f t="shared" si="250"/>
        <v>37.209900794155651</v>
      </c>
      <c r="L701" s="59">
        <f t="shared" si="250"/>
        <v>45.720252372075208</v>
      </c>
      <c r="M701" s="59">
        <f t="shared" si="250"/>
        <v>39.134228077219483</v>
      </c>
      <c r="N701" s="60">
        <f t="shared" si="250"/>
        <v>43.62478245411733</v>
      </c>
      <c r="O701" s="60">
        <f t="shared" si="250"/>
        <v>44.62478245411733</v>
      </c>
      <c r="P701" s="60">
        <f t="shared" ref="P701" si="251">+P$661+P700</f>
        <v>41.83</v>
      </c>
      <c r="Q701" s="31"/>
      <c r="R701" s="36" t="s">
        <v>75</v>
      </c>
    </row>
    <row r="702" spans="1:18" s="3" customFormat="1" ht="14">
      <c r="B702" s="72"/>
      <c r="I702" s="61"/>
      <c r="J702" s="61"/>
      <c r="K702" s="61"/>
      <c r="L702" s="61"/>
      <c r="M702" s="61"/>
      <c r="N702" s="62"/>
      <c r="O702" s="62">
        <f>+O701/I701-1</f>
        <v>0.16256362568284155</v>
      </c>
      <c r="P702" s="62">
        <f>+P701/J701-1</f>
        <v>0.20821985642275931</v>
      </c>
      <c r="Q702" s="31"/>
      <c r="R702" s="63" t="s">
        <v>76</v>
      </c>
    </row>
    <row r="703" spans="1:18" s="70" customFormat="1" ht="14">
      <c r="A703" s="64"/>
      <c r="B703" s="65"/>
      <c r="C703" s="66"/>
      <c r="D703" s="66"/>
      <c r="E703" s="66"/>
      <c r="F703" s="66"/>
      <c r="G703" s="66"/>
      <c r="H703" s="66"/>
      <c r="I703" s="66"/>
      <c r="J703" s="66">
        <f t="shared" ref="J703:O703" si="252">RATE(J$348-$I$348,,-$I701,J701)</f>
        <v>-9.804989300915469E-2</v>
      </c>
      <c r="K703" s="66">
        <f t="shared" si="252"/>
        <v>-1.5423274090777225E-2</v>
      </c>
      <c r="L703" s="66">
        <f t="shared" si="252"/>
        <v>6.0025743522635545E-2</v>
      </c>
      <c r="M703" s="66">
        <f t="shared" si="252"/>
        <v>4.8456287960824112E-3</v>
      </c>
      <c r="N703" s="67">
        <f t="shared" si="252"/>
        <v>2.5923029021875377E-2</v>
      </c>
      <c r="O703" s="67">
        <f t="shared" si="252"/>
        <v>2.5422372172945677E-2</v>
      </c>
      <c r="P703" s="67">
        <f t="shared" ref="P703" si="253">RATE(P$348-$I$348,,-$I701,P701)</f>
        <v>1.2354553122072117E-2</v>
      </c>
      <c r="Q703" s="68"/>
      <c r="R703" s="69" t="s">
        <v>77</v>
      </c>
    </row>
    <row r="704" spans="1:18" s="3" customFormat="1" ht="14">
      <c r="B704" s="55"/>
      <c r="C704" s="56"/>
      <c r="D704" s="56"/>
      <c r="E704" s="56"/>
      <c r="F704" s="56"/>
      <c r="G704" s="56"/>
      <c r="H704" s="56"/>
      <c r="I704" s="56"/>
      <c r="J704" s="56"/>
      <c r="K704" s="56">
        <f t="shared" ref="K704:P704" si="254">+J$651+J704</f>
        <v>0.85</v>
      </c>
      <c r="L704" s="56">
        <f t="shared" si="254"/>
        <v>1.81</v>
      </c>
      <c r="M704" s="56">
        <f t="shared" si="254"/>
        <v>2.77</v>
      </c>
      <c r="N704" s="57">
        <f t="shared" si="254"/>
        <v>3.73</v>
      </c>
      <c r="O704" s="57">
        <f t="shared" si="254"/>
        <v>4.7300000000000004</v>
      </c>
      <c r="P704" s="57">
        <f t="shared" si="254"/>
        <v>4.7300000000000004</v>
      </c>
      <c r="Q704" s="31"/>
      <c r="R704" s="36" t="s">
        <v>74</v>
      </c>
    </row>
    <row r="705" spans="1:18" s="3" customFormat="1" ht="14">
      <c r="B705" s="58"/>
      <c r="C705" s="59"/>
      <c r="D705" s="59"/>
      <c r="E705" s="59"/>
      <c r="F705" s="59"/>
      <c r="G705" s="59"/>
      <c r="H705" s="59"/>
      <c r="I705" s="59"/>
      <c r="J705" s="59">
        <f t="shared" ref="J705:O705" si="255">+J$661+J704</f>
        <v>33.771182376399857</v>
      </c>
      <c r="K705" s="59">
        <f t="shared" si="255"/>
        <v>36.359900794155649</v>
      </c>
      <c r="L705" s="59">
        <f t="shared" si="255"/>
        <v>44.870252372075207</v>
      </c>
      <c r="M705" s="59">
        <f t="shared" si="255"/>
        <v>38.284228077219488</v>
      </c>
      <c r="N705" s="60">
        <f t="shared" si="255"/>
        <v>42.774782454117329</v>
      </c>
      <c r="O705" s="60">
        <f t="shared" si="255"/>
        <v>43.774782454117329</v>
      </c>
      <c r="P705" s="60">
        <f t="shared" ref="P705" si="256">+P$661+P704</f>
        <v>40.980000000000004</v>
      </c>
      <c r="Q705" s="31"/>
      <c r="R705" s="36" t="s">
        <v>75</v>
      </c>
    </row>
    <row r="706" spans="1:18" s="3" customFormat="1" ht="14">
      <c r="B706" s="72"/>
      <c r="I706" s="61"/>
      <c r="J706" s="61"/>
      <c r="K706" s="61"/>
      <c r="L706" s="61"/>
      <c r="M706" s="61"/>
      <c r="N706" s="62"/>
      <c r="O706" s="62">
        <f>+O705/J705-1</f>
        <v>0.29621705175203572</v>
      </c>
      <c r="P706" s="62">
        <f>+P705/K705-1</f>
        <v>0.1270657813947329</v>
      </c>
      <c r="Q706" s="31"/>
      <c r="R706" s="63" t="s">
        <v>76</v>
      </c>
    </row>
    <row r="707" spans="1:18" s="70" customFormat="1" ht="14">
      <c r="A707" s="64"/>
      <c r="B707" s="65"/>
      <c r="C707" s="66"/>
      <c r="D707" s="66"/>
      <c r="E707" s="66"/>
      <c r="F707" s="66"/>
      <c r="G707" s="66"/>
      <c r="H707" s="66"/>
      <c r="I707" s="66"/>
      <c r="J707" s="66"/>
      <c r="K707" s="66">
        <f t="shared" ref="K707:P707" si="257">RATE(K$348-$J$348,,-$J705,K705)</f>
        <v>7.6654657479948041E-2</v>
      </c>
      <c r="L707" s="66">
        <f t="shared" si="257"/>
        <v>0.15267300686503038</v>
      </c>
      <c r="M707" s="66">
        <f t="shared" si="257"/>
        <v>4.2696405114469559E-2</v>
      </c>
      <c r="N707" s="67">
        <f t="shared" si="257"/>
        <v>6.0865645856808058E-2</v>
      </c>
      <c r="O707" s="67">
        <f t="shared" si="257"/>
        <v>5.3259890638170319E-2</v>
      </c>
      <c r="P707" s="67">
        <f t="shared" si="257"/>
        <v>3.277158687474948E-2</v>
      </c>
      <c r="Q707" s="68"/>
      <c r="R707" s="69" t="s">
        <v>77</v>
      </c>
    </row>
    <row r="708" spans="1:18" s="3" customFormat="1" ht="14">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ht="14">
      <c r="B709" s="76"/>
      <c r="C709" s="77"/>
      <c r="D709" s="77"/>
      <c r="E709" s="77"/>
      <c r="F709" s="77"/>
      <c r="G709" s="77"/>
      <c r="H709" s="77"/>
      <c r="I709" s="77"/>
      <c r="J709" s="77"/>
      <c r="K709" s="77">
        <f t="shared" ref="K709:P709" si="258">+K$661+K708</f>
        <v>35.509900794155648</v>
      </c>
      <c r="L709" s="77">
        <f t="shared" si="258"/>
        <v>44.020252372075205</v>
      </c>
      <c r="M709" s="77">
        <f t="shared" si="258"/>
        <v>37.434228077219487</v>
      </c>
      <c r="N709" s="78">
        <f t="shared" si="258"/>
        <v>41.924782454117334</v>
      </c>
      <c r="O709" s="78">
        <f t="shared" si="258"/>
        <v>42.924782454117334</v>
      </c>
      <c r="P709" s="78">
        <f t="shared" si="258"/>
        <v>40.130000000000003</v>
      </c>
      <c r="Q709" s="31"/>
      <c r="R709" s="36" t="s">
        <v>75</v>
      </c>
    </row>
    <row r="710" spans="1:18" s="3" customFormat="1" ht="14">
      <c r="B710" s="72"/>
      <c r="I710" s="61"/>
      <c r="J710" s="61"/>
      <c r="K710" s="61"/>
      <c r="L710" s="61"/>
      <c r="M710" s="61"/>
      <c r="N710" s="62"/>
      <c r="O710" s="62">
        <f>+O709/K709-1</f>
        <v>0.20881166925653738</v>
      </c>
      <c r="P710" s="62">
        <f>+P709/L709-1</f>
        <v>-8.83741496798649E-2</v>
      </c>
      <c r="Q710" s="31"/>
      <c r="R710" s="63" t="s">
        <v>76</v>
      </c>
    </row>
    <row r="711" spans="1:18" s="70" customFormat="1" ht="14">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2.4764188597259713E-2</v>
      </c>
      <c r="Q711" s="68"/>
      <c r="R711" s="69" t="s">
        <v>77</v>
      </c>
    </row>
    <row r="712" spans="1:18" s="3" customFormat="1" ht="14">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ht="14">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39.17</v>
      </c>
      <c r="Q713" s="31"/>
      <c r="R713" s="36" t="s">
        <v>75</v>
      </c>
    </row>
    <row r="714" spans="1:18" s="3" customFormat="1" ht="14">
      <c r="B714" s="72"/>
      <c r="I714" s="61"/>
      <c r="J714" s="61"/>
      <c r="K714" s="61"/>
      <c r="L714" s="61"/>
      <c r="M714" s="61"/>
      <c r="N714" s="62"/>
      <c r="O714" s="62">
        <f>+O713/L713-1</f>
        <v>-2.5440397062519104E-2</v>
      </c>
      <c r="P714" s="62">
        <f>+P713/M713-1</f>
        <v>7.3908950645187099E-2</v>
      </c>
      <c r="Q714" s="31"/>
      <c r="R714" s="63" t="s">
        <v>76</v>
      </c>
    </row>
    <row r="715" spans="1:18" s="70" customFormat="1" ht="14">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-2.3394310253953523E-2</v>
      </c>
      <c r="Q715" s="68"/>
      <c r="R715" s="69" t="s">
        <v>77</v>
      </c>
    </row>
    <row r="716" spans="1:18" s="3" customFormat="1" ht="14">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ht="14">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38.21</v>
      </c>
      <c r="Q717" s="31"/>
      <c r="R717" s="36" t="s">
        <v>75</v>
      </c>
    </row>
    <row r="718" spans="1:18" s="3" customFormat="1" ht="14">
      <c r="B718" s="72"/>
      <c r="I718" s="61"/>
      <c r="J718" s="61"/>
      <c r="K718" s="61"/>
      <c r="L718" s="61"/>
      <c r="M718" s="61"/>
      <c r="N718" s="62"/>
      <c r="O718" s="62">
        <f>+O717/M717-1</f>
        <v>0.15460154068278209</v>
      </c>
      <c r="P718" s="62">
        <f>+P717/N717-1</f>
        <v>-4.4864197328802424E-2</v>
      </c>
      <c r="Q718" s="31"/>
      <c r="R718" s="63" t="s">
        <v>76</v>
      </c>
    </row>
    <row r="719" spans="1:18" s="70" customFormat="1" ht="14">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2.4687769900872344E-2</v>
      </c>
      <c r="Q719" s="68"/>
      <c r="R719" s="69" t="s">
        <v>77</v>
      </c>
    </row>
    <row r="720" spans="1:18" s="3" customFormat="1" ht="14">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ht="14">
      <c r="B721" s="76"/>
      <c r="C721" s="77"/>
      <c r="D721" s="77"/>
      <c r="E721" s="77"/>
      <c r="F721" s="77"/>
      <c r="G721" s="77"/>
      <c r="H721" s="77"/>
      <c r="I721" s="77"/>
      <c r="J721" s="77"/>
      <c r="K721" s="77"/>
      <c r="L721" s="77"/>
      <c r="M721" s="77"/>
      <c r="N721" s="78">
        <f>+N$661+N720</f>
        <v>39.044782454117332</v>
      </c>
      <c r="O721" s="78">
        <f>+O$661+O720</f>
        <v>40.044782454117332</v>
      </c>
      <c r="P721" s="78">
        <f>+P$661+P720</f>
        <v>37.25</v>
      </c>
      <c r="Q721" s="31"/>
      <c r="R721" s="36" t="s">
        <v>75</v>
      </c>
    </row>
    <row r="722" spans="1:18" s="3" customFormat="1" ht="14">
      <c r="B722" s="72"/>
      <c r="I722" s="61"/>
      <c r="J722" s="61"/>
      <c r="K722" s="61"/>
      <c r="L722" s="61"/>
      <c r="M722" s="61"/>
      <c r="N722" s="62"/>
      <c r="O722" s="62">
        <f>+O721/N721-1</f>
        <v>2.5611616639819479E-2</v>
      </c>
      <c r="P722" s="62">
        <f>+P721/O721-1</f>
        <v>-6.9791425570098875E-2</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2.5611616639819475E-2</v>
      </c>
      <c r="P723" s="67">
        <f>RATE(P$348-$N$348,,-$N721,P721)</f>
        <v>-2.325401468279735E-2</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2556" priority="1500" operator="lessThan">
      <formula>0</formula>
    </cfRule>
  </conditionalFormatting>
  <conditionalFormatting sqref="Q583">
    <cfRule type="cellIs" dxfId="2555" priority="1495" operator="lessThan">
      <formula>0</formula>
    </cfRule>
  </conditionalFormatting>
  <conditionalFormatting sqref="B348:N348">
    <cfRule type="cellIs" dxfId="2554" priority="1494" operator="lessThan">
      <formula>0</formula>
    </cfRule>
  </conditionalFormatting>
  <conditionalFormatting sqref="Q514:Q515">
    <cfRule type="cellIs" dxfId="2553" priority="1496" operator="lessThan">
      <formula>0</formula>
    </cfRule>
  </conditionalFormatting>
  <conditionalFormatting sqref="Q523 R529 R539:R545">
    <cfRule type="cellIs" dxfId="2552" priority="1497" operator="lessThan">
      <formula>0</formula>
    </cfRule>
  </conditionalFormatting>
  <conditionalFormatting sqref="Q531">
    <cfRule type="cellIs" dxfId="2551" priority="1498" operator="lessThan">
      <formula>0</formula>
    </cfRule>
  </conditionalFormatting>
  <conditionalFormatting sqref="Q562">
    <cfRule type="cellIs" dxfId="2550" priority="1499" operator="lessThan">
      <formula>0</formula>
    </cfRule>
  </conditionalFormatting>
  <conditionalFormatting sqref="B348:N348">
    <cfRule type="cellIs" dxfId="2549" priority="1493" operator="lessThan">
      <formula>0</formula>
    </cfRule>
  </conditionalFormatting>
  <conditionalFormatting sqref="R588">
    <cfRule type="cellIs" dxfId="2548" priority="1478" operator="lessThan">
      <formula>0</formula>
    </cfRule>
  </conditionalFormatting>
  <conditionalFormatting sqref="R499:R502">
    <cfRule type="cellIs" dxfId="2547" priority="1492" operator="lessThan">
      <formula>0</formula>
    </cfRule>
  </conditionalFormatting>
  <conditionalFormatting sqref="R503">
    <cfRule type="cellIs" dxfId="2546" priority="1491" operator="lessThan">
      <formula>0</formula>
    </cfRule>
  </conditionalFormatting>
  <conditionalFormatting sqref="R503">
    <cfRule type="cellIs" dxfId="2545" priority="1490" operator="lessThan">
      <formula>0</formula>
    </cfRule>
  </conditionalFormatting>
  <conditionalFormatting sqref="B514">
    <cfRule type="cellIs" dxfId="2544" priority="1488" operator="lessThan">
      <formula>0</formula>
    </cfRule>
  </conditionalFormatting>
  <conditionalFormatting sqref="B531">
    <cfRule type="cellIs" dxfId="2543" priority="1487" operator="lessThan">
      <formula>0</formula>
    </cfRule>
  </conditionalFormatting>
  <conditionalFormatting sqref="R520">
    <cfRule type="cellIs" dxfId="2542" priority="1486" operator="lessThan">
      <formula>0</formula>
    </cfRule>
  </conditionalFormatting>
  <conditionalFormatting sqref="R520">
    <cfRule type="cellIs" dxfId="2541" priority="1485" operator="lessThan">
      <formula>0</formula>
    </cfRule>
  </conditionalFormatting>
  <conditionalFormatting sqref="R567">
    <cfRule type="cellIs" dxfId="2540" priority="1480" operator="lessThan">
      <formula>0</formula>
    </cfRule>
  </conditionalFormatting>
  <conditionalFormatting sqref="B523 B515">
    <cfRule type="cellIs" dxfId="2539" priority="1489" operator="lessThan">
      <formula>0</formula>
    </cfRule>
  </conditionalFormatting>
  <conditionalFormatting sqref="R528">
    <cfRule type="cellIs" dxfId="2538" priority="1483" operator="lessThan">
      <formula>0</formula>
    </cfRule>
  </conditionalFormatting>
  <conditionalFormatting sqref="R536">
    <cfRule type="cellIs" dxfId="2537" priority="1482" operator="lessThan">
      <formula>0</formula>
    </cfRule>
  </conditionalFormatting>
  <conditionalFormatting sqref="R536">
    <cfRule type="cellIs" dxfId="2536" priority="1481" operator="lessThan">
      <formula>0</formula>
    </cfRule>
  </conditionalFormatting>
  <conditionalFormatting sqref="Q539">
    <cfRule type="cellIs" dxfId="2535" priority="1469" operator="lessThan">
      <formula>0</formula>
    </cfRule>
  </conditionalFormatting>
  <conditionalFormatting sqref="R528">
    <cfRule type="cellIs" dxfId="2534" priority="1484" operator="lessThan">
      <formula>0</formula>
    </cfRule>
  </conditionalFormatting>
  <conditionalFormatting sqref="R567">
    <cfRule type="cellIs" dxfId="2533" priority="1479" operator="lessThan">
      <formula>0</formula>
    </cfRule>
  </conditionalFormatting>
  <conditionalFormatting sqref="Q584:Q587">
    <cfRule type="cellIs" dxfId="2532" priority="1471" operator="lessThan">
      <formula>0</formula>
    </cfRule>
  </conditionalFormatting>
  <conditionalFormatting sqref="Q563:Q566">
    <cfRule type="cellIs" dxfId="2531" priority="1472" operator="lessThan">
      <formula>0</formula>
    </cfRule>
  </conditionalFormatting>
  <conditionalFormatting sqref="R366">
    <cfRule type="cellIs" dxfId="2530" priority="1430" operator="lessThan">
      <formula>0</formula>
    </cfRule>
  </conditionalFormatting>
  <conditionalFormatting sqref="R588">
    <cfRule type="cellIs" dxfId="2529" priority="1477" operator="lessThan">
      <formula>0</formula>
    </cfRule>
  </conditionalFormatting>
  <conditionalFormatting sqref="R544">
    <cfRule type="cellIs" dxfId="2528" priority="1468" operator="lessThan">
      <formula>0</formula>
    </cfRule>
  </conditionalFormatting>
  <conditionalFormatting sqref="J353:N354 K351:N352">
    <cfRule type="cellIs" dxfId="2527" priority="1457" operator="lessThan">
      <formula>0</formula>
    </cfRule>
  </conditionalFormatting>
  <conditionalFormatting sqref="Q516:Q519">
    <cfRule type="cellIs" dxfId="2526" priority="1476" operator="lessThan">
      <formula>0</formula>
    </cfRule>
  </conditionalFormatting>
  <conditionalFormatting sqref="Q524:Q527">
    <cfRule type="cellIs" dxfId="2525" priority="1475" operator="lessThan">
      <formula>0</formula>
    </cfRule>
  </conditionalFormatting>
  <conditionalFormatting sqref="Q539:Q543">
    <cfRule type="cellIs" dxfId="2524" priority="1474" operator="lessThan">
      <formula>0</formula>
    </cfRule>
  </conditionalFormatting>
  <conditionalFormatting sqref="Q532:Q535">
    <cfRule type="cellIs" dxfId="2523" priority="1473" operator="lessThan">
      <formula>0</formula>
    </cfRule>
  </conditionalFormatting>
  <conditionalFormatting sqref="R544">
    <cfRule type="cellIs" dxfId="2522" priority="1467" operator="lessThan">
      <formula>0</formula>
    </cfRule>
  </conditionalFormatting>
  <conditionalFormatting sqref="R354">
    <cfRule type="cellIs" dxfId="2521" priority="1450" operator="lessThan">
      <formula>0</formula>
    </cfRule>
  </conditionalFormatting>
  <conditionalFormatting sqref="R540:R543 B539">
    <cfRule type="cellIs" dxfId="2520" priority="1470" operator="lessThan">
      <formula>0</formula>
    </cfRule>
  </conditionalFormatting>
  <conditionalFormatting sqref="Q555:Q558">
    <cfRule type="cellIs" dxfId="2519" priority="1462" operator="lessThan">
      <formula>0</formula>
    </cfRule>
  </conditionalFormatting>
  <conditionalFormatting sqref="R555:R558 R560">
    <cfRule type="cellIs" dxfId="2518" priority="1465" operator="lessThan">
      <formula>0</formula>
    </cfRule>
  </conditionalFormatting>
  <conditionalFormatting sqref="R559">
    <cfRule type="cellIs" dxfId="2517" priority="1464" operator="lessThan">
      <formula>0</formula>
    </cfRule>
  </conditionalFormatting>
  <conditionalFormatting sqref="R468:R472">
    <cfRule type="cellIs" dxfId="2516" priority="1461" operator="lessThan">
      <formula>0</formula>
    </cfRule>
  </conditionalFormatting>
  <conditionalFormatting sqref="R559">
    <cfRule type="cellIs" dxfId="2515" priority="1463" operator="lessThan">
      <formula>0</formula>
    </cfRule>
  </conditionalFormatting>
  <conditionalFormatting sqref="J351">
    <cfRule type="cellIs" dxfId="2514" priority="1456" operator="lessThan">
      <formula>0</formula>
    </cfRule>
  </conditionalFormatting>
  <conditionalFormatting sqref="Q540:Q543">
    <cfRule type="cellIs" dxfId="2513" priority="1466" operator="lessThan">
      <formula>0</formula>
    </cfRule>
  </conditionalFormatting>
  <conditionalFormatting sqref="Q349:R350 R351:R353">
    <cfRule type="cellIs" dxfId="2512" priority="1460" operator="lessThan">
      <formula>0</formula>
    </cfRule>
  </conditionalFormatting>
  <conditionalFormatting sqref="R396">
    <cfRule type="cellIs" dxfId="2511" priority="1383" operator="lessThan">
      <formula>0</formula>
    </cfRule>
  </conditionalFormatting>
  <conditionalFormatting sqref="B349">
    <cfRule type="cellIs" dxfId="2510" priority="1455" operator="lessThan">
      <formula>0</formula>
    </cfRule>
  </conditionalFormatting>
  <conditionalFormatting sqref="Q393:Q395">
    <cfRule type="cellIs" dxfId="2509" priority="1387" operator="lessThan">
      <formula>0</formula>
    </cfRule>
  </conditionalFormatting>
  <conditionalFormatting sqref="R397">
    <cfRule type="cellIs" dxfId="2508" priority="1385" operator="lessThan">
      <formula>0</formula>
    </cfRule>
  </conditionalFormatting>
  <conditionalFormatting sqref="Q349:Q350">
    <cfRule type="cellIs" dxfId="2507" priority="1459" operator="lessThan">
      <formula>0</formula>
    </cfRule>
  </conditionalFormatting>
  <conditionalFormatting sqref="Q351:Q354">
    <cfRule type="cellIs" dxfId="2506" priority="1458" operator="lessThan">
      <formula>0</formula>
    </cfRule>
  </conditionalFormatting>
  <conditionalFormatting sqref="C397:M397">
    <cfRule type="cellIs" dxfId="2505" priority="1382" operator="lessThan">
      <formula>0</formula>
    </cfRule>
  </conditionalFormatting>
  <conditionalFormatting sqref="R355">
    <cfRule type="cellIs" dxfId="2504" priority="1453" operator="lessThan">
      <formula>0</formula>
    </cfRule>
  </conditionalFormatting>
  <conditionalFormatting sqref="Q398:R398 R399:R401">
    <cfRule type="cellIs" dxfId="2503" priority="1381" operator="lessThan">
      <formula>0</formula>
    </cfRule>
  </conditionalFormatting>
  <conditionalFormatting sqref="Q399:Q401">
    <cfRule type="cellIs" dxfId="2502" priority="1379" operator="lessThan">
      <formula>0</formula>
    </cfRule>
  </conditionalFormatting>
  <conditionalFormatting sqref="H385">
    <cfRule type="cellIs" dxfId="2501" priority="1344" operator="lessThan">
      <formula>0</formula>
    </cfRule>
  </conditionalFormatting>
  <conditionalFormatting sqref="R402">
    <cfRule type="cellIs" dxfId="2500" priority="1377" operator="lessThan">
      <formula>0</formula>
    </cfRule>
  </conditionalFormatting>
  <conditionalFormatting sqref="B350">
    <cfRule type="cellIs" dxfId="2499" priority="1454" operator="lessThan">
      <formula>0</formula>
    </cfRule>
  </conditionalFormatting>
  <conditionalFormatting sqref="J352">
    <cfRule type="cellIs" dxfId="2498" priority="1451" operator="lessThan">
      <formula>0</formula>
    </cfRule>
  </conditionalFormatting>
  <conditionalFormatting sqref="Q355">
    <cfRule type="cellIs" dxfId="2497" priority="1452" operator="lessThan">
      <formula>0</formula>
    </cfRule>
  </conditionalFormatting>
  <conditionalFormatting sqref="Q440">
    <cfRule type="cellIs" dxfId="2496" priority="1330" operator="lessThan">
      <formula>0</formula>
    </cfRule>
  </conditionalFormatting>
  <conditionalFormatting sqref="R354">
    <cfRule type="cellIs" dxfId="2495" priority="1449" operator="lessThan">
      <formula>0</formula>
    </cfRule>
  </conditionalFormatting>
  <conditionalFormatting sqref="Q356:R356 R357:R359">
    <cfRule type="cellIs" dxfId="2494" priority="1448" operator="lessThan">
      <formula>0</formula>
    </cfRule>
  </conditionalFormatting>
  <conditionalFormatting sqref="Q356">
    <cfRule type="cellIs" dxfId="2493" priority="1447" operator="lessThan">
      <formula>0</formula>
    </cfRule>
  </conditionalFormatting>
  <conditionalFormatting sqref="Q357:Q360">
    <cfRule type="cellIs" dxfId="2492" priority="1446" operator="lessThan">
      <formula>0</formula>
    </cfRule>
  </conditionalFormatting>
  <conditionalFormatting sqref="B356">
    <cfRule type="cellIs" dxfId="2491" priority="1442" operator="lessThan">
      <formula>0</formula>
    </cfRule>
  </conditionalFormatting>
  <conditionalFormatting sqref="R361">
    <cfRule type="cellIs" dxfId="2490" priority="1441" operator="lessThan">
      <formula>0</formula>
    </cfRule>
  </conditionalFormatting>
  <conditionalFormatting sqref="R360">
    <cfRule type="cellIs" dxfId="2489" priority="1439" operator="lessThan">
      <formula>0</formula>
    </cfRule>
  </conditionalFormatting>
  <conditionalFormatting sqref="R360">
    <cfRule type="cellIs" dxfId="2488" priority="1438" operator="lessThan">
      <formula>0</formula>
    </cfRule>
  </conditionalFormatting>
  <conditionalFormatting sqref="Q362:R362 R363:R365">
    <cfRule type="cellIs" dxfId="2487" priority="1437" operator="lessThan">
      <formula>0</formula>
    </cfRule>
  </conditionalFormatting>
  <conditionalFormatting sqref="Q362">
    <cfRule type="cellIs" dxfId="2486" priority="1436" operator="lessThan">
      <formula>0</formula>
    </cfRule>
  </conditionalFormatting>
  <conditionalFormatting sqref="J363">
    <cfRule type="cellIs" dxfId="2485" priority="1434" operator="lessThan">
      <formula>0</formula>
    </cfRule>
  </conditionalFormatting>
  <conditionalFormatting sqref="K363:N364 J365:M366">
    <cfRule type="cellIs" dxfId="2484" priority="1435" operator="lessThan">
      <formula>0</formula>
    </cfRule>
  </conditionalFormatting>
  <conditionalFormatting sqref="Q368">
    <cfRule type="cellIs" dxfId="2483" priority="1427" operator="lessThan">
      <formula>0</formula>
    </cfRule>
  </conditionalFormatting>
  <conditionalFormatting sqref="R367">
    <cfRule type="cellIs" dxfId="2482" priority="1432" operator="lessThan">
      <formula>0</formula>
    </cfRule>
  </conditionalFormatting>
  <conditionalFormatting sqref="B362">
    <cfRule type="cellIs" dxfId="2481" priority="1433" operator="lessThan">
      <formula>0</formula>
    </cfRule>
  </conditionalFormatting>
  <conditionalFormatting sqref="Q405:Q407">
    <cfRule type="cellIs" dxfId="2480" priority="1365" operator="lessThan">
      <formula>0</formula>
    </cfRule>
  </conditionalFormatting>
  <conditionalFormatting sqref="J364">
    <cfRule type="cellIs" dxfId="2479" priority="1431" operator="lessThan">
      <formula>0</formula>
    </cfRule>
  </conditionalFormatting>
  <conditionalFormatting sqref="R366">
    <cfRule type="cellIs" dxfId="2478" priority="1429" operator="lessThan">
      <formula>0</formula>
    </cfRule>
  </conditionalFormatting>
  <conditionalFormatting sqref="Q368:R368 R369:R371">
    <cfRule type="cellIs" dxfId="2477" priority="1428" operator="lessThan">
      <formula>0</formula>
    </cfRule>
  </conditionalFormatting>
  <conditionalFormatting sqref="R372">
    <cfRule type="cellIs" dxfId="2476" priority="1419" operator="lessThan">
      <formula>0</formula>
    </cfRule>
  </conditionalFormatting>
  <conditionalFormatting sqref="I370 K369:N370 C371:M372">
    <cfRule type="cellIs" dxfId="2475" priority="1426" operator="lessThan">
      <formula>0</formula>
    </cfRule>
  </conditionalFormatting>
  <conditionalFormatting sqref="I369">
    <cfRule type="cellIs" dxfId="2474" priority="1424" operator="lessThan">
      <formula>0</formula>
    </cfRule>
  </conditionalFormatting>
  <conditionalFormatting sqref="C369:J369">
    <cfRule type="cellIs" dxfId="2473" priority="1425" operator="lessThan">
      <formula>0</formula>
    </cfRule>
  </conditionalFormatting>
  <conditionalFormatting sqref="B368">
    <cfRule type="cellIs" dxfId="2472" priority="1423" operator="lessThan">
      <formula>0</formula>
    </cfRule>
  </conditionalFormatting>
  <conditionalFormatting sqref="R373">
    <cfRule type="cellIs" dxfId="2471" priority="1422" operator="lessThan">
      <formula>0</formula>
    </cfRule>
  </conditionalFormatting>
  <conditionalFormatting sqref="Q411:Q413">
    <cfRule type="cellIs" dxfId="2470" priority="1358" operator="lessThan">
      <formula>0</formula>
    </cfRule>
  </conditionalFormatting>
  <conditionalFormatting sqref="C370:J370">
    <cfRule type="cellIs" dxfId="2469" priority="1421" operator="lessThan">
      <formula>0</formula>
    </cfRule>
  </conditionalFormatting>
  <conditionalFormatting sqref="R372">
    <cfRule type="cellIs" dxfId="2468" priority="1420" operator="lessThan">
      <formula>0</formula>
    </cfRule>
  </conditionalFormatting>
  <conditionalFormatting sqref="Q374:R374 R375:R377">
    <cfRule type="cellIs" dxfId="2467" priority="1418" operator="lessThan">
      <formula>0</formula>
    </cfRule>
  </conditionalFormatting>
  <conditionalFormatting sqref="Q374">
    <cfRule type="cellIs" dxfId="2466" priority="1417" operator="lessThan">
      <formula>0</formula>
    </cfRule>
  </conditionalFormatting>
  <conditionalFormatting sqref="Q375:Q377">
    <cfRule type="cellIs" dxfId="2465" priority="1416" operator="lessThan">
      <formula>0</formula>
    </cfRule>
  </conditionalFormatting>
  <conditionalFormatting sqref="I376 K375:N376 C377:M378">
    <cfRule type="cellIs" dxfId="2464" priority="1415" operator="lessThan">
      <formula>0</formula>
    </cfRule>
  </conditionalFormatting>
  <conditionalFormatting sqref="I375">
    <cfRule type="cellIs" dxfId="2463" priority="1413" operator="lessThan">
      <formula>0</formula>
    </cfRule>
  </conditionalFormatting>
  <conditionalFormatting sqref="C375:J375">
    <cfRule type="cellIs" dxfId="2462" priority="1414" operator="lessThan">
      <formula>0</formula>
    </cfRule>
  </conditionalFormatting>
  <conditionalFormatting sqref="B374">
    <cfRule type="cellIs" dxfId="2461" priority="1412" operator="lessThan">
      <formula>0</formula>
    </cfRule>
  </conditionalFormatting>
  <conditionalFormatting sqref="R379">
    <cfRule type="cellIs" dxfId="2460" priority="1411" operator="lessThan">
      <formula>0</formula>
    </cfRule>
  </conditionalFormatting>
  <conditionalFormatting sqref="C376:J376">
    <cfRule type="cellIs" dxfId="2459" priority="1410" operator="lessThan">
      <formula>0</formula>
    </cfRule>
  </conditionalFormatting>
  <conditionalFormatting sqref="R378">
    <cfRule type="cellIs" dxfId="2458" priority="1409" operator="lessThan">
      <formula>0</formula>
    </cfRule>
  </conditionalFormatting>
  <conditionalFormatting sqref="R378">
    <cfRule type="cellIs" dxfId="2457" priority="1408" operator="lessThan">
      <formula>0</formula>
    </cfRule>
  </conditionalFormatting>
  <conditionalFormatting sqref="Q380:R380 R381:R383">
    <cfRule type="cellIs" dxfId="2456" priority="1407" operator="lessThan">
      <formula>0</formula>
    </cfRule>
  </conditionalFormatting>
  <conditionalFormatting sqref="Q380">
    <cfRule type="cellIs" dxfId="2455" priority="1406" operator="lessThan">
      <formula>0</formula>
    </cfRule>
  </conditionalFormatting>
  <conditionalFormatting sqref="Q381:Q383">
    <cfRule type="cellIs" dxfId="2454" priority="1405" operator="lessThan">
      <formula>0</formula>
    </cfRule>
  </conditionalFormatting>
  <conditionalFormatting sqref="I382 K381:N382 C383:N383 C384:M384">
    <cfRule type="cellIs" dxfId="2453" priority="1404" operator="lessThan">
      <formula>0</formula>
    </cfRule>
  </conditionalFormatting>
  <conditionalFormatting sqref="I381">
    <cfRule type="cellIs" dxfId="2452" priority="1402" operator="lessThan">
      <formula>0</formula>
    </cfRule>
  </conditionalFormatting>
  <conditionalFormatting sqref="C381:J381">
    <cfRule type="cellIs" dxfId="2451" priority="1403" operator="lessThan">
      <formula>0</formula>
    </cfRule>
  </conditionalFormatting>
  <conditionalFormatting sqref="B380">
    <cfRule type="cellIs" dxfId="2450" priority="1401" operator="lessThan">
      <formula>0</formula>
    </cfRule>
  </conditionalFormatting>
  <conditionalFormatting sqref="R385">
    <cfRule type="cellIs" dxfId="2449" priority="1400" operator="lessThan">
      <formula>0</formula>
    </cfRule>
  </conditionalFormatting>
  <conditionalFormatting sqref="C382:J382">
    <cfRule type="cellIs" dxfId="2448" priority="1399" operator="lessThan">
      <formula>0</formula>
    </cfRule>
  </conditionalFormatting>
  <conditionalFormatting sqref="R384">
    <cfRule type="cellIs" dxfId="2447" priority="1398" operator="lessThan">
      <formula>0</formula>
    </cfRule>
  </conditionalFormatting>
  <conditionalFormatting sqref="R384">
    <cfRule type="cellIs" dxfId="2446" priority="1397" operator="lessThan">
      <formula>0</formula>
    </cfRule>
  </conditionalFormatting>
  <conditionalFormatting sqref="Q386:R386 R387:R389">
    <cfRule type="cellIs" dxfId="2445" priority="1396" operator="lessThan">
      <formula>0</formula>
    </cfRule>
  </conditionalFormatting>
  <conditionalFormatting sqref="Q386">
    <cfRule type="cellIs" dxfId="2444" priority="1395" operator="lessThan">
      <formula>0</formula>
    </cfRule>
  </conditionalFormatting>
  <conditionalFormatting sqref="Q387:Q389">
    <cfRule type="cellIs" dxfId="2443" priority="1394" operator="lessThan">
      <formula>0</formula>
    </cfRule>
  </conditionalFormatting>
  <conditionalFormatting sqref="B386">
    <cfRule type="cellIs" dxfId="2442" priority="1393" operator="lessThan">
      <formula>0</formula>
    </cfRule>
  </conditionalFormatting>
  <conditionalFormatting sqref="R391">
    <cfRule type="cellIs" dxfId="2441" priority="1392" operator="lessThan">
      <formula>0</formula>
    </cfRule>
  </conditionalFormatting>
  <conditionalFormatting sqref="R390">
    <cfRule type="cellIs" dxfId="2440" priority="1391" operator="lessThan">
      <formula>0</formula>
    </cfRule>
  </conditionalFormatting>
  <conditionalFormatting sqref="R390">
    <cfRule type="cellIs" dxfId="2439" priority="1390" operator="lessThan">
      <formula>0</formula>
    </cfRule>
  </conditionalFormatting>
  <conditionalFormatting sqref="Q392:R392 R393:R395">
    <cfRule type="cellIs" dxfId="2438" priority="1389" operator="lessThan">
      <formula>0</formula>
    </cfRule>
  </conditionalFormatting>
  <conditionalFormatting sqref="Q392">
    <cfRule type="cellIs" dxfId="2437" priority="1388" operator="lessThan">
      <formula>0</formula>
    </cfRule>
  </conditionalFormatting>
  <conditionalFormatting sqref="H397">
    <cfRule type="cellIs" dxfId="2436" priority="1347" operator="lessThan">
      <formula>0</formula>
    </cfRule>
  </conditionalFormatting>
  <conditionalFormatting sqref="B392">
    <cfRule type="cellIs" dxfId="2435" priority="1386" operator="lessThan">
      <formula>0</formula>
    </cfRule>
  </conditionalFormatting>
  <conditionalFormatting sqref="H378">
    <cfRule type="cellIs" dxfId="2434" priority="1343" operator="lessThan">
      <formula>0</formula>
    </cfRule>
  </conditionalFormatting>
  <conditionalFormatting sqref="R396">
    <cfRule type="cellIs" dxfId="2433" priority="1384" operator="lessThan">
      <formula>0</formula>
    </cfRule>
  </conditionalFormatting>
  <conditionalFormatting sqref="H361">
    <cfRule type="cellIs" dxfId="2432" priority="1340" operator="lessThan">
      <formula>0</formula>
    </cfRule>
  </conditionalFormatting>
  <conditionalFormatting sqref="Q398">
    <cfRule type="cellIs" dxfId="2431" priority="1380" operator="lessThan">
      <formula>0</formula>
    </cfRule>
  </conditionalFormatting>
  <conditionalFormatting sqref="R438">
    <cfRule type="cellIs" dxfId="2430" priority="1333" operator="lessThan">
      <formula>0</formula>
    </cfRule>
  </conditionalFormatting>
  <conditionalFormatting sqref="H372">
    <cfRule type="cellIs" dxfId="2429" priority="1339" operator="lessThan">
      <formula>0</formula>
    </cfRule>
  </conditionalFormatting>
  <conditionalFormatting sqref="R402">
    <cfRule type="cellIs" dxfId="2428" priority="1378" operator="lessThan">
      <formula>0</formula>
    </cfRule>
  </conditionalFormatting>
  <conditionalFormatting sqref="Q440:R440 R441:R443">
    <cfRule type="cellIs" dxfId="2427" priority="1331" operator="lessThan">
      <formula>0</formula>
    </cfRule>
  </conditionalFormatting>
  <conditionalFormatting sqref="C391:M391">
    <cfRule type="cellIs" dxfId="2426" priority="1376" operator="lessThan">
      <formula>0</formula>
    </cfRule>
  </conditionalFormatting>
  <conditionalFormatting sqref="C385:M385">
    <cfRule type="cellIs" dxfId="2425" priority="1375" operator="lessThan">
      <formula>0</formula>
    </cfRule>
  </conditionalFormatting>
  <conditionalFormatting sqref="C379:M379">
    <cfRule type="cellIs" dxfId="2424" priority="1374" operator="lessThan">
      <formula>0</formula>
    </cfRule>
  </conditionalFormatting>
  <conditionalFormatting sqref="C373:M373">
    <cfRule type="cellIs" dxfId="2423" priority="1373" operator="lessThan">
      <formula>0</formula>
    </cfRule>
  </conditionalFormatting>
  <conditionalFormatting sqref="J367:M367">
    <cfRule type="cellIs" dxfId="2422" priority="1372" operator="lessThan">
      <formula>0</formula>
    </cfRule>
  </conditionalFormatting>
  <conditionalFormatting sqref="C361:M361">
    <cfRule type="cellIs" dxfId="2421" priority="1371" operator="lessThan">
      <formula>0</formula>
    </cfRule>
  </conditionalFormatting>
  <conditionalFormatting sqref="J355:N355">
    <cfRule type="cellIs" dxfId="2420" priority="1370" operator="lessThan">
      <formula>0</formula>
    </cfRule>
  </conditionalFormatting>
  <conditionalFormatting sqref="B398">
    <cfRule type="cellIs" dxfId="2419" priority="1369" operator="lessThan">
      <formula>0</formula>
    </cfRule>
  </conditionalFormatting>
  <conditionalFormatting sqref="B403">
    <cfRule type="cellIs" dxfId="2418" priority="1368" operator="lessThan">
      <formula>0</formula>
    </cfRule>
  </conditionalFormatting>
  <conditionalFormatting sqref="R408">
    <cfRule type="cellIs" dxfId="2417" priority="1362" operator="lessThan">
      <formula>0</formula>
    </cfRule>
  </conditionalFormatting>
  <conditionalFormatting sqref="R409">
    <cfRule type="cellIs" dxfId="2416" priority="1364" operator="lessThan">
      <formula>0</formula>
    </cfRule>
  </conditionalFormatting>
  <conditionalFormatting sqref="Q404:R404 R405:R407">
    <cfRule type="cellIs" dxfId="2415" priority="1367" operator="lessThan">
      <formula>0</formula>
    </cfRule>
  </conditionalFormatting>
  <conditionalFormatting sqref="Q404">
    <cfRule type="cellIs" dxfId="2414" priority="1366" operator="lessThan">
      <formula>0</formula>
    </cfRule>
  </conditionalFormatting>
  <conditionalFormatting sqref="R408">
    <cfRule type="cellIs" dxfId="2413" priority="1363" operator="lessThan">
      <formula>0</formula>
    </cfRule>
  </conditionalFormatting>
  <conditionalFormatting sqref="B404">
    <cfRule type="cellIs" dxfId="2412" priority="1361" operator="lessThan">
      <formula>0</formula>
    </cfRule>
  </conditionalFormatting>
  <conditionalFormatting sqref="R414">
    <cfRule type="cellIs" dxfId="2411" priority="1355" operator="lessThan">
      <formula>0</formula>
    </cfRule>
  </conditionalFormatting>
  <conditionalFormatting sqref="R415">
    <cfRule type="cellIs" dxfId="2410" priority="1357" operator="lessThan">
      <formula>0</formula>
    </cfRule>
  </conditionalFormatting>
  <conditionalFormatting sqref="Q410:R410 R411:R413">
    <cfRule type="cellIs" dxfId="2409" priority="1360" operator="lessThan">
      <formula>0</formula>
    </cfRule>
  </conditionalFormatting>
  <conditionalFormatting sqref="Q410">
    <cfRule type="cellIs" dxfId="2408" priority="1359" operator="lessThan">
      <formula>0</formula>
    </cfRule>
  </conditionalFormatting>
  <conditionalFormatting sqref="R414">
    <cfRule type="cellIs" dxfId="2407" priority="1356" operator="lessThan">
      <formula>0</formula>
    </cfRule>
  </conditionalFormatting>
  <conditionalFormatting sqref="B410">
    <cfRule type="cellIs" dxfId="2406" priority="1354" operator="lessThan">
      <formula>0</formula>
    </cfRule>
  </conditionalFormatting>
  <conditionalFormatting sqref="R432">
    <cfRule type="cellIs" dxfId="2405" priority="1348" operator="lessThan">
      <formula>0</formula>
    </cfRule>
  </conditionalFormatting>
  <conditionalFormatting sqref="Q429:Q431">
    <cfRule type="cellIs" dxfId="2404" priority="1351" operator="lessThan">
      <formula>0</formula>
    </cfRule>
  </conditionalFormatting>
  <conditionalFormatting sqref="R433">
    <cfRule type="cellIs" dxfId="2403" priority="1350" operator="lessThan">
      <formula>0</formula>
    </cfRule>
  </conditionalFormatting>
  <conditionalFormatting sqref="Q428:R428 R429:R431">
    <cfRule type="cellIs" dxfId="2402" priority="1353" operator="lessThan">
      <formula>0</formula>
    </cfRule>
  </conditionalFormatting>
  <conditionalFormatting sqref="Q428">
    <cfRule type="cellIs" dxfId="2401" priority="1352" operator="lessThan">
      <formula>0</formula>
    </cfRule>
  </conditionalFormatting>
  <conditionalFormatting sqref="R432">
    <cfRule type="cellIs" dxfId="2400" priority="1349" operator="lessThan">
      <formula>0</formula>
    </cfRule>
  </conditionalFormatting>
  <conditionalFormatting sqref="H391">
    <cfRule type="cellIs" dxfId="2399" priority="1346" operator="lessThan">
      <formula>0</formula>
    </cfRule>
  </conditionalFormatting>
  <conditionalFormatting sqref="Q435:Q437">
    <cfRule type="cellIs" dxfId="2398" priority="1335" operator="lessThan">
      <formula>0</formula>
    </cfRule>
  </conditionalFormatting>
  <conditionalFormatting sqref="R444">
    <cfRule type="cellIs" dxfId="2397" priority="1327" operator="lessThan">
      <formula>0</formula>
    </cfRule>
  </conditionalFormatting>
  <conditionalFormatting sqref="H384">
    <cfRule type="cellIs" dxfId="2396" priority="1345" operator="lessThan">
      <formula>0</formula>
    </cfRule>
  </conditionalFormatting>
  <conditionalFormatting sqref="H379">
    <cfRule type="cellIs" dxfId="2395" priority="1342" operator="lessThan">
      <formula>0</formula>
    </cfRule>
  </conditionalFormatting>
  <conditionalFormatting sqref="R438">
    <cfRule type="cellIs" dxfId="2394" priority="1334" operator="lessThan">
      <formula>0</formula>
    </cfRule>
  </conditionalFormatting>
  <conditionalFormatting sqref="H373">
    <cfRule type="cellIs" dxfId="2393" priority="1338" operator="lessThan">
      <formula>0</formula>
    </cfRule>
  </conditionalFormatting>
  <conditionalFormatting sqref="Q441:Q443">
    <cfRule type="cellIs" dxfId="2392" priority="1329" operator="lessThan">
      <formula>0</formula>
    </cfRule>
  </conditionalFormatting>
  <conditionalFormatting sqref="Q434:R434 R435:R437">
    <cfRule type="cellIs" dxfId="2391" priority="1337" operator="lessThan">
      <formula>0</formula>
    </cfRule>
  </conditionalFormatting>
  <conditionalFormatting sqref="Q434">
    <cfRule type="cellIs" dxfId="2390" priority="1336" operator="lessThan">
      <formula>0</formula>
    </cfRule>
  </conditionalFormatting>
  <conditionalFormatting sqref="B434">
    <cfRule type="cellIs" dxfId="2389" priority="1332" operator="lessThan">
      <formula>0</formula>
    </cfRule>
  </conditionalFormatting>
  <conditionalFormatting sqref="R445:R446">
    <cfRule type="cellIs" dxfId="2388" priority="1323" operator="lessThan">
      <formula>0</formula>
    </cfRule>
  </conditionalFormatting>
  <conditionalFormatting sqref="R444">
    <cfRule type="cellIs" dxfId="2387" priority="1326" operator="lessThan">
      <formula>0</formula>
    </cfRule>
  </conditionalFormatting>
  <conditionalFormatting sqref="B446">
    <cfRule type="cellIs" dxfId="2386" priority="1322" operator="lessThan">
      <formula>0</formula>
    </cfRule>
  </conditionalFormatting>
  <conditionalFormatting sqref="B440">
    <cfRule type="cellIs" dxfId="2385" priority="1325" operator="lessThan">
      <formula>0</formula>
    </cfRule>
  </conditionalFormatting>
  <conditionalFormatting sqref="Q446">
    <cfRule type="cellIs" dxfId="2384" priority="1328" operator="lessThan">
      <formula>0</formula>
    </cfRule>
  </conditionalFormatting>
  <conditionalFormatting sqref="B447">
    <cfRule type="cellIs" dxfId="2383" priority="1321" operator="lessThan">
      <formula>0</formula>
    </cfRule>
  </conditionalFormatting>
  <conditionalFormatting sqref="R439">
    <cfRule type="cellIs" dxfId="2382" priority="1324" operator="lessThan">
      <formula>0</formula>
    </cfRule>
  </conditionalFormatting>
  <conditionalFormatting sqref="R448:R450">
    <cfRule type="cellIs" dxfId="2381" priority="1320" operator="lessThan">
      <formula>0</formula>
    </cfRule>
  </conditionalFormatting>
  <conditionalFormatting sqref="Q448:Q450">
    <cfRule type="cellIs" dxfId="2380" priority="1319" operator="lessThan">
      <formula>0</formula>
    </cfRule>
  </conditionalFormatting>
  <conditionalFormatting sqref="R603">
    <cfRule type="cellIs" dxfId="2379" priority="1294" operator="lessThan">
      <formula>0</formula>
    </cfRule>
  </conditionalFormatting>
  <conditionalFormatting sqref="B625">
    <cfRule type="cellIs" dxfId="2378" priority="1258" operator="lessThan">
      <formula>0</formula>
    </cfRule>
  </conditionalFormatting>
  <conditionalFormatting sqref="Q454:Q456">
    <cfRule type="cellIs" dxfId="2377" priority="1315" operator="lessThan">
      <formula>0</formula>
    </cfRule>
  </conditionalFormatting>
  <conditionalFormatting sqref="R457">
    <cfRule type="cellIs" dxfId="2376" priority="1314" operator="lessThan">
      <formula>0</formula>
    </cfRule>
  </conditionalFormatting>
  <conditionalFormatting sqref="R597">
    <cfRule type="cellIs" dxfId="2375" priority="1303" operator="lessThan">
      <formula>0</formula>
    </cfRule>
  </conditionalFormatting>
  <conditionalFormatting sqref="R451">
    <cfRule type="cellIs" dxfId="2374" priority="1318" operator="lessThan">
      <formula>0</formula>
    </cfRule>
  </conditionalFormatting>
  <conditionalFormatting sqref="R451">
    <cfRule type="cellIs" dxfId="2373" priority="1317" operator="lessThan">
      <formula>0</formula>
    </cfRule>
  </conditionalFormatting>
  <conditionalFormatting sqref="R457">
    <cfRule type="cellIs" dxfId="2372" priority="1313" operator="lessThan">
      <formula>0</formula>
    </cfRule>
  </conditionalFormatting>
  <conditionalFormatting sqref="J593:N595 J596:M596">
    <cfRule type="cellIs" dxfId="2371" priority="1307" operator="lessThan">
      <formula>0</formula>
    </cfRule>
  </conditionalFormatting>
  <conditionalFormatting sqref="B453">
    <cfRule type="cellIs" dxfId="2370" priority="1311" operator="lessThan">
      <formula>0</formula>
    </cfRule>
  </conditionalFormatting>
  <conditionalFormatting sqref="Q599:Q602">
    <cfRule type="cellIs" dxfId="2369" priority="1300" operator="lessThan">
      <formula>0</formula>
    </cfRule>
  </conditionalFormatting>
  <conditionalFormatting sqref="R454:R456">
    <cfRule type="cellIs" dxfId="2368" priority="1316" operator="lessThan">
      <formula>0</formula>
    </cfRule>
  </conditionalFormatting>
  <conditionalFormatting sqref="R593:R595">
    <cfRule type="cellIs" dxfId="2367" priority="1310" operator="lessThan">
      <formula>0</formula>
    </cfRule>
  </conditionalFormatting>
  <conditionalFormatting sqref="R596">
    <cfRule type="cellIs" dxfId="2366" priority="1305" operator="lessThan">
      <formula>0</formula>
    </cfRule>
  </conditionalFormatting>
  <conditionalFormatting sqref="R452">
    <cfRule type="cellIs" dxfId="2365" priority="1312" operator="lessThan">
      <formula>0</formula>
    </cfRule>
  </conditionalFormatting>
  <conditionalFormatting sqref="B592">
    <cfRule type="cellIs" dxfId="2364" priority="1302" operator="lessThan">
      <formula>0</formula>
    </cfRule>
  </conditionalFormatting>
  <conditionalFormatting sqref="Q593:Q595">
    <cfRule type="cellIs" dxfId="2363" priority="1309" operator="lessThan">
      <formula>0</formula>
    </cfRule>
  </conditionalFormatting>
  <conditionalFormatting sqref="J594">
    <cfRule type="cellIs" dxfId="2362" priority="1306" operator="lessThan">
      <formula>0</formula>
    </cfRule>
  </conditionalFormatting>
  <conditionalFormatting sqref="R602">
    <cfRule type="cellIs" dxfId="2361" priority="1295" operator="lessThan">
      <formula>0</formula>
    </cfRule>
  </conditionalFormatting>
  <conditionalFormatting sqref="J595:N595 K593:N594 J596:M596">
    <cfRule type="cellIs" dxfId="2360" priority="1308" operator="lessThan">
      <formula>0</formula>
    </cfRule>
  </conditionalFormatting>
  <conditionalFormatting sqref="R596">
    <cfRule type="cellIs" dxfId="2359" priority="1304" operator="lessThan">
      <formula>0</formula>
    </cfRule>
  </conditionalFormatting>
  <conditionalFormatting sqref="J599:N599 J601:N602 J600:M600">
    <cfRule type="cellIs" dxfId="2358" priority="1298" operator="lessThan">
      <formula>0</formula>
    </cfRule>
  </conditionalFormatting>
  <conditionalFormatting sqref="Q616:Q619">
    <cfRule type="cellIs" dxfId="2357" priority="1292" operator="lessThan">
      <formula>0</formula>
    </cfRule>
  </conditionalFormatting>
  <conditionalFormatting sqref="R602">
    <cfRule type="cellIs" dxfId="2356" priority="1296" operator="lessThan">
      <formula>0</formula>
    </cfRule>
  </conditionalFormatting>
  <conditionalFormatting sqref="J600">
    <cfRule type="cellIs" dxfId="2355" priority="1297" operator="lessThan">
      <formula>0</formula>
    </cfRule>
  </conditionalFormatting>
  <conditionalFormatting sqref="J601:N602 K599:N599 K600:M600">
    <cfRule type="cellIs" dxfId="2354" priority="1299" operator="lessThan">
      <formula>0</formula>
    </cfRule>
  </conditionalFormatting>
  <conditionalFormatting sqref="R599:R601">
    <cfRule type="cellIs" dxfId="2353" priority="1301" operator="lessThan">
      <formula>0</formula>
    </cfRule>
  </conditionalFormatting>
  <conditionalFormatting sqref="R629">
    <cfRule type="cellIs" dxfId="2352" priority="1262" operator="lessThan">
      <formula>0</formula>
    </cfRule>
  </conditionalFormatting>
  <conditionalFormatting sqref="I626">
    <cfRule type="cellIs" dxfId="2351" priority="1265" operator="lessThan">
      <formula>0</formula>
    </cfRule>
  </conditionalFormatting>
  <conditionalFormatting sqref="C616:N619">
    <cfRule type="cellIs" dxfId="2350" priority="1290" operator="lessThan">
      <formula>0</formula>
    </cfRule>
  </conditionalFormatting>
  <conditionalFormatting sqref="R619">
    <cfRule type="cellIs" dxfId="2349" priority="1286" operator="lessThan">
      <formula>0</formula>
    </cfRule>
  </conditionalFormatting>
  <conditionalFormatting sqref="I616">
    <cfRule type="cellIs" dxfId="2348" priority="1289" operator="lessThan">
      <formula>0</formula>
    </cfRule>
  </conditionalFormatting>
  <conditionalFormatting sqref="H621:H624">
    <cfRule type="cellIs" dxfId="2347" priority="1272" operator="lessThan">
      <formula>0</formula>
    </cfRule>
  </conditionalFormatting>
  <conditionalFormatting sqref="R619">
    <cfRule type="cellIs" dxfId="2346" priority="1287" operator="lessThan">
      <formula>0</formula>
    </cfRule>
  </conditionalFormatting>
  <conditionalFormatting sqref="H616">
    <cfRule type="cellIs" dxfId="2345" priority="1283" operator="lessThan">
      <formula>0</formula>
    </cfRule>
  </conditionalFormatting>
  <conditionalFormatting sqref="H616:H619">
    <cfRule type="cellIs" dxfId="2344" priority="1284" operator="lessThan">
      <formula>0</formula>
    </cfRule>
  </conditionalFormatting>
  <conditionalFormatting sqref="C617:J617">
    <cfRule type="cellIs" dxfId="2343" priority="1288" operator="lessThan">
      <formula>0</formula>
    </cfRule>
  </conditionalFormatting>
  <conditionalFormatting sqref="H617:H619">
    <cfRule type="cellIs" dxfId="2342" priority="1285" operator="lessThan">
      <formula>0</formula>
    </cfRule>
  </conditionalFormatting>
  <conditionalFormatting sqref="I617 K616:N617 C618:N619">
    <cfRule type="cellIs" dxfId="2341" priority="1291" operator="lessThan">
      <formula>0</formula>
    </cfRule>
  </conditionalFormatting>
  <conditionalFormatting sqref="R616:R618">
    <cfRule type="cellIs" dxfId="2340" priority="1293" operator="lessThan">
      <formula>0</formula>
    </cfRule>
  </conditionalFormatting>
  <conditionalFormatting sqref="B615">
    <cfRule type="cellIs" dxfId="2339" priority="1282" operator="lessThan">
      <formula>0</formula>
    </cfRule>
  </conditionalFormatting>
  <conditionalFormatting sqref="R624">
    <cfRule type="cellIs" dxfId="2338" priority="1274" operator="lessThan">
      <formula>0</formula>
    </cfRule>
  </conditionalFormatting>
  <conditionalFormatting sqref="I621">
    <cfRule type="cellIs" dxfId="2337" priority="1277" operator="lessThan">
      <formula>0</formula>
    </cfRule>
  </conditionalFormatting>
  <conditionalFormatting sqref="C621:N624">
    <cfRule type="cellIs" dxfId="2336" priority="1278" operator="lessThan">
      <formula>0</formula>
    </cfRule>
  </conditionalFormatting>
  <conditionalFormatting sqref="R624">
    <cfRule type="cellIs" dxfId="2335" priority="1275" operator="lessThan">
      <formula>0</formula>
    </cfRule>
  </conditionalFormatting>
  <conditionalFormatting sqref="H621">
    <cfRule type="cellIs" dxfId="2334" priority="1271" operator="lessThan">
      <formula>0</formula>
    </cfRule>
  </conditionalFormatting>
  <conditionalFormatting sqref="Q621:Q624">
    <cfRule type="cellIs" dxfId="2333" priority="1280" operator="lessThan">
      <formula>0</formula>
    </cfRule>
  </conditionalFormatting>
  <conditionalFormatting sqref="C622:J622">
    <cfRule type="cellIs" dxfId="2332" priority="1276" operator="lessThan">
      <formula>0</formula>
    </cfRule>
  </conditionalFormatting>
  <conditionalFormatting sqref="H622:H624">
    <cfRule type="cellIs" dxfId="2331" priority="1273" operator="lessThan">
      <formula>0</formula>
    </cfRule>
  </conditionalFormatting>
  <conditionalFormatting sqref="I622 K621:N622 C623:N624">
    <cfRule type="cellIs" dxfId="2330" priority="1279" operator="lessThan">
      <formula>0</formula>
    </cfRule>
  </conditionalFormatting>
  <conditionalFormatting sqref="R621:R623">
    <cfRule type="cellIs" dxfId="2329" priority="1281" operator="lessThan">
      <formula>0</formula>
    </cfRule>
  </conditionalFormatting>
  <conditionalFormatting sqref="B620">
    <cfRule type="cellIs" dxfId="2328" priority="1270" operator="lessThan">
      <formula>0</formula>
    </cfRule>
  </conditionalFormatting>
  <conditionalFormatting sqref="C626:N629">
    <cfRule type="cellIs" dxfId="2327" priority="1266" operator="lessThan">
      <formula>0</formula>
    </cfRule>
  </conditionalFormatting>
  <conditionalFormatting sqref="R629">
    <cfRule type="cellIs" dxfId="2326" priority="1263" operator="lessThan">
      <formula>0</formula>
    </cfRule>
  </conditionalFormatting>
  <conditionalFormatting sqref="H626">
    <cfRule type="cellIs" dxfId="2325" priority="1259" operator="lessThan">
      <formula>0</formula>
    </cfRule>
  </conditionalFormatting>
  <conditionalFormatting sqref="H626:H629">
    <cfRule type="cellIs" dxfId="2324" priority="1260" operator="lessThan">
      <formula>0</formula>
    </cfRule>
  </conditionalFormatting>
  <conditionalFormatting sqref="Q626:Q629">
    <cfRule type="cellIs" dxfId="2323" priority="1268" operator="lessThan">
      <formula>0</formula>
    </cfRule>
  </conditionalFormatting>
  <conditionalFormatting sqref="C627:J627">
    <cfRule type="cellIs" dxfId="2322" priority="1264" operator="lessThan">
      <formula>0</formula>
    </cfRule>
  </conditionalFormatting>
  <conditionalFormatting sqref="H627:H629">
    <cfRule type="cellIs" dxfId="2321" priority="1261" operator="lessThan">
      <formula>0</formula>
    </cfRule>
  </conditionalFormatting>
  <conditionalFormatting sqref="I627 K626:N627 C628:N629">
    <cfRule type="cellIs" dxfId="2320" priority="1267" operator="lessThan">
      <formula>0</formula>
    </cfRule>
  </conditionalFormatting>
  <conditionalFormatting sqref="R626:R628">
    <cfRule type="cellIs" dxfId="2319" priority="1269" operator="lessThan">
      <formula>0</formula>
    </cfRule>
  </conditionalFormatting>
  <conditionalFormatting sqref="C351:I351">
    <cfRule type="cellIs" dxfId="2318" priority="1255" operator="lessThan">
      <formula>0</formula>
    </cfRule>
  </conditionalFormatting>
  <conditionalFormatting sqref="C353:I354">
    <cfRule type="cellIs" dxfId="2317" priority="1256" operator="lessThan">
      <formula>0</formula>
    </cfRule>
  </conditionalFormatting>
  <conditionalFormatting sqref="Q506:R506">
    <cfRule type="cellIs" dxfId="2316" priority="1239" operator="lessThan">
      <formula>0</formula>
    </cfRule>
  </conditionalFormatting>
  <conditionalFormatting sqref="Q499:Q502">
    <cfRule type="cellIs" dxfId="2315" priority="1240" operator="lessThan">
      <formula>0</formula>
    </cfRule>
  </conditionalFormatting>
  <conditionalFormatting sqref="R611:R613">
    <cfRule type="cellIs" dxfId="2314" priority="1202" operator="lessThan">
      <formula>0</formula>
    </cfRule>
  </conditionalFormatting>
  <conditionalFormatting sqref="B498">
    <cfRule type="cellIs" dxfId="2313" priority="1257" operator="lessThan">
      <formula>0</formula>
    </cfRule>
  </conditionalFormatting>
  <conditionalFormatting sqref="N427">
    <cfRule type="cellIs" dxfId="2312" priority="976" operator="lessThan">
      <formula>0</formula>
    </cfRule>
  </conditionalFormatting>
  <conditionalFormatting sqref="C352:I352">
    <cfRule type="cellIs" dxfId="2311" priority="1254" operator="lessThan">
      <formula>0</formula>
    </cfRule>
  </conditionalFormatting>
  <conditionalFormatting sqref="C355:I355">
    <cfRule type="cellIs" dxfId="2310" priority="1253" operator="lessThan">
      <formula>0</formula>
    </cfRule>
  </conditionalFormatting>
  <conditionalFormatting sqref="C365:I366">
    <cfRule type="cellIs" dxfId="2309" priority="1252" operator="lessThan">
      <formula>0</formula>
    </cfRule>
  </conditionalFormatting>
  <conditionalFormatting sqref="C363:I363">
    <cfRule type="cellIs" dxfId="2308" priority="1251" operator="lessThan">
      <formula>0</formula>
    </cfRule>
  </conditionalFormatting>
  <conditionalFormatting sqref="C364:I364">
    <cfRule type="cellIs" dxfId="2307" priority="1250" operator="lessThan">
      <formula>0</formula>
    </cfRule>
  </conditionalFormatting>
  <conditionalFormatting sqref="C367:I367">
    <cfRule type="cellIs" dxfId="2306" priority="1249" operator="lessThan">
      <formula>0</formula>
    </cfRule>
  </conditionalFormatting>
  <conditionalFormatting sqref="C593:I596">
    <cfRule type="cellIs" dxfId="2305" priority="1247" operator="lessThan">
      <formula>0</formula>
    </cfRule>
  </conditionalFormatting>
  <conditionalFormatting sqref="C594:I594">
    <cfRule type="cellIs" dxfId="2304" priority="1246" operator="lessThan">
      <formula>0</formula>
    </cfRule>
  </conditionalFormatting>
  <conditionalFormatting sqref="C595:I596">
    <cfRule type="cellIs" dxfId="2303" priority="1248" operator="lessThan">
      <formula>0</formula>
    </cfRule>
  </conditionalFormatting>
  <conditionalFormatting sqref="R551">
    <cfRule type="cellIs" dxfId="2302" priority="1228" operator="lessThan">
      <formula>0</formula>
    </cfRule>
  </conditionalFormatting>
  <conditionalFormatting sqref="R551">
    <cfRule type="cellIs" dxfId="2301" priority="1229" operator="lessThan">
      <formula>0</formula>
    </cfRule>
  </conditionalFormatting>
  <conditionalFormatting sqref="C599:I602">
    <cfRule type="cellIs" dxfId="2300" priority="1244" operator="lessThan">
      <formula>0</formula>
    </cfRule>
  </conditionalFormatting>
  <conditionalFormatting sqref="C600:I600">
    <cfRule type="cellIs" dxfId="2299" priority="1243" operator="lessThan">
      <formula>0</formula>
    </cfRule>
  </conditionalFormatting>
  <conditionalFormatting sqref="C601:I602">
    <cfRule type="cellIs" dxfId="2298" priority="1245" operator="lessThan">
      <formula>0</formula>
    </cfRule>
  </conditionalFormatting>
  <conditionalFormatting sqref="C461:C464">
    <cfRule type="cellIs" dxfId="2297" priority="1242" operator="lessThan">
      <formula>0</formula>
    </cfRule>
  </conditionalFormatting>
  <conditionalFormatting sqref="Q468:Q471">
    <cfRule type="cellIs" dxfId="2296" priority="1241" operator="lessThan">
      <formula>0</formula>
    </cfRule>
  </conditionalFormatting>
  <conditionalFormatting sqref="R507:R510">
    <cfRule type="cellIs" dxfId="2295" priority="1238" operator="lessThan">
      <formula>0</formula>
    </cfRule>
  </conditionalFormatting>
  <conditionalFormatting sqref="R511:R512">
    <cfRule type="cellIs" dxfId="2294" priority="1237" operator="lessThan">
      <formula>0</formula>
    </cfRule>
  </conditionalFormatting>
  <conditionalFormatting sqref="R512">
    <cfRule type="cellIs" dxfId="2293" priority="1236" operator="lessThan">
      <formula>0</formula>
    </cfRule>
  </conditionalFormatting>
  <conditionalFormatting sqref="R511">
    <cfRule type="cellIs" dxfId="2292" priority="1235" operator="lessThan">
      <formula>0</formula>
    </cfRule>
  </conditionalFormatting>
  <conditionalFormatting sqref="Q507:Q510">
    <cfRule type="cellIs" dxfId="2291" priority="1234" operator="lessThan">
      <formula>0</formula>
    </cfRule>
  </conditionalFormatting>
  <conditionalFormatting sqref="B506">
    <cfRule type="cellIs" dxfId="2290" priority="1233" operator="lessThan">
      <formula>0</formula>
    </cfRule>
  </conditionalFormatting>
  <conditionalFormatting sqref="C611:N614">
    <cfRule type="cellIs" dxfId="2289" priority="1199" operator="lessThan">
      <formula>0</formula>
    </cfRule>
  </conditionalFormatting>
  <conditionalFormatting sqref="R614">
    <cfRule type="cellIs" dxfId="2288" priority="1196" operator="lessThan">
      <formula>0</formula>
    </cfRule>
  </conditionalFormatting>
  <conditionalFormatting sqref="Q547:Q550">
    <cfRule type="cellIs" dxfId="2287" priority="1227" operator="lessThan">
      <formula>0</formula>
    </cfRule>
  </conditionalFormatting>
  <conditionalFormatting sqref="H611:H614">
    <cfRule type="cellIs" dxfId="2286" priority="1193" operator="lessThan">
      <formula>0</formula>
    </cfRule>
  </conditionalFormatting>
  <conditionalFormatting sqref="R504">
    <cfRule type="cellIs" dxfId="2285" priority="1232" operator="lessThan">
      <formula>0</formula>
    </cfRule>
  </conditionalFormatting>
  <conditionalFormatting sqref="R547:R550 R552 R554:R560">
    <cfRule type="cellIs" dxfId="2284" priority="1231" operator="lessThan">
      <formula>0</formula>
    </cfRule>
  </conditionalFormatting>
  <conditionalFormatting sqref="Q546">
    <cfRule type="cellIs" dxfId="2283" priority="1230" operator="lessThan">
      <formula>0</formula>
    </cfRule>
  </conditionalFormatting>
  <conditionalFormatting sqref="Q554:Q558">
    <cfRule type="cellIs" dxfId="2282" priority="1226" operator="lessThan">
      <formula>0</formula>
    </cfRule>
  </conditionalFormatting>
  <conditionalFormatting sqref="R570:R573 R575">
    <cfRule type="cellIs" dxfId="2281" priority="1224" operator="lessThan">
      <formula>0</formula>
    </cfRule>
  </conditionalFormatting>
  <conditionalFormatting sqref="B546">
    <cfRule type="cellIs" dxfId="2280" priority="1225" operator="lessThan">
      <formula>0</formula>
    </cfRule>
  </conditionalFormatting>
  <conditionalFormatting sqref="Q569">
    <cfRule type="cellIs" dxfId="2279" priority="1223" operator="lessThan">
      <formula>0</formula>
    </cfRule>
  </conditionalFormatting>
  <conditionalFormatting sqref="R574">
    <cfRule type="cellIs" dxfId="2278" priority="1222" operator="lessThan">
      <formula>0</formula>
    </cfRule>
  </conditionalFormatting>
  <conditionalFormatting sqref="R574">
    <cfRule type="cellIs" dxfId="2277" priority="1221" operator="lessThan">
      <formula>0</formula>
    </cfRule>
  </conditionalFormatting>
  <conditionalFormatting sqref="Q570:Q573">
    <cfRule type="cellIs" dxfId="2276" priority="1220" operator="lessThan">
      <formula>0</formula>
    </cfRule>
  </conditionalFormatting>
  <conditionalFormatting sqref="R582 R577:R580">
    <cfRule type="cellIs" dxfId="2275" priority="1218" operator="lessThan">
      <formula>0</formula>
    </cfRule>
  </conditionalFormatting>
  <conditionalFormatting sqref="R581">
    <cfRule type="cellIs" dxfId="2274" priority="1216" operator="lessThan">
      <formula>0</formula>
    </cfRule>
  </conditionalFormatting>
  <conditionalFormatting sqref="B569">
    <cfRule type="cellIs" dxfId="2273" priority="1219" operator="lessThan">
      <formula>0</formula>
    </cfRule>
  </conditionalFormatting>
  <conditionalFormatting sqref="Q576">
    <cfRule type="cellIs" dxfId="2272" priority="1217" operator="lessThan">
      <formula>0</formula>
    </cfRule>
  </conditionalFormatting>
  <conditionalFormatting sqref="Q577:Q580">
    <cfRule type="cellIs" dxfId="2271" priority="1214" operator="lessThan">
      <formula>0</formula>
    </cfRule>
  </conditionalFormatting>
  <conditionalFormatting sqref="R581">
    <cfRule type="cellIs" dxfId="2270" priority="1215" operator="lessThan">
      <formula>0</formula>
    </cfRule>
  </conditionalFormatting>
  <conditionalFormatting sqref="Q605:Q607 Q609">
    <cfRule type="cellIs" dxfId="2269" priority="1212" operator="lessThan">
      <formula>0</formula>
    </cfRule>
  </conditionalFormatting>
  <conditionalFormatting sqref="R605:R607">
    <cfRule type="cellIs" dxfId="2268" priority="1213" operator="lessThan">
      <formula>0</formula>
    </cfRule>
  </conditionalFormatting>
  <conditionalFormatting sqref="C607:I607">
    <cfRule type="cellIs" dxfId="2267" priority="1205" operator="lessThan">
      <formula>0</formula>
    </cfRule>
  </conditionalFormatting>
  <conditionalFormatting sqref="C605:I607">
    <cfRule type="cellIs" dxfId="2266" priority="1204" operator="lessThan">
      <formula>0</formula>
    </cfRule>
  </conditionalFormatting>
  <conditionalFormatting sqref="B604">
    <cfRule type="cellIs" dxfId="2265" priority="1206" operator="lessThan">
      <formula>0</formula>
    </cfRule>
  </conditionalFormatting>
  <conditionalFormatting sqref="J605:N607">
    <cfRule type="cellIs" dxfId="2264" priority="1210" operator="lessThan">
      <formula>0</formula>
    </cfRule>
  </conditionalFormatting>
  <conditionalFormatting sqref="Q611:Q614">
    <cfRule type="cellIs" dxfId="2263" priority="1201" operator="lessThan">
      <formula>0</formula>
    </cfRule>
  </conditionalFormatting>
  <conditionalFormatting sqref="R608:R609">
    <cfRule type="cellIs" dxfId="2262" priority="1207" operator="lessThan">
      <formula>0</formula>
    </cfRule>
  </conditionalFormatting>
  <conditionalFormatting sqref="C433:M433">
    <cfRule type="cellIs" dxfId="2261" priority="974" operator="lessThan">
      <formula>0</formula>
    </cfRule>
  </conditionalFormatting>
  <conditionalFormatting sqref="R608:R609">
    <cfRule type="cellIs" dxfId="2260" priority="1208" operator="lessThan">
      <formula>0</formula>
    </cfRule>
  </conditionalFormatting>
  <conditionalFormatting sqref="J606">
    <cfRule type="cellIs" dxfId="2259" priority="1209" operator="lessThan">
      <formula>0</formula>
    </cfRule>
  </conditionalFormatting>
  <conditionalFormatting sqref="J607:N607 K605:N606">
    <cfRule type="cellIs" dxfId="2258" priority="1211" operator="lessThan">
      <formula>0</formula>
    </cfRule>
  </conditionalFormatting>
  <conditionalFormatting sqref="I612 K611:N612 C613:N614">
    <cfRule type="cellIs" dxfId="2257" priority="1200" operator="lessThan">
      <formula>0</formula>
    </cfRule>
  </conditionalFormatting>
  <conditionalFormatting sqref="N427">
    <cfRule type="cellIs" dxfId="2256" priority="977" operator="lessThan">
      <formula>0</formula>
    </cfRule>
  </conditionalFormatting>
  <conditionalFormatting sqref="B429:N429">
    <cfRule type="cellIs" dxfId="2255" priority="969" operator="lessThan">
      <formula>0</formula>
    </cfRule>
  </conditionalFormatting>
  <conditionalFormatting sqref="C606:I606">
    <cfRule type="cellIs" dxfId="2254" priority="1203" operator="lessThan">
      <formula>0</formula>
    </cfRule>
  </conditionalFormatting>
  <conditionalFormatting sqref="B429:N429">
    <cfRule type="cellIs" dxfId="2253" priority="970" operator="lessThan">
      <formula>0</formula>
    </cfRule>
  </conditionalFormatting>
  <conditionalFormatting sqref="H433">
    <cfRule type="cellIs" dxfId="2252" priority="973" operator="lessThan">
      <formula>0</formula>
    </cfRule>
  </conditionalFormatting>
  <conditionalFormatting sqref="B433">
    <cfRule type="cellIs" dxfId="2251" priority="972" operator="lessThan">
      <formula>0</formula>
    </cfRule>
  </conditionalFormatting>
  <conditionalFormatting sqref="B433">
    <cfRule type="cellIs" dxfId="2250" priority="971" operator="lessThan">
      <formula>0</formula>
    </cfRule>
  </conditionalFormatting>
  <conditionalFormatting sqref="B429:N429">
    <cfRule type="cellIs" dxfId="2249" priority="967" operator="lessThan">
      <formula>0</formula>
    </cfRule>
  </conditionalFormatting>
  <conditionalFormatting sqref="B429:N429">
    <cfRule type="cellIs" dxfId="2248" priority="968" operator="lessThan">
      <formula>0</formula>
    </cfRule>
  </conditionalFormatting>
  <conditionalFormatting sqref="B435:N435">
    <cfRule type="cellIs" dxfId="2247" priority="954" operator="lessThan">
      <formula>0</formula>
    </cfRule>
  </conditionalFormatting>
  <conditionalFormatting sqref="H611">
    <cfRule type="cellIs" dxfId="2246" priority="1192" operator="lessThan">
      <formula>0</formula>
    </cfRule>
  </conditionalFormatting>
  <conditionalFormatting sqref="C433:M433">
    <cfRule type="cellIs" dxfId="2245" priority="975" operator="lessThan">
      <formula>0</formula>
    </cfRule>
  </conditionalFormatting>
  <conditionalFormatting sqref="H612:H614">
    <cfRule type="cellIs" dxfId="2244" priority="1194" operator="lessThan">
      <formula>0</formula>
    </cfRule>
  </conditionalFormatting>
  <conditionalFormatting sqref="R614">
    <cfRule type="cellIs" dxfId="2243" priority="1195" operator="lessThan">
      <formula>0</formula>
    </cfRule>
  </conditionalFormatting>
  <conditionalFormatting sqref="I611">
    <cfRule type="cellIs" dxfId="2242" priority="1198" operator="lessThan">
      <formula>0</formula>
    </cfRule>
  </conditionalFormatting>
  <conditionalFormatting sqref="N439">
    <cfRule type="cellIs" dxfId="2241" priority="947" operator="lessThan">
      <formula>0</formula>
    </cfRule>
  </conditionalFormatting>
  <conditionalFormatting sqref="C612:J612">
    <cfRule type="cellIs" dxfId="2240" priority="1197" operator="lessThan">
      <formula>0</formula>
    </cfRule>
  </conditionalFormatting>
  <conditionalFormatting sqref="B610">
    <cfRule type="cellIs" dxfId="2239" priority="1191" operator="lessThan">
      <formula>0</formula>
    </cfRule>
  </conditionalFormatting>
  <conditionalFormatting sqref="B435:N435">
    <cfRule type="cellIs" dxfId="2238" priority="953" operator="lessThan">
      <formula>0</formula>
    </cfRule>
  </conditionalFormatting>
  <conditionalFormatting sqref="C445:M445">
    <cfRule type="cellIs" dxfId="2237" priority="944" operator="lessThan">
      <formula>0</formula>
    </cfRule>
  </conditionalFormatting>
  <conditionalFormatting sqref="C445:M445">
    <cfRule type="cellIs" dxfId="2236" priority="945" operator="lessThan">
      <formula>0</formula>
    </cfRule>
  </conditionalFormatting>
  <conditionalFormatting sqref="B435:N435">
    <cfRule type="cellIs" dxfId="2235" priority="952" operator="lessThan">
      <formula>0</formula>
    </cfRule>
  </conditionalFormatting>
  <conditionalFormatting sqref="N438">
    <cfRule type="cellIs" dxfId="2234" priority="948" operator="lessThan">
      <formula>0</formula>
    </cfRule>
  </conditionalFormatting>
  <conditionalFormatting sqref="B435:N435">
    <cfRule type="cellIs" dxfId="2233" priority="951" operator="lessThan">
      <formula>0</formula>
    </cfRule>
  </conditionalFormatting>
  <conditionalFormatting sqref="B435:N435">
    <cfRule type="cellIs" dxfId="2232" priority="949" operator="lessThan">
      <formula>0</formula>
    </cfRule>
  </conditionalFormatting>
  <conditionalFormatting sqref="B598">
    <cfRule type="cellIs" dxfId="2231" priority="1190" operator="lessThan">
      <formula>0</formula>
    </cfRule>
  </conditionalFormatting>
  <conditionalFormatting sqref="N439">
    <cfRule type="cellIs" dxfId="2230" priority="946" operator="lessThan">
      <formula>0</formula>
    </cfRule>
  </conditionalFormatting>
  <conditionalFormatting sqref="B435:N435">
    <cfRule type="cellIs" dxfId="2229" priority="950" operator="lessThan">
      <formula>0</formula>
    </cfRule>
  </conditionalFormatting>
  <conditionalFormatting sqref="B598">
    <cfRule type="cellIs" dxfId="2228" priority="1189" operator="lessThan">
      <formula>0</formula>
    </cfRule>
  </conditionalFormatting>
  <conditionalFormatting sqref="B641">
    <cfRule type="cellIs" dxfId="2227" priority="1177" operator="lessThan">
      <formula>0</formula>
    </cfRule>
  </conditionalFormatting>
  <conditionalFormatting sqref="B591">
    <cfRule type="cellIs" dxfId="2226" priority="1187" operator="lessThan">
      <formula>0</formula>
    </cfRule>
  </conditionalFormatting>
  <conditionalFormatting sqref="B591">
    <cfRule type="cellIs" dxfId="2225" priority="1188" operator="lessThan">
      <formula>0</formula>
    </cfRule>
  </conditionalFormatting>
  <conditionalFormatting sqref="B609">
    <cfRule type="cellIs" dxfId="2224" priority="1185" operator="lessThan">
      <formula>0</formula>
    </cfRule>
  </conditionalFormatting>
  <conditionalFormatting sqref="B609">
    <cfRule type="cellIs" dxfId="2223" priority="118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2222" priority="1184" operator="lessThan">
      <formula>0</formula>
    </cfRule>
  </conditionalFormatting>
  <conditionalFormatting sqref="B646">
    <cfRule type="cellIs" dxfId="2221" priority="1181" operator="lessThan">
      <formula>0</formula>
    </cfRule>
  </conditionalFormatting>
  <conditionalFormatting sqref="B631">
    <cfRule type="cellIs" dxfId="2220" priority="1183" operator="lessThan">
      <formula>0</formula>
    </cfRule>
  </conditionalFormatting>
  <conditionalFormatting sqref="B635">
    <cfRule type="cellIs" dxfId="2219" priority="1182" operator="lessThan">
      <formula>0</formula>
    </cfRule>
  </conditionalFormatting>
  <conditionalFormatting sqref="B662">
    <cfRule type="cellIs" dxfId="2218" priority="1180" operator="lessThan">
      <formula>0</formula>
    </cfRule>
  </conditionalFormatting>
  <conditionalFormatting sqref="B671">
    <cfRule type="cellIs" dxfId="2217" priority="1179" operator="lessThan">
      <formula>0</formula>
    </cfRule>
  </conditionalFormatting>
  <conditionalFormatting sqref="I674:N674 Q672:R675">
    <cfRule type="cellIs" dxfId="2216" priority="1178" operator="lessThan">
      <formula>0</formula>
    </cfRule>
  </conditionalFormatting>
  <conditionalFormatting sqref="Q641">
    <cfRule type="cellIs" dxfId="2215" priority="1175" operator="lessThan">
      <formula>0</formula>
    </cfRule>
  </conditionalFormatting>
  <conditionalFormatting sqref="Q641">
    <cfRule type="cellIs" dxfId="2214" priority="1176" operator="lessThan">
      <formula>0</formula>
    </cfRule>
  </conditionalFormatting>
  <conditionalFormatting sqref="Q422:R422 R423:R425">
    <cfRule type="cellIs" dxfId="2213" priority="1162" operator="lessThan">
      <formula>0</formula>
    </cfRule>
  </conditionalFormatting>
  <conditionalFormatting sqref="B416">
    <cfRule type="cellIs" dxfId="2212" priority="1163" operator="lessThan">
      <formula>0</formula>
    </cfRule>
  </conditionalFormatting>
  <conditionalFormatting sqref="Q423:Q425">
    <cfRule type="cellIs" dxfId="2211" priority="1160" operator="lessThan">
      <formula>0</formula>
    </cfRule>
  </conditionalFormatting>
  <conditionalFormatting sqref="Q422">
    <cfRule type="cellIs" dxfId="2210" priority="1161" operator="lessThan">
      <formula>0</formula>
    </cfRule>
  </conditionalFormatting>
  <conditionalFormatting sqref="R426">
    <cfRule type="cellIs" dxfId="2209" priority="1158" operator="lessThan">
      <formula>0</formula>
    </cfRule>
  </conditionalFormatting>
  <conditionalFormatting sqref="R427">
    <cfRule type="cellIs" dxfId="2208" priority="1159" operator="lessThan">
      <formula>0</formula>
    </cfRule>
  </conditionalFormatting>
  <conditionalFormatting sqref="B422">
    <cfRule type="cellIs" dxfId="2207" priority="1156" operator="lessThan">
      <formula>0</formula>
    </cfRule>
  </conditionalFormatting>
  <conditionalFormatting sqref="R426">
    <cfRule type="cellIs" dxfId="2206" priority="1157" operator="lessThan">
      <formula>0</formula>
    </cfRule>
  </conditionalFormatting>
  <conditionalFormatting sqref="B454:N454">
    <cfRule type="cellIs" dxfId="2205" priority="907" operator="lessThan">
      <formula>0</formula>
    </cfRule>
  </conditionalFormatting>
  <conditionalFormatting sqref="B454:N454">
    <cfRule type="cellIs" dxfId="2204" priority="908" operator="lessThan">
      <formula>0</formula>
    </cfRule>
  </conditionalFormatting>
  <conditionalFormatting sqref="C652:I652">
    <cfRule type="cellIs" dxfId="2203" priority="1174" operator="lessThan">
      <formula>0</formula>
    </cfRule>
  </conditionalFormatting>
  <conditionalFormatting sqref="C653:I653">
    <cfRule type="cellIs" dxfId="2202" priority="1173" operator="lessThan">
      <formula>0</formula>
    </cfRule>
  </conditionalFormatting>
  <conditionalFormatting sqref="C658:M658">
    <cfRule type="cellIs" dxfId="2201" priority="1172" operator="lessThan">
      <formula>0</formula>
    </cfRule>
  </conditionalFormatting>
  <conditionalFormatting sqref="B647:N647">
    <cfRule type="cellIs" dxfId="2200" priority="1171" operator="lessThan">
      <formula>0</formula>
    </cfRule>
  </conditionalFormatting>
  <conditionalFormatting sqref="Q650">
    <cfRule type="cellIs" dxfId="2199" priority="1170" operator="lessThan">
      <formula>0</formula>
    </cfRule>
  </conditionalFormatting>
  <conditionalFormatting sqref="Q417:Q419">
    <cfRule type="cellIs" dxfId="2198" priority="1167" operator="lessThan">
      <formula>0</formula>
    </cfRule>
  </conditionalFormatting>
  <conditionalFormatting sqref="R420">
    <cfRule type="cellIs" dxfId="2197" priority="1164" operator="lessThan">
      <formula>0</formula>
    </cfRule>
  </conditionalFormatting>
  <conditionalFormatting sqref="R421">
    <cfRule type="cellIs" dxfId="2196" priority="1166" operator="lessThan">
      <formula>0</formula>
    </cfRule>
  </conditionalFormatting>
  <conditionalFormatting sqref="Q416:R416 R417:R419">
    <cfRule type="cellIs" dxfId="2195" priority="1169" operator="lessThan">
      <formula>0</formula>
    </cfRule>
  </conditionalFormatting>
  <conditionalFormatting sqref="Q416">
    <cfRule type="cellIs" dxfId="2194" priority="1168" operator="lessThan">
      <formula>0</formula>
    </cfRule>
  </conditionalFormatting>
  <conditionalFormatting sqref="R420">
    <cfRule type="cellIs" dxfId="2193" priority="1165" operator="lessThan">
      <formula>0</formula>
    </cfRule>
  </conditionalFormatting>
  <conditionalFormatting sqref="B454:N454">
    <cfRule type="cellIs" dxfId="2192" priority="906" operator="lessThan">
      <formula>0</formula>
    </cfRule>
  </conditionalFormatting>
  <conditionalFormatting sqref="B454:N454">
    <cfRule type="cellIs" dxfId="2191" priority="905" operator="lessThan">
      <formula>0</formula>
    </cfRule>
  </conditionalFormatting>
  <conditionalFormatting sqref="B454:N454">
    <cfRule type="cellIs" dxfId="2190" priority="904" operator="lessThan">
      <formula>0</formula>
    </cfRule>
  </conditionalFormatting>
  <conditionalFormatting sqref="B454:N454">
    <cfRule type="cellIs" dxfId="2189" priority="902" operator="lessThan">
      <formula>0</formula>
    </cfRule>
  </conditionalFormatting>
  <conditionalFormatting sqref="B454:N454">
    <cfRule type="cellIs" dxfId="2188" priority="903" operator="lessThan">
      <formula>0</formula>
    </cfRule>
  </conditionalFormatting>
  <conditionalFormatting sqref="N457">
    <cfRule type="cellIs" dxfId="2187" priority="900" operator="lessThan">
      <formula>0</formula>
    </cfRule>
  </conditionalFormatting>
  <conditionalFormatting sqref="B454:N454">
    <cfRule type="cellIs" dxfId="2186" priority="901" operator="lessThan">
      <formula>0</formula>
    </cfRule>
  </conditionalFormatting>
  <conditionalFormatting sqref="N458">
    <cfRule type="cellIs" dxfId="2185" priority="899" operator="lessThan">
      <formula>0</formula>
    </cfRule>
  </conditionalFormatting>
  <conditionalFormatting sqref="Q530">
    <cfRule type="cellIs" dxfId="2184" priority="621" operator="lessThan">
      <formula>0</formula>
    </cfRule>
  </conditionalFormatting>
  <conditionalFormatting sqref="N458">
    <cfRule type="cellIs" dxfId="2183" priority="898" operator="lessThan">
      <formula>0</formula>
    </cfRule>
  </conditionalFormatting>
  <conditionalFormatting sqref="D461:N464">
    <cfRule type="cellIs" dxfId="2182" priority="895" operator="lessThan">
      <formula>0</formula>
    </cfRule>
  </conditionalFormatting>
  <conditionalFormatting sqref="Q538">
    <cfRule type="cellIs" dxfId="2181" priority="618" operator="lessThan">
      <formula>0</formula>
    </cfRule>
  </conditionalFormatting>
  <conditionalFormatting sqref="B461:B464">
    <cfRule type="cellIs" dxfId="2180" priority="892" operator="lessThan">
      <formula>0</formula>
    </cfRule>
  </conditionalFormatting>
  <conditionalFormatting sqref="Q553">
    <cfRule type="cellIs" dxfId="2179" priority="615" operator="lessThan">
      <formula>0</formula>
    </cfRule>
  </conditionalFormatting>
  <conditionalFormatting sqref="B512">
    <cfRule type="cellIs" dxfId="2178" priority="889" operator="lessThan">
      <formula>0</formula>
    </cfRule>
  </conditionalFormatting>
  <conditionalFormatting sqref="C512">
    <cfRule type="cellIs" dxfId="2177" priority="886" operator="lessThan">
      <formula>0</formula>
    </cfRule>
  </conditionalFormatting>
  <conditionalFormatting sqref="Q561">
    <cfRule type="cellIs" dxfId="2176" priority="612" operator="lessThan">
      <formula>0</formula>
    </cfRule>
  </conditionalFormatting>
  <conditionalFormatting sqref="Q590">
    <cfRule type="cellIs" dxfId="2175" priority="609" operator="lessThan">
      <formula>0</formula>
    </cfRule>
  </conditionalFormatting>
  <conditionalFormatting sqref="N365">
    <cfRule type="cellIs" dxfId="2174" priority="1155" operator="lessThan">
      <formula>0</formula>
    </cfRule>
  </conditionalFormatting>
  <conditionalFormatting sqref="N371">
    <cfRule type="cellIs" dxfId="2173" priority="1154" operator="lessThan">
      <formula>0</formula>
    </cfRule>
  </conditionalFormatting>
  <conditionalFormatting sqref="N377">
    <cfRule type="cellIs" dxfId="2172" priority="1153" operator="lessThan">
      <formula>0</formula>
    </cfRule>
  </conditionalFormatting>
  <conditionalFormatting sqref="B376">
    <cfRule type="cellIs" dxfId="2171" priority="1136" operator="lessThan">
      <formula>0</formula>
    </cfRule>
  </conditionalFormatting>
  <conditionalFormatting sqref="B588">
    <cfRule type="cellIs" dxfId="2170" priority="1146" operator="lessThan">
      <formula>0</formula>
    </cfRule>
  </conditionalFormatting>
  <conditionalFormatting sqref="B371:B372">
    <cfRule type="cellIs" dxfId="2169" priority="1141" operator="lessThan">
      <formula>0</formula>
    </cfRule>
  </conditionalFormatting>
  <conditionalFormatting sqref="B377:B378">
    <cfRule type="cellIs" dxfId="2168" priority="1138" operator="lessThan">
      <formula>0</formula>
    </cfRule>
  </conditionalFormatting>
  <conditionalFormatting sqref="C351:M354">
    <cfRule type="cellIs" dxfId="2167" priority="1151" operator="lessThan">
      <formula>0</formula>
    </cfRule>
  </conditionalFormatting>
  <conditionalFormatting sqref="B428">
    <cfRule type="cellIs" dxfId="2166" priority="1150" operator="lessThan">
      <formula>0</formula>
    </cfRule>
  </conditionalFormatting>
  <conditionalFormatting sqref="B428">
    <cfRule type="cellIs" dxfId="2165" priority="1149" operator="lessThan">
      <formula>0</formula>
    </cfRule>
  </conditionalFormatting>
  <conditionalFormatting sqref="B391 B397 B381:B385 B375:B379 B369:B373 B363:B367 B361 B351:B355">
    <cfRule type="cellIs" dxfId="2164" priority="1148" operator="lessThan">
      <formula>0</formula>
    </cfRule>
  </conditionalFormatting>
  <conditionalFormatting sqref="B585:B587">
    <cfRule type="cellIs" dxfId="2163" priority="1147" operator="lessThan">
      <formula>0</formula>
    </cfRule>
  </conditionalFormatting>
  <conditionalFormatting sqref="B584">
    <cfRule type="cellIs" dxfId="2162" priority="1145" operator="lessThan">
      <formula>0</formula>
    </cfRule>
  </conditionalFormatting>
  <conditionalFormatting sqref="B397">
    <cfRule type="cellIs" dxfId="2161" priority="1132" operator="lessThan">
      <formula>0</formula>
    </cfRule>
  </conditionalFormatting>
  <conditionalFormatting sqref="B369">
    <cfRule type="cellIs" dxfId="2160" priority="1140" operator="lessThan">
      <formula>0</formula>
    </cfRule>
  </conditionalFormatting>
  <conditionalFormatting sqref="B370">
    <cfRule type="cellIs" dxfId="2159" priority="1139" operator="lessThan">
      <formula>0</formula>
    </cfRule>
  </conditionalFormatting>
  <conditionalFormatting sqref="B375">
    <cfRule type="cellIs" dxfId="2158" priority="1137" operator="lessThan">
      <formula>0</formula>
    </cfRule>
  </conditionalFormatting>
  <conditionalFormatting sqref="B383:B384">
    <cfRule type="cellIs" dxfId="2157" priority="1135" operator="lessThan">
      <formula>0</formula>
    </cfRule>
  </conditionalFormatting>
  <conditionalFormatting sqref="B381">
    <cfRule type="cellIs" dxfId="2156" priority="1134" operator="lessThan">
      <formula>0</formula>
    </cfRule>
  </conditionalFormatting>
  <conditionalFormatting sqref="B382">
    <cfRule type="cellIs" dxfId="2155" priority="1133" operator="lessThan">
      <formula>0</formula>
    </cfRule>
  </conditionalFormatting>
  <conditionalFormatting sqref="B391">
    <cfRule type="cellIs" dxfId="2154" priority="1131" operator="lessThan">
      <formula>0</formula>
    </cfRule>
  </conditionalFormatting>
  <conditionalFormatting sqref="B385">
    <cfRule type="cellIs" dxfId="2153" priority="1130" operator="lessThan">
      <formula>0</formula>
    </cfRule>
  </conditionalFormatting>
  <conditionalFormatting sqref="B379">
    <cfRule type="cellIs" dxfId="2152" priority="1129" operator="lessThan">
      <formula>0</formula>
    </cfRule>
  </conditionalFormatting>
  <conditionalFormatting sqref="B373">
    <cfRule type="cellIs" dxfId="2151" priority="1128" operator="lessThan">
      <formula>0</formula>
    </cfRule>
  </conditionalFormatting>
  <conditionalFormatting sqref="B361">
    <cfRule type="cellIs" dxfId="2150" priority="1127" operator="lessThan">
      <formula>0</formula>
    </cfRule>
  </conditionalFormatting>
  <conditionalFormatting sqref="B621:B624">
    <cfRule type="cellIs" dxfId="2149" priority="1122" operator="lessThan">
      <formula>0</formula>
    </cfRule>
  </conditionalFormatting>
  <conditionalFormatting sqref="B616:B619">
    <cfRule type="cellIs" dxfId="2148" priority="1125" operator="lessThan">
      <formula>0</formula>
    </cfRule>
  </conditionalFormatting>
  <conditionalFormatting sqref="B617">
    <cfRule type="cellIs" dxfId="2147" priority="1124" operator="lessThan">
      <formula>0</formula>
    </cfRule>
  </conditionalFormatting>
  <conditionalFormatting sqref="B618:B619">
    <cfRule type="cellIs" dxfId="2146" priority="1126" operator="lessThan">
      <formula>0</formula>
    </cfRule>
  </conditionalFormatting>
  <conditionalFormatting sqref="B628:B629">
    <cfRule type="cellIs" dxfId="2145" priority="1120" operator="lessThan">
      <formula>0</formula>
    </cfRule>
  </conditionalFormatting>
  <conditionalFormatting sqref="B622">
    <cfRule type="cellIs" dxfId="2144" priority="1121" operator="lessThan">
      <formula>0</formula>
    </cfRule>
  </conditionalFormatting>
  <conditionalFormatting sqref="B623:B624">
    <cfRule type="cellIs" dxfId="2143" priority="1123" operator="lessThan">
      <formula>0</formula>
    </cfRule>
  </conditionalFormatting>
  <conditionalFormatting sqref="B626:B629">
    <cfRule type="cellIs" dxfId="2142" priority="1119" operator="lessThan">
      <formula>0</formula>
    </cfRule>
  </conditionalFormatting>
  <conditionalFormatting sqref="B627">
    <cfRule type="cellIs" dxfId="2141" priority="1118" operator="lessThan">
      <formula>0</formula>
    </cfRule>
  </conditionalFormatting>
  <conditionalFormatting sqref="B365:B366">
    <cfRule type="cellIs" dxfId="2140" priority="1113" operator="lessThan">
      <formula>0</formula>
    </cfRule>
  </conditionalFormatting>
  <conditionalFormatting sqref="B355">
    <cfRule type="cellIs" dxfId="2139" priority="1114" operator="lessThan">
      <formula>0</formula>
    </cfRule>
  </conditionalFormatting>
  <conditionalFormatting sqref="B393:N393">
    <cfRule type="cellIs" dxfId="2138" priority="1068" operator="lessThan">
      <formula>0</formula>
    </cfRule>
  </conditionalFormatting>
  <conditionalFormatting sqref="B387:N387">
    <cfRule type="cellIs" dxfId="2137" priority="1079" operator="lessThan">
      <formula>0</formula>
    </cfRule>
  </conditionalFormatting>
  <conditionalFormatting sqref="B387:N387">
    <cfRule type="cellIs" dxfId="2136" priority="1078" operator="lessThan">
      <formula>0</formula>
    </cfRule>
  </conditionalFormatting>
  <conditionalFormatting sqref="B353:B354">
    <cfRule type="cellIs" dxfId="2135" priority="1117" operator="lessThan">
      <formula>0</formula>
    </cfRule>
  </conditionalFormatting>
  <conditionalFormatting sqref="B351">
    <cfRule type="cellIs" dxfId="2134" priority="1116" operator="lessThan">
      <formula>0</formula>
    </cfRule>
  </conditionalFormatting>
  <conditionalFormatting sqref="B352">
    <cfRule type="cellIs" dxfId="2133" priority="1115" operator="lessThan">
      <formula>0</formula>
    </cfRule>
  </conditionalFormatting>
  <conditionalFormatting sqref="B363">
    <cfRule type="cellIs" dxfId="2132" priority="1112" operator="lessThan">
      <formula>0</formula>
    </cfRule>
  </conditionalFormatting>
  <conditionalFormatting sqref="B364">
    <cfRule type="cellIs" dxfId="2131" priority="1111" operator="lessThan">
      <formula>0</formula>
    </cfRule>
  </conditionalFormatting>
  <conditionalFormatting sqref="B367">
    <cfRule type="cellIs" dxfId="2130" priority="1110" operator="lessThan">
      <formula>0</formula>
    </cfRule>
  </conditionalFormatting>
  <conditionalFormatting sqref="B593:B596">
    <cfRule type="cellIs" dxfId="2129" priority="1108" operator="lessThan">
      <formula>0</formula>
    </cfRule>
  </conditionalFormatting>
  <conditionalFormatting sqref="B594">
    <cfRule type="cellIs" dxfId="2128" priority="1107" operator="lessThan">
      <formula>0</formula>
    </cfRule>
  </conditionalFormatting>
  <conditionalFormatting sqref="B595:B596">
    <cfRule type="cellIs" dxfId="2127" priority="1109" operator="lessThan">
      <formula>0</formula>
    </cfRule>
  </conditionalFormatting>
  <conditionalFormatting sqref="B603">
    <cfRule type="cellIs" dxfId="2126" priority="1102" operator="lessThan">
      <formula>0</formula>
    </cfRule>
  </conditionalFormatting>
  <conditionalFormatting sqref="B603">
    <cfRule type="cellIs" dxfId="2125" priority="1103" operator="lessThan">
      <formula>0</formula>
    </cfRule>
  </conditionalFormatting>
  <conditionalFormatting sqref="B599:B602">
    <cfRule type="cellIs" dxfId="2124" priority="1105" operator="lessThan">
      <formula>0</formula>
    </cfRule>
  </conditionalFormatting>
  <conditionalFormatting sqref="B600">
    <cfRule type="cellIs" dxfId="2123" priority="1104" operator="lessThan">
      <formula>0</formula>
    </cfRule>
  </conditionalFormatting>
  <conditionalFormatting sqref="B601:B602">
    <cfRule type="cellIs" dxfId="2122" priority="1106" operator="lessThan">
      <formula>0</formula>
    </cfRule>
  </conditionalFormatting>
  <conditionalFormatting sqref="N390">
    <cfRule type="cellIs" dxfId="2121" priority="1073" operator="lessThan">
      <formula>0</formula>
    </cfRule>
  </conditionalFormatting>
  <conditionalFormatting sqref="B393:N393">
    <cfRule type="cellIs" dxfId="2120" priority="1071" operator="lessThan">
      <formula>0</formula>
    </cfRule>
  </conditionalFormatting>
  <conditionalFormatting sqref="B571:B573">
    <cfRule type="cellIs" dxfId="2119" priority="1101" operator="lessThan">
      <formula>0</formula>
    </cfRule>
  </conditionalFormatting>
  <conditionalFormatting sqref="B574">
    <cfRule type="cellIs" dxfId="2118" priority="1100" operator="lessThan">
      <formula>0</formula>
    </cfRule>
  </conditionalFormatting>
  <conditionalFormatting sqref="B570">
    <cfRule type="cellIs" dxfId="2117" priority="1099" operator="lessThan">
      <formula>0</formula>
    </cfRule>
  </conditionalFormatting>
  <conditionalFormatting sqref="B607:B608">
    <cfRule type="cellIs" dxfId="2116" priority="1098" operator="lessThan">
      <formula>0</formula>
    </cfRule>
  </conditionalFormatting>
  <conditionalFormatting sqref="B605:B608">
    <cfRule type="cellIs" dxfId="2115" priority="1097" operator="lessThan">
      <formula>0</formula>
    </cfRule>
  </conditionalFormatting>
  <conditionalFormatting sqref="B589">
    <cfRule type="cellIs" dxfId="2114" priority="823" operator="lessThan">
      <formula>0</formula>
    </cfRule>
  </conditionalFormatting>
  <conditionalFormatting sqref="B613:B614">
    <cfRule type="cellIs" dxfId="2113" priority="1095" operator="lessThan">
      <formula>0</formula>
    </cfRule>
  </conditionalFormatting>
  <conditionalFormatting sqref="B606">
    <cfRule type="cellIs" dxfId="2112" priority="1096" operator="lessThan">
      <formula>0</formula>
    </cfRule>
  </conditionalFormatting>
  <conditionalFormatting sqref="B611:B614">
    <cfRule type="cellIs" dxfId="2111" priority="1094" operator="lessThan">
      <formula>0</formula>
    </cfRule>
  </conditionalFormatting>
  <conditionalFormatting sqref="O616:O619">
    <cfRule type="cellIs" dxfId="2110" priority="571" operator="lessThan">
      <formula>0</formula>
    </cfRule>
  </conditionalFormatting>
  <conditionalFormatting sqref="O599 O601:O602">
    <cfRule type="cellIs" dxfId="2109" priority="573" operator="lessThan">
      <formula>0</formula>
    </cfRule>
  </conditionalFormatting>
  <conditionalFormatting sqref="B612">
    <cfRule type="cellIs" dxfId="2108" priority="1093" operator="lessThan">
      <formula>0</formula>
    </cfRule>
  </conditionalFormatting>
  <conditionalFormatting sqref="D589">
    <cfRule type="cellIs" dxfId="2107" priority="817" operator="lessThan">
      <formula>0</formula>
    </cfRule>
  </conditionalFormatting>
  <conditionalFormatting sqref="O605:O607">
    <cfRule type="cellIs" dxfId="2106" priority="565" operator="lessThan">
      <formula>0</formula>
    </cfRule>
  </conditionalFormatting>
  <conditionalFormatting sqref="O626:O629">
    <cfRule type="cellIs" dxfId="2105" priority="567" operator="lessThan">
      <formula>0</formula>
    </cfRule>
  </conditionalFormatting>
  <conditionalFormatting sqref="B650 B655:B657 B663 B665:B668 B642:B645 B670">
    <cfRule type="cellIs" dxfId="2104" priority="1092" operator="lessThan">
      <formula>0</formula>
    </cfRule>
  </conditionalFormatting>
  <conditionalFormatting sqref="N378">
    <cfRule type="cellIs" dxfId="2103" priority="1083" operator="lessThan">
      <formula>0</formula>
    </cfRule>
  </conditionalFormatting>
  <conditionalFormatting sqref="N372">
    <cfRule type="cellIs" dxfId="2102" priority="1084" operator="lessThan">
      <formula>0</formula>
    </cfRule>
  </conditionalFormatting>
  <conditionalFormatting sqref="B387:N387">
    <cfRule type="cellIs" dxfId="2101" priority="1081" operator="lessThan">
      <formula>0</formula>
    </cfRule>
  </conditionalFormatting>
  <conditionalFormatting sqref="N384">
    <cfRule type="cellIs" dxfId="2100" priority="1082" operator="lessThan">
      <formula>0</formula>
    </cfRule>
  </conditionalFormatting>
  <conditionalFormatting sqref="B387:N387">
    <cfRule type="cellIs" dxfId="2099" priority="1080" operator="lessThan">
      <formula>0</formula>
    </cfRule>
  </conditionalFormatting>
  <conditionalFormatting sqref="B387:N387">
    <cfRule type="cellIs" dxfId="2098" priority="1077" operator="lessThan">
      <formula>0</formula>
    </cfRule>
  </conditionalFormatting>
  <conditionalFormatting sqref="B652">
    <cfRule type="cellIs" dxfId="2097" priority="1091" operator="lessThan">
      <formula>0</formula>
    </cfRule>
  </conditionalFormatting>
  <conditionalFormatting sqref="B653">
    <cfRule type="cellIs" dxfId="2096" priority="1090" operator="lessThan">
      <formula>0</formula>
    </cfRule>
  </conditionalFormatting>
  <conditionalFormatting sqref="B658">
    <cfRule type="cellIs" dxfId="2095" priority="1089" operator="lessThan">
      <formula>0</formula>
    </cfRule>
  </conditionalFormatting>
  <conditionalFormatting sqref="O365">
    <cfRule type="cellIs" dxfId="2094" priority="559" operator="lessThan">
      <formula>0</formula>
    </cfRule>
  </conditionalFormatting>
  <conditionalFormatting sqref="O371">
    <cfRule type="cellIs" dxfId="2093" priority="558" operator="lessThan">
      <formula>0</formula>
    </cfRule>
  </conditionalFormatting>
  <conditionalFormatting sqref="G589">
    <cfRule type="cellIs" dxfId="2092" priority="808" operator="lessThan">
      <formula>0</formula>
    </cfRule>
  </conditionalFormatting>
  <conditionalFormatting sqref="H589">
    <cfRule type="cellIs" dxfId="2091" priority="805" operator="lessThan">
      <formula>0</formula>
    </cfRule>
  </conditionalFormatting>
  <conditionalFormatting sqref="B351:B354">
    <cfRule type="cellIs" dxfId="2090" priority="1087" operator="lessThan">
      <formula>0</formula>
    </cfRule>
  </conditionalFormatting>
  <conditionalFormatting sqref="N366">
    <cfRule type="cellIs" dxfId="2089" priority="1085" operator="lessThan">
      <formula>0</formula>
    </cfRule>
  </conditionalFormatting>
  <conditionalFormatting sqref="B387:N387">
    <cfRule type="cellIs" dxfId="2088" priority="1076" operator="lessThan">
      <formula>0</formula>
    </cfRule>
  </conditionalFormatting>
  <conditionalFormatting sqref="B387:N387">
    <cfRule type="cellIs" dxfId="2087" priority="1075" operator="lessThan">
      <formula>0</formula>
    </cfRule>
  </conditionalFormatting>
  <conditionalFormatting sqref="B387:N387">
    <cfRule type="cellIs" dxfId="2086" priority="1074" operator="lessThan">
      <formula>0</formula>
    </cfRule>
  </conditionalFormatting>
  <conditionalFormatting sqref="B393:N393">
    <cfRule type="cellIs" dxfId="2085" priority="1069" operator="lessThan">
      <formula>0</formula>
    </cfRule>
  </conditionalFormatting>
  <conditionalFormatting sqref="B393:N393">
    <cfRule type="cellIs" dxfId="2084" priority="1072" operator="lessThan">
      <formula>0</formula>
    </cfRule>
  </conditionalFormatting>
  <conditionalFormatting sqref="B393:N393">
    <cfRule type="cellIs" dxfId="2083" priority="1067" operator="lessThan">
      <formula>0</formula>
    </cfRule>
  </conditionalFormatting>
  <conditionalFormatting sqref="B393:N393">
    <cfRule type="cellIs" dxfId="2082" priority="1070" operator="lessThan">
      <formula>0</formula>
    </cfRule>
  </conditionalFormatting>
  <conditionalFormatting sqref="B393:N393">
    <cfRule type="cellIs" dxfId="2081" priority="1065" operator="lessThan">
      <formula>0</formula>
    </cfRule>
  </conditionalFormatting>
  <conditionalFormatting sqref="B393:N393">
    <cfRule type="cellIs" dxfId="2080" priority="1066" operator="lessThan">
      <formula>0</formula>
    </cfRule>
  </conditionalFormatting>
  <conditionalFormatting sqref="B399:N399">
    <cfRule type="cellIs" dxfId="2079" priority="1063" operator="lessThan">
      <formula>0</formula>
    </cfRule>
  </conditionalFormatting>
  <conditionalFormatting sqref="N396">
    <cfRule type="cellIs" dxfId="2078" priority="1064" operator="lessThan">
      <formula>0</formula>
    </cfRule>
  </conditionalFormatting>
  <conditionalFormatting sqref="B399:N399">
    <cfRule type="cellIs" dxfId="2077" priority="1062" operator="lessThan">
      <formula>0</formula>
    </cfRule>
  </conditionalFormatting>
  <conditionalFormatting sqref="B399:N399">
    <cfRule type="cellIs" dxfId="2076" priority="1061" operator="lessThan">
      <formula>0</formula>
    </cfRule>
  </conditionalFormatting>
  <conditionalFormatting sqref="B399:N399">
    <cfRule type="cellIs" dxfId="2075" priority="1060" operator="lessThan">
      <formula>0</formula>
    </cfRule>
  </conditionalFormatting>
  <conditionalFormatting sqref="B399:N399">
    <cfRule type="cellIs" dxfId="2074" priority="1059" operator="lessThan">
      <formula>0</formula>
    </cfRule>
  </conditionalFormatting>
  <conditionalFormatting sqref="B399:N399">
    <cfRule type="cellIs" dxfId="2073" priority="1058" operator="lessThan">
      <formula>0</formula>
    </cfRule>
  </conditionalFormatting>
  <conditionalFormatting sqref="B399:N399">
    <cfRule type="cellIs" dxfId="2072" priority="1057" operator="lessThan">
      <formula>0</formula>
    </cfRule>
  </conditionalFormatting>
  <conditionalFormatting sqref="B399:N399">
    <cfRule type="cellIs" dxfId="2071" priority="1056" operator="lessThan">
      <formula>0</formula>
    </cfRule>
  </conditionalFormatting>
  <conditionalFormatting sqref="N402">
    <cfRule type="cellIs" dxfId="2070" priority="1055" operator="lessThan">
      <formula>0</formula>
    </cfRule>
  </conditionalFormatting>
  <conditionalFormatting sqref="N355">
    <cfRule type="cellIs" dxfId="2069" priority="1054" operator="lessThan">
      <formula>0</formula>
    </cfRule>
  </conditionalFormatting>
  <conditionalFormatting sqref="N361">
    <cfRule type="cellIs" dxfId="2068" priority="1053" operator="lessThan">
      <formula>0</formula>
    </cfRule>
  </conditionalFormatting>
  <conditionalFormatting sqref="N361">
    <cfRule type="cellIs" dxfId="2067" priority="1052" operator="lessThan">
      <formula>0</formula>
    </cfRule>
  </conditionalFormatting>
  <conditionalFormatting sqref="N367">
    <cfRule type="cellIs" dxfId="2066" priority="1051" operator="lessThan">
      <formula>0</formula>
    </cfRule>
  </conditionalFormatting>
  <conditionalFormatting sqref="N367">
    <cfRule type="cellIs" dxfId="2065" priority="1050" operator="lessThan">
      <formula>0</formula>
    </cfRule>
  </conditionalFormatting>
  <conditionalFormatting sqref="N373">
    <cfRule type="cellIs" dxfId="2064" priority="1049" operator="lessThan">
      <formula>0</formula>
    </cfRule>
  </conditionalFormatting>
  <conditionalFormatting sqref="N373">
    <cfRule type="cellIs" dxfId="2063" priority="1048" operator="lessThan">
      <formula>0</formula>
    </cfRule>
  </conditionalFormatting>
  <conditionalFormatting sqref="N379">
    <cfRule type="cellIs" dxfId="2062" priority="1047" operator="lessThan">
      <formula>0</formula>
    </cfRule>
  </conditionalFormatting>
  <conditionalFormatting sqref="N379">
    <cfRule type="cellIs" dxfId="2061" priority="1046" operator="lessThan">
      <formula>0</formula>
    </cfRule>
  </conditionalFormatting>
  <conditionalFormatting sqref="N385">
    <cfRule type="cellIs" dxfId="2060" priority="1045" operator="lessThan">
      <formula>0</formula>
    </cfRule>
  </conditionalFormatting>
  <conditionalFormatting sqref="N385">
    <cfRule type="cellIs" dxfId="2059" priority="1044" operator="lessThan">
      <formula>0</formula>
    </cfRule>
  </conditionalFormatting>
  <conditionalFormatting sqref="N391">
    <cfRule type="cellIs" dxfId="2058" priority="1043" operator="lessThan">
      <formula>0</formula>
    </cfRule>
  </conditionalFormatting>
  <conditionalFormatting sqref="N391">
    <cfRule type="cellIs" dxfId="2057" priority="1042" operator="lessThan">
      <formula>0</formula>
    </cfRule>
  </conditionalFormatting>
  <conditionalFormatting sqref="N397">
    <cfRule type="cellIs" dxfId="2056" priority="1041" operator="lessThan">
      <formula>0</formula>
    </cfRule>
  </conditionalFormatting>
  <conditionalFormatting sqref="N397">
    <cfRule type="cellIs" dxfId="2055" priority="1040" operator="lessThan">
      <formula>0</formula>
    </cfRule>
  </conditionalFormatting>
  <conditionalFormatting sqref="C409:M409">
    <cfRule type="cellIs" dxfId="2054" priority="1039" operator="lessThan">
      <formula>0</formula>
    </cfRule>
  </conditionalFormatting>
  <conditionalFormatting sqref="C409:M409">
    <cfRule type="cellIs" dxfId="2053" priority="1038" operator="lessThan">
      <formula>0</formula>
    </cfRule>
  </conditionalFormatting>
  <conditionalFormatting sqref="H409">
    <cfRule type="cellIs" dxfId="2052" priority="1037" operator="lessThan">
      <formula>0</formula>
    </cfRule>
  </conditionalFormatting>
  <conditionalFormatting sqref="B409">
    <cfRule type="cellIs" dxfId="2051" priority="1036" operator="lessThan">
      <formula>0</formula>
    </cfRule>
  </conditionalFormatting>
  <conditionalFormatting sqref="B409">
    <cfRule type="cellIs" dxfId="2050" priority="1035" operator="lessThan">
      <formula>0</formula>
    </cfRule>
  </conditionalFormatting>
  <conditionalFormatting sqref="B405:N405">
    <cfRule type="cellIs" dxfId="2049" priority="1034" operator="lessThan">
      <formula>0</formula>
    </cfRule>
  </conditionalFormatting>
  <conditionalFormatting sqref="B405:N405">
    <cfRule type="cellIs" dxfId="2048" priority="1033" operator="lessThan">
      <formula>0</formula>
    </cfRule>
  </conditionalFormatting>
  <conditionalFormatting sqref="B405:N405">
    <cfRule type="cellIs" dxfId="2047" priority="1032" operator="lessThan">
      <formula>0</formula>
    </cfRule>
  </conditionalFormatting>
  <conditionalFormatting sqref="B405:N405">
    <cfRule type="cellIs" dxfId="2046" priority="1031" operator="lessThan">
      <formula>0</formula>
    </cfRule>
  </conditionalFormatting>
  <conditionalFormatting sqref="B405:N405">
    <cfRule type="cellIs" dxfId="2045" priority="1030" operator="lessThan">
      <formula>0</formula>
    </cfRule>
  </conditionalFormatting>
  <conditionalFormatting sqref="B405:N405">
    <cfRule type="cellIs" dxfId="2044" priority="1029" operator="lessThan">
      <formula>0</formula>
    </cfRule>
  </conditionalFormatting>
  <conditionalFormatting sqref="B405:N405">
    <cfRule type="cellIs" dxfId="2043" priority="1028" operator="lessThan">
      <formula>0</formula>
    </cfRule>
  </conditionalFormatting>
  <conditionalFormatting sqref="B405:N405">
    <cfRule type="cellIs" dxfId="2042" priority="1027" operator="lessThan">
      <formula>0</formula>
    </cfRule>
  </conditionalFormatting>
  <conditionalFormatting sqref="N408">
    <cfRule type="cellIs" dxfId="2041" priority="1026" operator="lessThan">
      <formula>0</formula>
    </cfRule>
  </conditionalFormatting>
  <conditionalFormatting sqref="N409">
    <cfRule type="cellIs" dxfId="2040" priority="1025" operator="lessThan">
      <formula>0</formula>
    </cfRule>
  </conditionalFormatting>
  <conditionalFormatting sqref="N409">
    <cfRule type="cellIs" dxfId="2039" priority="1024" operator="lessThan">
      <formula>0</formula>
    </cfRule>
  </conditionalFormatting>
  <conditionalFormatting sqref="C415:M415">
    <cfRule type="cellIs" dxfId="2038" priority="1023" operator="lessThan">
      <formula>0</formula>
    </cfRule>
  </conditionalFormatting>
  <conditionalFormatting sqref="C415:M415">
    <cfRule type="cellIs" dxfId="2037" priority="1022" operator="lessThan">
      <formula>0</formula>
    </cfRule>
  </conditionalFormatting>
  <conditionalFormatting sqref="H415">
    <cfRule type="cellIs" dxfId="2036" priority="1021" operator="lessThan">
      <formula>0</formula>
    </cfRule>
  </conditionalFormatting>
  <conditionalFormatting sqref="B415">
    <cfRule type="cellIs" dxfId="2035" priority="1020" operator="lessThan">
      <formula>0</formula>
    </cfRule>
  </conditionalFormatting>
  <conditionalFormatting sqref="B415">
    <cfRule type="cellIs" dxfId="2034" priority="1019" operator="lessThan">
      <formula>0</formula>
    </cfRule>
  </conditionalFormatting>
  <conditionalFormatting sqref="B411:N411">
    <cfRule type="cellIs" dxfId="2033" priority="1018" operator="lessThan">
      <formula>0</formula>
    </cfRule>
  </conditionalFormatting>
  <conditionalFormatting sqref="B411:N411">
    <cfRule type="cellIs" dxfId="2032" priority="1017" operator="lessThan">
      <formula>0</formula>
    </cfRule>
  </conditionalFormatting>
  <conditionalFormatting sqref="B411:N411">
    <cfRule type="cellIs" dxfId="2031" priority="1016" operator="lessThan">
      <formula>0</formula>
    </cfRule>
  </conditionalFormatting>
  <conditionalFormatting sqref="B411:N411">
    <cfRule type="cellIs" dxfId="2030" priority="1015" operator="lessThan">
      <formula>0</formula>
    </cfRule>
  </conditionalFormatting>
  <conditionalFormatting sqref="B411:N411">
    <cfRule type="cellIs" dxfId="2029" priority="1014" operator="lessThan">
      <formula>0</formula>
    </cfRule>
  </conditionalFormatting>
  <conditionalFormatting sqref="B411:N411">
    <cfRule type="cellIs" dxfId="2028" priority="1013" operator="lessThan">
      <formula>0</formula>
    </cfRule>
  </conditionalFormatting>
  <conditionalFormatting sqref="B411:N411">
    <cfRule type="cellIs" dxfId="2027" priority="1012" operator="lessThan">
      <formula>0</formula>
    </cfRule>
  </conditionalFormatting>
  <conditionalFormatting sqref="B411:N411">
    <cfRule type="cellIs" dxfId="2026" priority="1011" operator="lessThan">
      <formula>0</formula>
    </cfRule>
  </conditionalFormatting>
  <conditionalFormatting sqref="N414">
    <cfRule type="cellIs" dxfId="2025" priority="1010" operator="lessThan">
      <formula>0</formula>
    </cfRule>
  </conditionalFormatting>
  <conditionalFormatting sqref="N415">
    <cfRule type="cellIs" dxfId="2024" priority="1009" operator="lessThan">
      <formula>0</formula>
    </cfRule>
  </conditionalFormatting>
  <conditionalFormatting sqref="N415">
    <cfRule type="cellIs" dxfId="2023" priority="1008" operator="lessThan">
      <formula>0</formula>
    </cfRule>
  </conditionalFormatting>
  <conditionalFormatting sqref="C421:M421">
    <cfRule type="cellIs" dxfId="2022" priority="1007" operator="lessThan">
      <formula>0</formula>
    </cfRule>
  </conditionalFormatting>
  <conditionalFormatting sqref="C421:M421">
    <cfRule type="cellIs" dxfId="2021" priority="1006" operator="lessThan">
      <formula>0</formula>
    </cfRule>
  </conditionalFormatting>
  <conditionalFormatting sqref="H421">
    <cfRule type="cellIs" dxfId="2020" priority="1005" operator="lessThan">
      <formula>0</formula>
    </cfRule>
  </conditionalFormatting>
  <conditionalFormatting sqref="B421">
    <cfRule type="cellIs" dxfId="2019" priority="1004" operator="lessThan">
      <formula>0</formula>
    </cfRule>
  </conditionalFormatting>
  <conditionalFormatting sqref="B421">
    <cfRule type="cellIs" dxfId="2018" priority="1003" operator="lessThan">
      <formula>0</formula>
    </cfRule>
  </conditionalFormatting>
  <conditionalFormatting sqref="B417:N417">
    <cfRule type="cellIs" dxfId="2017" priority="1002" operator="lessThan">
      <formula>0</formula>
    </cfRule>
  </conditionalFormatting>
  <conditionalFormatting sqref="B417:N417">
    <cfRule type="cellIs" dxfId="2016" priority="1001" operator="lessThan">
      <formula>0</formula>
    </cfRule>
  </conditionalFormatting>
  <conditionalFormatting sqref="B417:N417">
    <cfRule type="cellIs" dxfId="2015" priority="1000" operator="lessThan">
      <formula>0</formula>
    </cfRule>
  </conditionalFormatting>
  <conditionalFormatting sqref="B417:N417">
    <cfRule type="cellIs" dxfId="2014" priority="999" operator="lessThan">
      <formula>0</formula>
    </cfRule>
  </conditionalFormatting>
  <conditionalFormatting sqref="B417:N417">
    <cfRule type="cellIs" dxfId="2013" priority="998" operator="lessThan">
      <formula>0</formula>
    </cfRule>
  </conditionalFormatting>
  <conditionalFormatting sqref="B417:N417">
    <cfRule type="cellIs" dxfId="2012" priority="997" operator="lessThan">
      <formula>0</formula>
    </cfRule>
  </conditionalFormatting>
  <conditionalFormatting sqref="B417:N417">
    <cfRule type="cellIs" dxfId="2011" priority="996" operator="lessThan">
      <formula>0</formula>
    </cfRule>
  </conditionalFormatting>
  <conditionalFormatting sqref="B417:N417">
    <cfRule type="cellIs" dxfId="2010" priority="995" operator="lessThan">
      <formula>0</formula>
    </cfRule>
  </conditionalFormatting>
  <conditionalFormatting sqref="N420">
    <cfRule type="cellIs" dxfId="2009" priority="994" operator="lessThan">
      <formula>0</formula>
    </cfRule>
  </conditionalFormatting>
  <conditionalFormatting sqref="N421">
    <cfRule type="cellIs" dxfId="2008" priority="993" operator="lessThan">
      <formula>0</formula>
    </cfRule>
  </conditionalFormatting>
  <conditionalFormatting sqref="N421">
    <cfRule type="cellIs" dxfId="2007" priority="992" operator="lessThan">
      <formula>0</formula>
    </cfRule>
  </conditionalFormatting>
  <conditionalFormatting sqref="C427:M427">
    <cfRule type="cellIs" dxfId="2006" priority="991" operator="lessThan">
      <formula>0</formula>
    </cfRule>
  </conditionalFormatting>
  <conditionalFormatting sqref="C427:M427">
    <cfRule type="cellIs" dxfId="2005" priority="990" operator="lessThan">
      <formula>0</formula>
    </cfRule>
  </conditionalFormatting>
  <conditionalFormatting sqref="H427">
    <cfRule type="cellIs" dxfId="2004" priority="989" operator="lessThan">
      <formula>0</formula>
    </cfRule>
  </conditionalFormatting>
  <conditionalFormatting sqref="B427">
    <cfRule type="cellIs" dxfId="2003" priority="988" operator="lessThan">
      <formula>0</formula>
    </cfRule>
  </conditionalFormatting>
  <conditionalFormatting sqref="B427">
    <cfRule type="cellIs" dxfId="2002" priority="987" operator="lessThan">
      <formula>0</formula>
    </cfRule>
  </conditionalFormatting>
  <conditionalFormatting sqref="B423:N423">
    <cfRule type="cellIs" dxfId="2001" priority="986" operator="lessThan">
      <formula>0</formula>
    </cfRule>
  </conditionalFormatting>
  <conditionalFormatting sqref="B423:N423">
    <cfRule type="cellIs" dxfId="2000" priority="985" operator="lessThan">
      <formula>0</formula>
    </cfRule>
  </conditionalFormatting>
  <conditionalFormatting sqref="B423:N423">
    <cfRule type="cellIs" dxfId="1999" priority="984" operator="lessThan">
      <formula>0</formula>
    </cfRule>
  </conditionalFormatting>
  <conditionalFormatting sqref="B423:N423">
    <cfRule type="cellIs" dxfId="1998" priority="983" operator="lessThan">
      <formula>0</formula>
    </cfRule>
  </conditionalFormatting>
  <conditionalFormatting sqref="B423:N423">
    <cfRule type="cellIs" dxfId="1997" priority="982" operator="lessThan">
      <formula>0</formula>
    </cfRule>
  </conditionalFormatting>
  <conditionalFormatting sqref="B423:N423">
    <cfRule type="cellIs" dxfId="1996" priority="981" operator="lessThan">
      <formula>0</formula>
    </cfRule>
  </conditionalFormatting>
  <conditionalFormatting sqref="B423:N423">
    <cfRule type="cellIs" dxfId="1995" priority="980" operator="lessThan">
      <formula>0</formula>
    </cfRule>
  </conditionalFormatting>
  <conditionalFormatting sqref="B423:N423">
    <cfRule type="cellIs" dxfId="1994" priority="979" operator="lessThan">
      <formula>0</formula>
    </cfRule>
  </conditionalFormatting>
  <conditionalFormatting sqref="N426">
    <cfRule type="cellIs" dxfId="1993" priority="978" operator="lessThan">
      <formula>0</formula>
    </cfRule>
  </conditionalFormatting>
  <conditionalFormatting sqref="C537:N537">
    <cfRule type="cellIs" dxfId="1992" priority="698" operator="lessThan">
      <formula>0</formula>
    </cfRule>
  </conditionalFormatting>
  <conditionalFormatting sqref="C568:N568">
    <cfRule type="cellIs" dxfId="1991" priority="695" operator="lessThan">
      <formula>0</formula>
    </cfRule>
  </conditionalFormatting>
  <conditionalFormatting sqref="I552:N552">
    <cfRule type="cellIs" dxfId="1990" priority="692" operator="lessThan">
      <formula>0</formula>
    </cfRule>
  </conditionalFormatting>
  <conditionalFormatting sqref="I560:N560">
    <cfRule type="cellIs" dxfId="1989" priority="689" operator="lessThan">
      <formula>0</formula>
    </cfRule>
  </conditionalFormatting>
  <conditionalFormatting sqref="B429:N429">
    <cfRule type="cellIs" dxfId="1988" priority="966" operator="lessThan">
      <formula>0</formula>
    </cfRule>
  </conditionalFormatting>
  <conditionalFormatting sqref="B429:N429">
    <cfRule type="cellIs" dxfId="1987" priority="965" operator="lessThan">
      <formula>0</formula>
    </cfRule>
  </conditionalFormatting>
  <conditionalFormatting sqref="B429:N429">
    <cfRule type="cellIs" dxfId="1986" priority="964" operator="lessThan">
      <formula>0</formula>
    </cfRule>
  </conditionalFormatting>
  <conditionalFormatting sqref="B429:N429">
    <cfRule type="cellIs" dxfId="1985" priority="963" operator="lessThan">
      <formula>0</formula>
    </cfRule>
  </conditionalFormatting>
  <conditionalFormatting sqref="N432">
    <cfRule type="cellIs" dxfId="1984" priority="962" operator="lessThan">
      <formula>0</formula>
    </cfRule>
  </conditionalFormatting>
  <conditionalFormatting sqref="C439:M439">
    <cfRule type="cellIs" dxfId="1983" priority="961" operator="lessThan">
      <formula>0</formula>
    </cfRule>
  </conditionalFormatting>
  <conditionalFormatting sqref="C439:M439">
    <cfRule type="cellIs" dxfId="1982" priority="960" operator="lessThan">
      <formula>0</formula>
    </cfRule>
  </conditionalFormatting>
  <conditionalFormatting sqref="H439">
    <cfRule type="cellIs" dxfId="1981" priority="959" operator="lessThan">
      <formula>0</formula>
    </cfRule>
  </conditionalFormatting>
  <conditionalFormatting sqref="B439">
    <cfRule type="cellIs" dxfId="1980" priority="958" operator="lessThan">
      <formula>0</formula>
    </cfRule>
  </conditionalFormatting>
  <conditionalFormatting sqref="B439">
    <cfRule type="cellIs" dxfId="1979" priority="957" operator="lessThan">
      <formula>0</formula>
    </cfRule>
  </conditionalFormatting>
  <conditionalFormatting sqref="B435:N435">
    <cfRule type="cellIs" dxfId="1978" priority="956" operator="lessThan">
      <formula>0</formula>
    </cfRule>
  </conditionalFormatting>
  <conditionalFormatting sqref="B435:N435">
    <cfRule type="cellIs" dxfId="1977" priority="955" operator="lessThan">
      <formula>0</formula>
    </cfRule>
  </conditionalFormatting>
  <conditionalFormatting sqref="C641:N645">
    <cfRule type="cellIs" dxfId="1976" priority="674" operator="lessThan">
      <formula>0</formula>
    </cfRule>
  </conditionalFormatting>
  <conditionalFormatting sqref="C597:N597">
    <cfRule type="cellIs" dxfId="1975" priority="673" operator="lessThan">
      <formula>0</formula>
    </cfRule>
  </conditionalFormatting>
  <conditionalFormatting sqref="C603:N603">
    <cfRule type="cellIs" dxfId="1974" priority="670" operator="lessThan">
      <formula>0</formula>
    </cfRule>
  </conditionalFormatting>
  <conditionalFormatting sqref="C603:N603">
    <cfRule type="cellIs" dxfId="1973" priority="669" operator="lessThan">
      <formula>0</formula>
    </cfRule>
  </conditionalFormatting>
  <conditionalFormatting sqref="C603:N603">
    <cfRule type="cellIs" dxfId="1972" priority="668" operator="lessThan">
      <formula>0</formula>
    </cfRule>
  </conditionalFormatting>
  <conditionalFormatting sqref="H445">
    <cfRule type="cellIs" dxfId="1971" priority="943" operator="lessThan">
      <formula>0</formula>
    </cfRule>
  </conditionalFormatting>
  <conditionalFormatting sqref="B445">
    <cfRule type="cellIs" dxfId="1970" priority="942" operator="lessThan">
      <formula>0</formula>
    </cfRule>
  </conditionalFormatting>
  <conditionalFormatting sqref="B445">
    <cfRule type="cellIs" dxfId="1969" priority="941" operator="lessThan">
      <formula>0</formula>
    </cfRule>
  </conditionalFormatting>
  <conditionalFormatting sqref="B441:N441">
    <cfRule type="cellIs" dxfId="1968" priority="940" operator="lessThan">
      <formula>0</formula>
    </cfRule>
  </conditionalFormatting>
  <conditionalFormatting sqref="B441:N441">
    <cfRule type="cellIs" dxfId="1967" priority="939" operator="lessThan">
      <formula>0</formula>
    </cfRule>
  </conditionalFormatting>
  <conditionalFormatting sqref="B441:N441">
    <cfRule type="cellIs" dxfId="1966" priority="938" operator="lessThan">
      <formula>0</formula>
    </cfRule>
  </conditionalFormatting>
  <conditionalFormatting sqref="B441:N441">
    <cfRule type="cellIs" dxfId="1965" priority="937" operator="lessThan">
      <formula>0</formula>
    </cfRule>
  </conditionalFormatting>
  <conditionalFormatting sqref="B441:N441">
    <cfRule type="cellIs" dxfId="1964" priority="936" operator="lessThan">
      <formula>0</formula>
    </cfRule>
  </conditionalFormatting>
  <conditionalFormatting sqref="B441:N441">
    <cfRule type="cellIs" dxfId="1963" priority="935" operator="lessThan">
      <formula>0</formula>
    </cfRule>
  </conditionalFormatting>
  <conditionalFormatting sqref="B441:N441">
    <cfRule type="cellIs" dxfId="1962" priority="934" operator="lessThan">
      <formula>0</formula>
    </cfRule>
  </conditionalFormatting>
  <conditionalFormatting sqref="B441:N441">
    <cfRule type="cellIs" dxfId="1961" priority="933" operator="lessThan">
      <formula>0</formula>
    </cfRule>
  </conditionalFormatting>
  <conditionalFormatting sqref="N444">
    <cfRule type="cellIs" dxfId="1960" priority="932" operator="lessThan">
      <formula>0</formula>
    </cfRule>
  </conditionalFormatting>
  <conditionalFormatting sqref="N445">
    <cfRule type="cellIs" dxfId="1959" priority="931" operator="lessThan">
      <formula>0</formula>
    </cfRule>
  </conditionalFormatting>
  <conditionalFormatting sqref="N445">
    <cfRule type="cellIs" dxfId="1958" priority="930" operator="lessThan">
      <formula>0</formula>
    </cfRule>
  </conditionalFormatting>
  <conditionalFormatting sqref="C452:M452">
    <cfRule type="cellIs" dxfId="1957" priority="929" operator="lessThan">
      <formula>0</formula>
    </cfRule>
  </conditionalFormatting>
  <conditionalFormatting sqref="C452:M452">
    <cfRule type="cellIs" dxfId="1956" priority="928" operator="lessThan">
      <formula>0</formula>
    </cfRule>
  </conditionalFormatting>
  <conditionalFormatting sqref="H452">
    <cfRule type="cellIs" dxfId="1955" priority="927" operator="lessThan">
      <formula>0</formula>
    </cfRule>
  </conditionalFormatting>
  <conditionalFormatting sqref="B452">
    <cfRule type="cellIs" dxfId="1954" priority="926" operator="lessThan">
      <formula>0</formula>
    </cfRule>
  </conditionalFormatting>
  <conditionalFormatting sqref="B452">
    <cfRule type="cellIs" dxfId="1953" priority="925" operator="lessThan">
      <formula>0</formula>
    </cfRule>
  </conditionalFormatting>
  <conditionalFormatting sqref="B448:N448">
    <cfRule type="cellIs" dxfId="1952" priority="924" operator="lessThan">
      <formula>0</formula>
    </cfRule>
  </conditionalFormatting>
  <conditionalFormatting sqref="B448:N448">
    <cfRule type="cellIs" dxfId="1951" priority="923" operator="lessThan">
      <formula>0</formula>
    </cfRule>
  </conditionalFormatting>
  <conditionalFormatting sqref="B448:N448">
    <cfRule type="cellIs" dxfId="1950" priority="922" operator="lessThan">
      <formula>0</formula>
    </cfRule>
  </conditionalFormatting>
  <conditionalFormatting sqref="B448:N448">
    <cfRule type="cellIs" dxfId="1949" priority="921" operator="lessThan">
      <formula>0</formula>
    </cfRule>
  </conditionalFormatting>
  <conditionalFormatting sqref="B448:N448">
    <cfRule type="cellIs" dxfId="1948" priority="920" operator="lessThan">
      <formula>0</formula>
    </cfRule>
  </conditionalFormatting>
  <conditionalFormatting sqref="B448:N448">
    <cfRule type="cellIs" dxfId="1947" priority="919" operator="lessThan">
      <formula>0</formula>
    </cfRule>
  </conditionalFormatting>
  <conditionalFormatting sqref="B448:N448">
    <cfRule type="cellIs" dxfId="1946" priority="918" operator="lessThan">
      <formula>0</formula>
    </cfRule>
  </conditionalFormatting>
  <conditionalFormatting sqref="B448:N448">
    <cfRule type="cellIs" dxfId="1945" priority="917" operator="lessThan">
      <formula>0</formula>
    </cfRule>
  </conditionalFormatting>
  <conditionalFormatting sqref="N451">
    <cfRule type="cellIs" dxfId="1944" priority="916" operator="lessThan">
      <formula>0</formula>
    </cfRule>
  </conditionalFormatting>
  <conditionalFormatting sqref="N452">
    <cfRule type="cellIs" dxfId="1943" priority="915" operator="lessThan">
      <formula>0</formula>
    </cfRule>
  </conditionalFormatting>
  <conditionalFormatting sqref="N452">
    <cfRule type="cellIs" dxfId="1942" priority="914" operator="lessThan">
      <formula>0</formula>
    </cfRule>
  </conditionalFormatting>
  <conditionalFormatting sqref="C458:M458">
    <cfRule type="cellIs" dxfId="1941" priority="913" operator="lessThan">
      <formula>0</formula>
    </cfRule>
  </conditionalFormatting>
  <conditionalFormatting sqref="C458:M458">
    <cfRule type="cellIs" dxfId="1940" priority="912" operator="lessThan">
      <formula>0</formula>
    </cfRule>
  </conditionalFormatting>
  <conditionalFormatting sqref="H458">
    <cfRule type="cellIs" dxfId="1939" priority="911" operator="lessThan">
      <formula>0</formula>
    </cfRule>
  </conditionalFormatting>
  <conditionalFormatting sqref="B458">
    <cfRule type="cellIs" dxfId="1938" priority="910" operator="lessThan">
      <formula>0</formula>
    </cfRule>
  </conditionalFormatting>
  <conditionalFormatting sqref="B458">
    <cfRule type="cellIs" dxfId="1937" priority="909" operator="lessThan">
      <formula>0</formula>
    </cfRule>
  </conditionalFormatting>
  <conditionalFormatting sqref="R505">
    <cfRule type="cellIs" dxfId="1936" priority="631" operator="lessThan">
      <formula>0</formula>
    </cfRule>
  </conditionalFormatting>
  <conditionalFormatting sqref="Q505">
    <cfRule type="cellIs" dxfId="1935" priority="630" operator="lessThan">
      <formula>0</formula>
    </cfRule>
  </conditionalFormatting>
  <conditionalFormatting sqref="R513">
    <cfRule type="cellIs" dxfId="1934" priority="628" operator="lessThan">
      <formula>0</formula>
    </cfRule>
  </conditionalFormatting>
  <conditionalFormatting sqref="Q513">
    <cfRule type="cellIs" dxfId="1933" priority="627" operator="lessThan">
      <formula>0</formula>
    </cfRule>
  </conditionalFormatting>
  <conditionalFormatting sqref="R522">
    <cfRule type="cellIs" dxfId="1932" priority="625" operator="lessThan">
      <formula>0</formula>
    </cfRule>
  </conditionalFormatting>
  <conditionalFormatting sqref="Q522">
    <cfRule type="cellIs" dxfId="1931" priority="624" operator="lessThan">
      <formula>0</formula>
    </cfRule>
  </conditionalFormatting>
  <conditionalFormatting sqref="R530">
    <cfRule type="cellIs" dxfId="1930" priority="622" operator="lessThan">
      <formula>0</formula>
    </cfRule>
  </conditionalFormatting>
  <conditionalFormatting sqref="C461:C464">
    <cfRule type="expression" dxfId="1929" priority="896">
      <formula>C461/B461&gt;1</formula>
    </cfRule>
    <cfRule type="expression" dxfId="1928" priority="897">
      <formula>C461/B461&lt;1</formula>
    </cfRule>
  </conditionalFormatting>
  <conditionalFormatting sqref="R538">
    <cfRule type="cellIs" dxfId="1927" priority="619" operator="lessThan">
      <formula>0</formula>
    </cfRule>
  </conditionalFormatting>
  <conditionalFormatting sqref="D461:N464">
    <cfRule type="expression" dxfId="1926" priority="893">
      <formula>D461/C461&gt;1</formula>
    </cfRule>
    <cfRule type="expression" dxfId="1925" priority="894">
      <formula>D461/C461&lt;1</formula>
    </cfRule>
  </conditionalFormatting>
  <conditionalFormatting sqref="R553">
    <cfRule type="cellIs" dxfId="1924" priority="616" operator="lessThan">
      <formula>0</formula>
    </cfRule>
  </conditionalFormatting>
  <conditionalFormatting sqref="B461:B464 B552:N552 B560:N560 B575:N575 B589:N589">
    <cfRule type="expression" dxfId="1923" priority="890">
      <formula>B461/#REF!&gt;1</formula>
    </cfRule>
    <cfRule type="expression" dxfId="1922" priority="891">
      <formula>B461/#REF!&lt;1</formula>
    </cfRule>
  </conditionalFormatting>
  <conditionalFormatting sqref="R561">
    <cfRule type="cellIs" dxfId="1921" priority="613" operator="lessThan">
      <formula>0</formula>
    </cfRule>
  </conditionalFormatting>
  <conditionalFormatting sqref="B512">
    <cfRule type="expression" dxfId="1920" priority="887">
      <formula>B512/#REF!&gt;1</formula>
    </cfRule>
    <cfRule type="expression" dxfId="1919" priority="888">
      <formula>B512/#REF!&lt;1</formula>
    </cfRule>
  </conditionalFormatting>
  <conditionalFormatting sqref="R590">
    <cfRule type="cellIs" dxfId="1918" priority="610" operator="lessThan">
      <formula>0</formula>
    </cfRule>
  </conditionalFormatting>
  <conditionalFormatting sqref="C512">
    <cfRule type="expression" dxfId="1917" priority="884">
      <formula>C512/B512&gt;1</formula>
    </cfRule>
    <cfRule type="expression" dxfId="1916" priority="885">
      <formula>C512/B512&lt;1</formula>
    </cfRule>
  </conditionalFormatting>
  <conditionalFormatting sqref="D512">
    <cfRule type="cellIs" dxfId="1915" priority="883" operator="lessThan">
      <formula>0</formula>
    </cfRule>
  </conditionalFormatting>
  <conditionalFormatting sqref="D512">
    <cfRule type="expression" dxfId="1914" priority="881">
      <formula>D512/C512&gt;1</formula>
    </cfRule>
    <cfRule type="expression" dxfId="1913" priority="882">
      <formula>D512/C512&lt;1</formula>
    </cfRule>
  </conditionalFormatting>
  <conditionalFormatting sqref="E512">
    <cfRule type="cellIs" dxfId="1912" priority="880" operator="lessThan">
      <formula>0</formula>
    </cfRule>
  </conditionalFormatting>
  <conditionalFormatting sqref="E512">
    <cfRule type="expression" dxfId="1911" priority="878">
      <formula>E512/D512&gt;1</formula>
    </cfRule>
    <cfRule type="expression" dxfId="1910" priority="879">
      <formula>E512/D512&lt;1</formula>
    </cfRule>
  </conditionalFormatting>
  <conditionalFormatting sqref="F512">
    <cfRule type="cellIs" dxfId="1909" priority="877" operator="lessThan">
      <formula>0</formula>
    </cfRule>
  </conditionalFormatting>
  <conditionalFormatting sqref="F512">
    <cfRule type="expression" dxfId="1908" priority="875">
      <formula>F512/E512&gt;1</formula>
    </cfRule>
    <cfRule type="expression" dxfId="1907" priority="876">
      <formula>F512/E512&lt;1</formula>
    </cfRule>
  </conditionalFormatting>
  <conditionalFormatting sqref="G512">
    <cfRule type="cellIs" dxfId="1906" priority="874" operator="lessThan">
      <formula>0</formula>
    </cfRule>
  </conditionalFormatting>
  <conditionalFormatting sqref="G512">
    <cfRule type="expression" dxfId="1905" priority="872">
      <formula>G512/F512&gt;1</formula>
    </cfRule>
    <cfRule type="expression" dxfId="1904" priority="873">
      <formula>G512/F512&lt;1</formula>
    </cfRule>
  </conditionalFormatting>
  <conditionalFormatting sqref="H512">
    <cfRule type="cellIs" dxfId="1903" priority="871" operator="lessThan">
      <formula>0</formula>
    </cfRule>
  </conditionalFormatting>
  <conditionalFormatting sqref="H512">
    <cfRule type="expression" dxfId="1902" priority="869">
      <formula>H512/G512&gt;1</formula>
    </cfRule>
    <cfRule type="expression" dxfId="1901" priority="870">
      <formula>H512/G512&lt;1</formula>
    </cfRule>
  </conditionalFormatting>
  <conditionalFormatting sqref="I512:N512">
    <cfRule type="cellIs" dxfId="1900" priority="868" operator="lessThan">
      <formula>0</formula>
    </cfRule>
  </conditionalFormatting>
  <conditionalFormatting sqref="I512:N512">
    <cfRule type="expression" dxfId="1899" priority="866">
      <formula>I512/H512&gt;1</formula>
    </cfRule>
    <cfRule type="expression" dxfId="1898" priority="867">
      <formula>I512/H512&lt;1</formula>
    </cfRule>
  </conditionalFormatting>
  <conditionalFormatting sqref="B552">
    <cfRule type="cellIs" dxfId="1897" priority="865" operator="lessThan">
      <formula>0</formula>
    </cfRule>
  </conditionalFormatting>
  <conditionalFormatting sqref="B552">
    <cfRule type="expression" dxfId="1896" priority="863">
      <formula>B552/#REF!&gt;1</formula>
    </cfRule>
    <cfRule type="expression" dxfId="1895" priority="864">
      <formula>B552/#REF!&lt;1</formula>
    </cfRule>
  </conditionalFormatting>
  <conditionalFormatting sqref="C552">
    <cfRule type="cellIs" dxfId="1894" priority="862" operator="lessThan">
      <formula>0</formula>
    </cfRule>
  </conditionalFormatting>
  <conditionalFormatting sqref="C552">
    <cfRule type="expression" dxfId="1893" priority="860">
      <formula>C552/B552&gt;1</formula>
    </cfRule>
    <cfRule type="expression" dxfId="1892" priority="861">
      <formula>C552/B552&lt;1</formula>
    </cfRule>
  </conditionalFormatting>
  <conditionalFormatting sqref="D552">
    <cfRule type="cellIs" dxfId="1891" priority="859" operator="lessThan">
      <formula>0</formula>
    </cfRule>
  </conditionalFormatting>
  <conditionalFormatting sqref="D552">
    <cfRule type="expression" dxfId="1890" priority="857">
      <formula>D552/C552&gt;1</formula>
    </cfRule>
    <cfRule type="expression" dxfId="1889" priority="858">
      <formula>D552/C552&lt;1</formula>
    </cfRule>
  </conditionalFormatting>
  <conditionalFormatting sqref="E552">
    <cfRule type="cellIs" dxfId="1888" priority="856" operator="lessThan">
      <formula>0</formula>
    </cfRule>
  </conditionalFormatting>
  <conditionalFormatting sqref="E552">
    <cfRule type="expression" dxfId="1887" priority="854">
      <formula>E552/D552&gt;1</formula>
    </cfRule>
    <cfRule type="expression" dxfId="1886" priority="855">
      <formula>E552/D552&lt;1</formula>
    </cfRule>
  </conditionalFormatting>
  <conditionalFormatting sqref="F552">
    <cfRule type="cellIs" dxfId="1885" priority="853" operator="lessThan">
      <formula>0</formula>
    </cfRule>
  </conditionalFormatting>
  <conditionalFormatting sqref="F552">
    <cfRule type="expression" dxfId="1884" priority="851">
      <formula>F552/E552&gt;1</formula>
    </cfRule>
    <cfRule type="expression" dxfId="1883" priority="852">
      <formula>F552/E552&lt;1</formula>
    </cfRule>
  </conditionalFormatting>
  <conditionalFormatting sqref="G552">
    <cfRule type="cellIs" dxfId="1882" priority="850" operator="lessThan">
      <formula>0</formula>
    </cfRule>
  </conditionalFormatting>
  <conditionalFormatting sqref="G552">
    <cfRule type="expression" dxfId="1881" priority="848">
      <formula>G552/F552&gt;1</formula>
    </cfRule>
    <cfRule type="expression" dxfId="1880" priority="849">
      <formula>G552/F552&lt;1</formula>
    </cfRule>
  </conditionalFormatting>
  <conditionalFormatting sqref="H552">
    <cfRule type="cellIs" dxfId="1879" priority="847" operator="lessThan">
      <formula>0</formula>
    </cfRule>
  </conditionalFormatting>
  <conditionalFormatting sqref="H552">
    <cfRule type="expression" dxfId="1878" priority="845">
      <formula>H552/G552&gt;1</formula>
    </cfRule>
    <cfRule type="expression" dxfId="1877" priority="846">
      <formula>H552/G552&lt;1</formula>
    </cfRule>
  </conditionalFormatting>
  <conditionalFormatting sqref="B560">
    <cfRule type="cellIs" dxfId="1876" priority="844" operator="lessThan">
      <formula>0</formula>
    </cfRule>
  </conditionalFormatting>
  <conditionalFormatting sqref="B560">
    <cfRule type="expression" dxfId="1875" priority="842">
      <formula>B560/#REF!&gt;1</formula>
    </cfRule>
    <cfRule type="expression" dxfId="1874" priority="843">
      <formula>B560/#REF!&lt;1</formula>
    </cfRule>
  </conditionalFormatting>
  <conditionalFormatting sqref="C560">
    <cfRule type="cellIs" dxfId="1873" priority="841" operator="lessThan">
      <formula>0</formula>
    </cfRule>
  </conditionalFormatting>
  <conditionalFormatting sqref="C560">
    <cfRule type="expression" dxfId="1872" priority="839">
      <formula>C560/B560&gt;1</formula>
    </cfRule>
    <cfRule type="expression" dxfId="1871" priority="840">
      <formula>C560/B560&lt;1</formula>
    </cfRule>
  </conditionalFormatting>
  <conditionalFormatting sqref="D560">
    <cfRule type="cellIs" dxfId="1870" priority="838" operator="lessThan">
      <formula>0</formula>
    </cfRule>
  </conditionalFormatting>
  <conditionalFormatting sqref="D560">
    <cfRule type="expression" dxfId="1869" priority="836">
      <formula>D560/C560&gt;1</formula>
    </cfRule>
    <cfRule type="expression" dxfId="1868" priority="837">
      <formula>D560/C560&lt;1</formula>
    </cfRule>
  </conditionalFormatting>
  <conditionalFormatting sqref="E560">
    <cfRule type="cellIs" dxfId="1867" priority="835" operator="lessThan">
      <formula>0</formula>
    </cfRule>
  </conditionalFormatting>
  <conditionalFormatting sqref="E560">
    <cfRule type="expression" dxfId="1866" priority="833">
      <formula>E560/D560&gt;1</formula>
    </cfRule>
    <cfRule type="expression" dxfId="1865" priority="834">
      <formula>E560/D560&lt;1</formula>
    </cfRule>
  </conditionalFormatting>
  <conditionalFormatting sqref="F560">
    <cfRule type="cellIs" dxfId="1864" priority="832" operator="lessThan">
      <formula>0</formula>
    </cfRule>
  </conditionalFormatting>
  <conditionalFormatting sqref="F560">
    <cfRule type="expression" dxfId="1863" priority="830">
      <formula>F560/E560&gt;1</formula>
    </cfRule>
    <cfRule type="expression" dxfId="1862" priority="831">
      <formula>F560/E560&lt;1</formula>
    </cfRule>
  </conditionalFormatting>
  <conditionalFormatting sqref="G560">
    <cfRule type="cellIs" dxfId="1861" priority="829" operator="lessThan">
      <formula>0</formula>
    </cfRule>
  </conditionalFormatting>
  <conditionalFormatting sqref="G560">
    <cfRule type="expression" dxfId="1860" priority="827">
      <formula>G560/F560&gt;1</formula>
    </cfRule>
    <cfRule type="expression" dxfId="1859" priority="828">
      <formula>G560/F560&lt;1</formula>
    </cfRule>
  </conditionalFormatting>
  <conditionalFormatting sqref="H560">
    <cfRule type="cellIs" dxfId="1858" priority="826" operator="lessThan">
      <formula>0</formula>
    </cfRule>
  </conditionalFormatting>
  <conditionalFormatting sqref="H560">
    <cfRule type="expression" dxfId="1857" priority="824">
      <formula>H560/G560&gt;1</formula>
    </cfRule>
    <cfRule type="expression" dxfId="1856" priority="825">
      <formula>H560/G560&lt;1</formula>
    </cfRule>
  </conditionalFormatting>
  <conditionalFormatting sqref="O616:O619">
    <cfRule type="cellIs" dxfId="1855" priority="572" operator="lessThan">
      <formula>0</formula>
    </cfRule>
  </conditionalFormatting>
  <conditionalFormatting sqref="B589">
    <cfRule type="expression" dxfId="1854" priority="821">
      <formula>B589/#REF!&gt;1</formula>
    </cfRule>
    <cfRule type="expression" dxfId="1853" priority="822">
      <formula>B589/#REF!&lt;1</formula>
    </cfRule>
  </conditionalFormatting>
  <conditionalFormatting sqref="C589">
    <cfRule type="cellIs" dxfId="1852" priority="820" operator="lessThan">
      <formula>0</formula>
    </cfRule>
  </conditionalFormatting>
  <conditionalFormatting sqref="C589">
    <cfRule type="expression" dxfId="1851" priority="818">
      <formula>C589/B589&gt;1</formula>
    </cfRule>
    <cfRule type="expression" dxfId="1850" priority="819">
      <formula>C589/B589&lt;1</formula>
    </cfRule>
  </conditionalFormatting>
  <conditionalFormatting sqref="O605:O607">
    <cfRule type="cellIs" dxfId="1849" priority="566" operator="lessThan">
      <formula>0</formula>
    </cfRule>
  </conditionalFormatting>
  <conditionalFormatting sqref="D589">
    <cfRule type="expression" dxfId="1848" priority="815">
      <formula>D589/C589&gt;1</formula>
    </cfRule>
    <cfRule type="expression" dxfId="1847" priority="816">
      <formula>D589/C589&lt;1</formula>
    </cfRule>
  </conditionalFormatting>
  <conditionalFormatting sqref="E589">
    <cfRule type="cellIs" dxfId="1846" priority="814" operator="lessThan">
      <formula>0</formula>
    </cfRule>
  </conditionalFormatting>
  <conditionalFormatting sqref="E589">
    <cfRule type="expression" dxfId="1845" priority="812">
      <formula>E589/D589&gt;1</formula>
    </cfRule>
    <cfRule type="expression" dxfId="1844" priority="813">
      <formula>E589/D589&lt;1</formula>
    </cfRule>
  </conditionalFormatting>
  <conditionalFormatting sqref="F589">
    <cfRule type="cellIs" dxfId="1843" priority="811" operator="lessThan">
      <formula>0</formula>
    </cfRule>
  </conditionalFormatting>
  <conditionalFormatting sqref="F589">
    <cfRule type="expression" dxfId="1842" priority="809">
      <formula>F589/E589&gt;1</formula>
    </cfRule>
    <cfRule type="expression" dxfId="1841" priority="810">
      <formula>F589/E589&lt;1</formula>
    </cfRule>
  </conditionalFormatting>
  <conditionalFormatting sqref="O377">
    <cfRule type="cellIs" dxfId="1840" priority="557" operator="lessThan">
      <formula>0</formula>
    </cfRule>
  </conditionalFormatting>
  <conditionalFormatting sqref="G589">
    <cfRule type="expression" dxfId="1839" priority="806">
      <formula>G589/F589&gt;1</formula>
    </cfRule>
    <cfRule type="expression" dxfId="1838" priority="807">
      <formula>G589/F589&lt;1</formula>
    </cfRule>
  </conditionalFormatting>
  <conditionalFormatting sqref="O366">
    <cfRule type="cellIs" dxfId="1837" priority="554" operator="lessThan">
      <formula>0</formula>
    </cfRule>
  </conditionalFormatting>
  <conditionalFormatting sqref="H589">
    <cfRule type="expression" dxfId="1836" priority="803">
      <formula>H589/G589&gt;1</formula>
    </cfRule>
    <cfRule type="expression" dxfId="1835" priority="804">
      <formula>H589/G589&lt;1</formula>
    </cfRule>
  </conditionalFormatting>
  <conditionalFormatting sqref="N596">
    <cfRule type="cellIs" dxfId="1834" priority="802" operator="lessThan">
      <formula>0</formula>
    </cfRule>
  </conditionalFormatting>
  <conditionalFormatting sqref="O387">
    <cfRule type="cellIs" dxfId="1833" priority="549" operator="lessThan">
      <formula>0</formula>
    </cfRule>
  </conditionalFormatting>
  <conditionalFormatting sqref="O387">
    <cfRule type="cellIs" dxfId="1832" priority="550" operator="lessThan">
      <formula>0</formula>
    </cfRule>
  </conditionalFormatting>
  <conditionalFormatting sqref="O387">
    <cfRule type="cellIs" dxfId="1831" priority="547" operator="lessThan">
      <formula>0</formula>
    </cfRule>
  </conditionalFormatting>
  <conditionalFormatting sqref="O387">
    <cfRule type="cellIs" dxfId="1830" priority="548" operator="lessThan">
      <formula>0</formula>
    </cfRule>
  </conditionalFormatting>
  <conditionalFormatting sqref="N600">
    <cfRule type="cellIs" dxfId="1829" priority="801" operator="lessThan">
      <formula>0</formula>
    </cfRule>
  </conditionalFormatting>
  <conditionalFormatting sqref="N600">
    <cfRule type="cellIs" dxfId="1828" priority="800" operator="lessThan">
      <formula>0</formula>
    </cfRule>
  </conditionalFormatting>
  <conditionalFormatting sqref="Q363">
    <cfRule type="cellIs" dxfId="1827" priority="799" operator="lessThan">
      <formula>0</formula>
    </cfRule>
  </conditionalFormatting>
  <conditionalFormatting sqref="Q364:Q365">
    <cfRule type="cellIs" dxfId="1826" priority="798" operator="lessThan">
      <formula>0</formula>
    </cfRule>
  </conditionalFormatting>
  <conditionalFormatting sqref="Q461:Q464">
    <cfRule type="cellIs" dxfId="1825" priority="797" operator="lessThan">
      <formula>0</formula>
    </cfRule>
  </conditionalFormatting>
  <conditionalFormatting sqref="Q361">
    <cfRule type="cellIs" dxfId="1824" priority="796" operator="lessThan">
      <formula>0</formula>
    </cfRule>
  </conditionalFormatting>
  <conditionalFormatting sqref="Q366:Q367">
    <cfRule type="cellIs" dxfId="1823" priority="795" operator="lessThan">
      <formula>0</formula>
    </cfRule>
  </conditionalFormatting>
  <conditionalFormatting sqref="Q369:Q373">
    <cfRule type="cellIs" dxfId="1822" priority="794" operator="lessThan">
      <formula>0</formula>
    </cfRule>
  </conditionalFormatting>
  <conditionalFormatting sqref="Q378:Q379">
    <cfRule type="cellIs" dxfId="1821" priority="793" operator="lessThan">
      <formula>0</formula>
    </cfRule>
  </conditionalFormatting>
  <conditionalFormatting sqref="Q384:Q385">
    <cfRule type="cellIs" dxfId="1820" priority="792" operator="lessThan">
      <formula>0</formula>
    </cfRule>
  </conditionalFormatting>
  <conditionalFormatting sqref="Q390:Q391">
    <cfRule type="cellIs" dxfId="1819" priority="791" operator="lessThan">
      <formula>0</formula>
    </cfRule>
  </conditionalFormatting>
  <conditionalFormatting sqref="Q396:Q397">
    <cfRule type="cellIs" dxfId="1818" priority="790" operator="lessThan">
      <formula>0</formula>
    </cfRule>
  </conditionalFormatting>
  <conditionalFormatting sqref="Q402">
    <cfRule type="cellIs" dxfId="1817" priority="789" operator="lessThan">
      <formula>0</formula>
    </cfRule>
  </conditionalFormatting>
  <conditionalFormatting sqref="Q408:Q409">
    <cfRule type="cellIs" dxfId="1816" priority="788" operator="lessThan">
      <formula>0</formula>
    </cfRule>
  </conditionalFormatting>
  <conditionalFormatting sqref="Q414:Q415">
    <cfRule type="cellIs" dxfId="1815" priority="787" operator="lessThan">
      <formula>0</formula>
    </cfRule>
  </conditionalFormatting>
  <conditionalFormatting sqref="Q420:Q421">
    <cfRule type="cellIs" dxfId="1814" priority="786" operator="lessThan">
      <formula>0</formula>
    </cfRule>
  </conditionalFormatting>
  <conditionalFormatting sqref="Q426:Q427">
    <cfRule type="cellIs" dxfId="1813" priority="785" operator="lessThan">
      <formula>0</formula>
    </cfRule>
  </conditionalFormatting>
  <conditionalFormatting sqref="Q432:Q433">
    <cfRule type="cellIs" dxfId="1812" priority="784" operator="lessThan">
      <formula>0</formula>
    </cfRule>
  </conditionalFormatting>
  <conditionalFormatting sqref="Q438:Q439">
    <cfRule type="cellIs" dxfId="1811" priority="783" operator="lessThan">
      <formula>0</formula>
    </cfRule>
  </conditionalFormatting>
  <conditionalFormatting sqref="Q444:Q445">
    <cfRule type="cellIs" dxfId="1810" priority="782" operator="lessThan">
      <formula>0</formula>
    </cfRule>
  </conditionalFormatting>
  <conditionalFormatting sqref="Q451:Q452">
    <cfRule type="cellIs" dxfId="1809" priority="781" operator="lessThan">
      <formula>0</formula>
    </cfRule>
  </conditionalFormatting>
  <conditionalFormatting sqref="Q457:Q458">
    <cfRule type="cellIs" dxfId="1808" priority="780" operator="lessThan">
      <formula>0</formula>
    </cfRule>
  </conditionalFormatting>
  <conditionalFormatting sqref="Q465">
    <cfRule type="cellIs" dxfId="1807" priority="779" operator="lessThan">
      <formula>0</formula>
    </cfRule>
  </conditionalFormatting>
  <conditionalFormatting sqref="Q472">
    <cfRule type="cellIs" dxfId="1806" priority="778" operator="lessThan">
      <formula>0</formula>
    </cfRule>
  </conditionalFormatting>
  <conditionalFormatting sqref="Q503:Q504">
    <cfRule type="cellIs" dxfId="1805" priority="777" operator="lessThan">
      <formula>0</formula>
    </cfRule>
  </conditionalFormatting>
  <conditionalFormatting sqref="Q511:Q512">
    <cfRule type="cellIs" dxfId="1804" priority="776" operator="lessThan">
      <formula>0</formula>
    </cfRule>
  </conditionalFormatting>
  <conditionalFormatting sqref="Q520:Q521">
    <cfRule type="cellIs" dxfId="1803" priority="775" operator="lessThan">
      <formula>0</formula>
    </cfRule>
  </conditionalFormatting>
  <conditionalFormatting sqref="Q528:Q529">
    <cfRule type="cellIs" dxfId="1802" priority="774" operator="lessThan">
      <formula>0</formula>
    </cfRule>
  </conditionalFormatting>
  <conditionalFormatting sqref="Q544:Q545">
    <cfRule type="cellIs" dxfId="1801" priority="773" operator="lessThan">
      <formula>0</formula>
    </cfRule>
  </conditionalFormatting>
  <conditionalFormatting sqref="Q536:Q537">
    <cfRule type="cellIs" dxfId="1800" priority="772" operator="lessThan">
      <formula>0</formula>
    </cfRule>
  </conditionalFormatting>
  <conditionalFormatting sqref="Q551:Q552">
    <cfRule type="cellIs" dxfId="1799" priority="771" operator="lessThan">
      <formula>0</formula>
    </cfRule>
  </conditionalFormatting>
  <conditionalFormatting sqref="Q559:Q560">
    <cfRule type="cellIs" dxfId="1798" priority="770" operator="lessThan">
      <formula>0</formula>
    </cfRule>
  </conditionalFormatting>
  <conditionalFormatting sqref="Q567:Q568">
    <cfRule type="cellIs" dxfId="1797" priority="769" operator="lessThan">
      <formula>0</formula>
    </cfRule>
  </conditionalFormatting>
  <conditionalFormatting sqref="Q574:Q575">
    <cfRule type="cellIs" dxfId="1796" priority="768" operator="lessThan">
      <formula>0</formula>
    </cfRule>
  </conditionalFormatting>
  <conditionalFormatting sqref="Q581:Q582">
    <cfRule type="cellIs" dxfId="1795" priority="767" operator="lessThan">
      <formula>0</formula>
    </cfRule>
  </conditionalFormatting>
  <conditionalFormatting sqref="Q588:Q589">
    <cfRule type="cellIs" dxfId="1794" priority="766" operator="lessThan">
      <formula>0</formula>
    </cfRule>
  </conditionalFormatting>
  <conditionalFormatting sqref="Q596:Q597">
    <cfRule type="cellIs" dxfId="1793" priority="765" operator="lessThan">
      <formula>0</formula>
    </cfRule>
  </conditionalFormatting>
  <conditionalFormatting sqref="Q603">
    <cfRule type="cellIs" dxfId="1792" priority="764" operator="lessThan">
      <formula>0</formula>
    </cfRule>
  </conditionalFormatting>
  <conditionalFormatting sqref="Q608">
    <cfRule type="cellIs" dxfId="1791" priority="763" operator="lessThan">
      <formula>0</formula>
    </cfRule>
  </conditionalFormatting>
  <conditionalFormatting sqref="O405">
    <cfRule type="cellIs" dxfId="1790" priority="507" operator="lessThan">
      <formula>0</formula>
    </cfRule>
  </conditionalFormatting>
  <conditionalFormatting sqref="Q632:Q634">
    <cfRule type="cellIs" dxfId="1789" priority="762" operator="lessThan">
      <formula>0</formula>
    </cfRule>
  </conditionalFormatting>
  <conditionalFormatting sqref="I710:N710 Q708:R711">
    <cfRule type="cellIs" dxfId="1788" priority="756" operator="lessThan">
      <formula>0</formula>
    </cfRule>
  </conditionalFormatting>
  <conditionalFormatting sqref="Q636:Q637 Q641:Q645">
    <cfRule type="cellIs" dxfId="1787" priority="761" operator="lessThan">
      <formula>0</formula>
    </cfRule>
  </conditionalFormatting>
  <conditionalFormatting sqref="Q648">
    <cfRule type="cellIs" dxfId="1786" priority="760" operator="lessThan">
      <formula>0</formula>
    </cfRule>
  </conditionalFormatting>
  <conditionalFormatting sqref="Q649">
    <cfRule type="cellIs" dxfId="1785" priority="759" operator="lessThan">
      <formula>0</formula>
    </cfRule>
  </conditionalFormatting>
  <conditionalFormatting sqref="Q651">
    <cfRule type="cellIs" dxfId="1784" priority="758" operator="lessThan">
      <formula>0</formula>
    </cfRule>
  </conditionalFormatting>
  <conditionalFormatting sqref="Q652">
    <cfRule type="cellIs" dxfId="1783" priority="757" operator="lessThan">
      <formula>0</formula>
    </cfRule>
  </conditionalFormatting>
  <conditionalFormatting sqref="D654:N654 D651:N651 D648:N649 D632:N634">
    <cfRule type="expression" dxfId="1782" priority="729">
      <formula>D632/C632&gt;1</formula>
    </cfRule>
    <cfRule type="expression" dxfId="1781" priority="730">
      <formula>D632/C632&lt;1</formula>
    </cfRule>
  </conditionalFormatting>
  <conditionalFormatting sqref="C507:C510">
    <cfRule type="cellIs" dxfId="1780" priority="755" operator="lessThan">
      <formula>0</formula>
    </cfRule>
  </conditionalFormatting>
  <conditionalFormatting sqref="C507:C510">
    <cfRule type="expression" dxfId="1779" priority="753">
      <formula>C507/B507&gt;1</formula>
    </cfRule>
    <cfRule type="expression" dxfId="1778" priority="754">
      <formula>C507/B507&lt;1</formula>
    </cfRule>
  </conditionalFormatting>
  <conditionalFormatting sqref="D507:N510">
    <cfRule type="cellIs" dxfId="1777" priority="752" operator="lessThan">
      <formula>0</formula>
    </cfRule>
  </conditionalFormatting>
  <conditionalFormatting sqref="D507:N510">
    <cfRule type="expression" dxfId="1776" priority="750">
      <formula>D507/C507&gt;1</formula>
    </cfRule>
    <cfRule type="expression" dxfId="1775" priority="751">
      <formula>D507/C507&lt;1</formula>
    </cfRule>
  </conditionalFormatting>
  <conditionalFormatting sqref="B507:B510">
    <cfRule type="cellIs" dxfId="1774" priority="749" operator="lessThan">
      <formula>0</formula>
    </cfRule>
  </conditionalFormatting>
  <conditionalFormatting sqref="B507:B510">
    <cfRule type="expression" dxfId="1773" priority="747">
      <formula>B507/#REF!&gt;1</formula>
    </cfRule>
    <cfRule type="expression" dxfId="1772" priority="748">
      <formula>B507/#REF!&lt;1</formula>
    </cfRule>
  </conditionalFormatting>
  <conditionalFormatting sqref="J588:N588 J574:N574 J559:N559 J551:N551">
    <cfRule type="cellIs" dxfId="1771" priority="746" operator="lessThan">
      <formula>0</formula>
    </cfRule>
  </conditionalFormatting>
  <conditionalFormatting sqref="C588:I588 C584:C587 C574:I574 C570:C573 C559:I559 C555:C558 C551:I551 C547:C550">
    <cfRule type="cellIs" dxfId="1770" priority="745" operator="lessThan">
      <formula>0</formula>
    </cfRule>
  </conditionalFormatting>
  <conditionalFormatting sqref="C588:M588 C574:M574 C559:M559 C551:M551">
    <cfRule type="cellIs" dxfId="1769" priority="744" operator="lessThan">
      <formula>0</formula>
    </cfRule>
  </conditionalFormatting>
  <conditionalFormatting sqref="C584:C587 C570:C573 C555:C558 C547:C550">
    <cfRule type="expression" dxfId="1768" priority="742">
      <formula>C547/B547&gt;1</formula>
    </cfRule>
    <cfRule type="expression" dxfId="1767" priority="743">
      <formula>C547/B547&lt;1</formula>
    </cfRule>
  </conditionalFormatting>
  <conditionalFormatting sqref="D584:N587 D570:N573 D555:N558 D547:N550">
    <cfRule type="cellIs" dxfId="1766" priority="741" operator="lessThan">
      <formula>0</formula>
    </cfRule>
  </conditionalFormatting>
  <conditionalFormatting sqref="D584:N587 D570:N573 D555:N558 D547:N550">
    <cfRule type="expression" dxfId="1765" priority="739">
      <formula>D547/C547&gt;1</formula>
    </cfRule>
    <cfRule type="expression" dxfId="1764" priority="740">
      <formula>D547/C547&lt;1</formula>
    </cfRule>
  </conditionalFormatting>
  <conditionalFormatting sqref="C588:N588 C574:N574 C559:N559 C551:N551">
    <cfRule type="cellIs" dxfId="1763" priority="738" operator="lessThan">
      <formula>0</formula>
    </cfRule>
  </conditionalFormatting>
  <conditionalFormatting sqref="C588:N588 C574:N574 C559:N559 C551:N551">
    <cfRule type="expression" dxfId="1762" priority="736">
      <formula>C551/B551&gt;1</formula>
    </cfRule>
    <cfRule type="expression" dxfId="1761" priority="737">
      <formula>C551/B551&lt;1</formula>
    </cfRule>
  </conditionalFormatting>
  <conditionalFormatting sqref="B654 B651 B648:B649 B632:B634 B641:B645">
    <cfRule type="cellIs" dxfId="1760" priority="735" operator="lessThan">
      <formula>0</formula>
    </cfRule>
  </conditionalFormatting>
  <conditionalFormatting sqref="C654 C651 C648:C649 C632:C634">
    <cfRule type="cellIs" dxfId="1759" priority="734" operator="lessThan">
      <formula>0</formula>
    </cfRule>
  </conditionalFormatting>
  <conditionalFormatting sqref="C654 C651 C648:C649 C632:C634">
    <cfRule type="expression" dxfId="1758" priority="732">
      <formula>C632/B632&gt;1</formula>
    </cfRule>
    <cfRule type="expression" dxfId="1757" priority="733">
      <formula>C632/B632&lt;1</formula>
    </cfRule>
  </conditionalFormatting>
  <conditionalFormatting sqref="D654:N654 D651:N651 D648:N649 D632:N634">
    <cfRule type="cellIs" dxfId="1756" priority="731" operator="lessThan">
      <formula>0</formula>
    </cfRule>
  </conditionalFormatting>
  <conditionalFormatting sqref="B504:N504 B537 B568 B597">
    <cfRule type="expression" dxfId="1755" priority="1501">
      <formula>B504/#REF!&gt;1</formula>
    </cfRule>
    <cfRule type="expression" dxfId="1754" priority="1502">
      <formula>B504/#REF!&lt;1</formula>
    </cfRule>
  </conditionalFormatting>
  <conditionalFormatting sqref="C465">
    <cfRule type="cellIs" dxfId="1753" priority="728" operator="lessThan">
      <formula>0</formula>
    </cfRule>
  </conditionalFormatting>
  <conditionalFormatting sqref="C465">
    <cfRule type="expression" dxfId="1752" priority="726">
      <formula>C465/B465&gt;1</formula>
    </cfRule>
    <cfRule type="expression" dxfId="1751" priority="727">
      <formula>C465/B465&lt;1</formula>
    </cfRule>
  </conditionalFormatting>
  <conditionalFormatting sqref="D465:N465">
    <cfRule type="cellIs" dxfId="1750" priority="725" operator="lessThan">
      <formula>0</formula>
    </cfRule>
  </conditionalFormatting>
  <conditionalFormatting sqref="D465:N465">
    <cfRule type="expression" dxfId="1749" priority="723">
      <formula>D465/C465&gt;1</formula>
    </cfRule>
    <cfRule type="expression" dxfId="1748" priority="724">
      <formula>D465/C465&lt;1</formula>
    </cfRule>
  </conditionalFormatting>
  <conditionalFormatting sqref="B465">
    <cfRule type="cellIs" dxfId="1747" priority="722" operator="lessThan">
      <formula>0</formula>
    </cfRule>
  </conditionalFormatting>
  <conditionalFormatting sqref="B465">
    <cfRule type="expression" dxfId="1746" priority="720">
      <formula>B465/#REF!&gt;1</formula>
    </cfRule>
    <cfRule type="expression" dxfId="1745" priority="721">
      <formula>B465/#REF!&lt;1</formula>
    </cfRule>
  </conditionalFormatting>
  <conditionalFormatting sqref="C511">
    <cfRule type="cellIs" dxfId="1744" priority="719" operator="lessThan">
      <formula>0</formula>
    </cfRule>
  </conditionalFormatting>
  <conditionalFormatting sqref="D511:N511">
    <cfRule type="cellIs" dxfId="1743" priority="716" operator="lessThan">
      <formula>0</formula>
    </cfRule>
  </conditionalFormatting>
  <conditionalFormatting sqref="C511">
    <cfRule type="expression" dxfId="1742" priority="717">
      <formula>C511/B511&gt;1</formula>
    </cfRule>
    <cfRule type="expression" dxfId="1741" priority="718">
      <formula>C511/B511&lt;1</formula>
    </cfRule>
  </conditionalFormatting>
  <conditionalFormatting sqref="D511:N511">
    <cfRule type="expression" dxfId="1740" priority="714">
      <formula>D511/C511&gt;1</formula>
    </cfRule>
    <cfRule type="expression" dxfId="1739" priority="715">
      <formula>D511/C511&lt;1</formula>
    </cfRule>
  </conditionalFormatting>
  <conditionalFormatting sqref="B511">
    <cfRule type="cellIs" dxfId="1738" priority="713" operator="lessThan">
      <formula>0</formula>
    </cfRule>
  </conditionalFormatting>
  <conditionalFormatting sqref="B511">
    <cfRule type="expression" dxfId="1737" priority="711">
      <formula>B511/#REF!&gt;1</formula>
    </cfRule>
    <cfRule type="expression" dxfId="1736" priority="712">
      <formula>B511/#REF!&lt;1</formula>
    </cfRule>
  </conditionalFormatting>
  <conditionalFormatting sqref="B529 B521">
    <cfRule type="cellIs" dxfId="1735" priority="710" operator="lessThan">
      <formula>0</formula>
    </cfRule>
  </conditionalFormatting>
  <conditionalFormatting sqref="B529 B521">
    <cfRule type="expression" dxfId="1734" priority="708">
      <formula>B521/#REF!&gt;1</formula>
    </cfRule>
    <cfRule type="expression" dxfId="1733" priority="709">
      <formula>B521/#REF!&lt;1</formula>
    </cfRule>
  </conditionalFormatting>
  <conditionalFormatting sqref="C521">
    <cfRule type="cellIs" dxfId="1732" priority="707" operator="lessThan">
      <formula>0</formula>
    </cfRule>
  </conditionalFormatting>
  <conditionalFormatting sqref="C521 B636:O637">
    <cfRule type="expression" dxfId="1731" priority="705">
      <formula>B521/A521&gt;1</formula>
    </cfRule>
    <cfRule type="expression" dxfId="1730" priority="706">
      <formula>B521/A521&lt;1</formula>
    </cfRule>
  </conditionalFormatting>
  <conditionalFormatting sqref="C603:N603">
    <cfRule type="expression" dxfId="1729" priority="666">
      <formula>C603/B603&gt;1</formula>
    </cfRule>
    <cfRule type="expression" dxfId="1728" priority="667">
      <formula>C603/B603&lt;1</formula>
    </cfRule>
  </conditionalFormatting>
  <conditionalFormatting sqref="I552:N552">
    <cfRule type="expression" dxfId="1727" priority="690">
      <formula>I552/H552&gt;1</formula>
    </cfRule>
    <cfRule type="expression" dxfId="1726" priority="691">
      <formula>I552/H552&lt;1</formula>
    </cfRule>
  </conditionalFormatting>
  <conditionalFormatting sqref="I560:N560">
    <cfRule type="expression" dxfId="1725" priority="687">
      <formula>I560/H560&gt;1</formula>
    </cfRule>
    <cfRule type="expression" dxfId="1724" priority="688">
      <formula>I560/H560&lt;1</formula>
    </cfRule>
  </conditionalFormatting>
  <conditionalFormatting sqref="B575:N575">
    <cfRule type="cellIs" dxfId="1723" priority="686" operator="lessThan">
      <formula>0</formula>
    </cfRule>
  </conditionalFormatting>
  <conditionalFormatting sqref="B575:N575">
    <cfRule type="expression" dxfId="1722" priority="684">
      <formula>B575/A575&gt;1</formula>
    </cfRule>
    <cfRule type="expression" dxfId="1721" priority="685">
      <formula>B575/A575&lt;1</formula>
    </cfRule>
  </conditionalFormatting>
  <conditionalFormatting sqref="B589:N589">
    <cfRule type="cellIs" dxfId="1720" priority="683" operator="lessThan">
      <formula>0</formula>
    </cfRule>
  </conditionalFormatting>
  <conditionalFormatting sqref="B589:N589">
    <cfRule type="expression" dxfId="1719" priority="681">
      <formula>B589/A589&gt;1</formula>
    </cfRule>
    <cfRule type="expression" dxfId="1718" priority="682">
      <formula>B589/A589&lt;1</formula>
    </cfRule>
  </conditionalFormatting>
  <conditionalFormatting sqref="N608">
    <cfRule type="cellIs" dxfId="1717" priority="659" operator="lessThan">
      <formula>0</formula>
    </cfRule>
  </conditionalFormatting>
  <conditionalFormatting sqref="D521:N521">
    <cfRule type="cellIs" dxfId="1716" priority="704" operator="lessThan">
      <formula>0</formula>
    </cfRule>
  </conditionalFormatting>
  <conditionalFormatting sqref="D521:N521">
    <cfRule type="expression" dxfId="1715" priority="702">
      <formula>D521/C521&gt;1</formula>
    </cfRule>
    <cfRule type="expression" dxfId="1714" priority="703">
      <formula>D521/C521&lt;1</formula>
    </cfRule>
  </conditionalFormatting>
  <conditionalFormatting sqref="C529:N529">
    <cfRule type="cellIs" dxfId="1713" priority="701" operator="lessThan">
      <formula>0</formula>
    </cfRule>
  </conditionalFormatting>
  <conditionalFormatting sqref="C529:N529">
    <cfRule type="expression" dxfId="1712" priority="699">
      <formula>C529/B529&gt;1</formula>
    </cfRule>
    <cfRule type="expression" dxfId="1711" priority="700">
      <formula>C529/B529&lt;1</formula>
    </cfRule>
  </conditionalFormatting>
  <conditionalFormatting sqref="C582:N582">
    <cfRule type="expression" dxfId="1710" priority="675">
      <formula>C582/B582&gt;1</formula>
    </cfRule>
    <cfRule type="expression" dxfId="1709" priority="676">
      <formula>C582/B582&lt;1</formula>
    </cfRule>
  </conditionalFormatting>
  <conditionalFormatting sqref="C537:N537">
    <cfRule type="expression" dxfId="1708" priority="696">
      <formula>C537/B537&gt;1</formula>
    </cfRule>
    <cfRule type="expression" dxfId="1707" priority="697">
      <formula>C537/B537&lt;1</formula>
    </cfRule>
  </conditionalFormatting>
  <conditionalFormatting sqref="C568:N568">
    <cfRule type="expression" dxfId="1706" priority="693">
      <formula>C568/B568&gt;1</formula>
    </cfRule>
    <cfRule type="expression" dxfId="1705" priority="694">
      <formula>C568/B568&lt;1</formula>
    </cfRule>
  </conditionalFormatting>
  <conditionalFormatting sqref="C608:M608">
    <cfRule type="expression" dxfId="1704" priority="661">
      <formula>C608/B608&gt;1</formula>
    </cfRule>
    <cfRule type="expression" dxfId="1703" priority="662">
      <formula>C608/B608&lt;1</formula>
    </cfRule>
  </conditionalFormatting>
  <conditionalFormatting sqref="N608">
    <cfRule type="expression" dxfId="1702" priority="656">
      <formula>N608/M608&gt;1</formula>
    </cfRule>
    <cfRule type="expression" dxfId="1701" priority="657">
      <formula>N608/M608&lt;1</formula>
    </cfRule>
  </conditionalFormatting>
  <conditionalFormatting sqref="C608:M608">
    <cfRule type="cellIs" dxfId="1700" priority="665" operator="lessThan">
      <formula>0</formula>
    </cfRule>
  </conditionalFormatting>
  <conditionalFormatting sqref="C608:M608">
    <cfRule type="cellIs" dxfId="1699" priority="664" operator="lessThan">
      <formula>0</formula>
    </cfRule>
  </conditionalFormatting>
  <conditionalFormatting sqref="B582">
    <cfRule type="cellIs" dxfId="1698" priority="678" operator="lessThan">
      <formula>0</formula>
    </cfRule>
  </conditionalFormatting>
  <conditionalFormatting sqref="B582">
    <cfRule type="expression" dxfId="1697" priority="679">
      <formula>B582/#REF!&gt;1</formula>
    </cfRule>
    <cfRule type="expression" dxfId="1696" priority="680">
      <formula>B582/#REF!&lt;1</formula>
    </cfRule>
  </conditionalFormatting>
  <conditionalFormatting sqref="C582:N582">
    <cfRule type="cellIs" dxfId="1695" priority="677" operator="lessThan">
      <formula>0</formula>
    </cfRule>
  </conditionalFormatting>
  <conditionalFormatting sqref="C597:N597">
    <cfRule type="expression" dxfId="1694" priority="671">
      <formula>C597/B597&gt;1</formula>
    </cfRule>
    <cfRule type="expression" dxfId="1693" priority="672">
      <formula>C597/B597&lt;1</formula>
    </cfRule>
  </conditionalFormatting>
  <conditionalFormatting sqref="N608">
    <cfRule type="cellIs" dxfId="1692" priority="660" operator="lessThan">
      <formula>0</formula>
    </cfRule>
  </conditionalFormatting>
  <conditionalFormatting sqref="C608:M608">
    <cfRule type="cellIs" dxfId="1691" priority="663" operator="lessThan">
      <formula>0</formula>
    </cfRule>
  </conditionalFormatting>
  <conditionalFormatting sqref="N608">
    <cfRule type="cellIs" dxfId="1690" priority="658" operator="lessThan">
      <formula>0</formula>
    </cfRule>
  </conditionalFormatting>
  <conditionalFormatting sqref="B676:N679">
    <cfRule type="cellIs" dxfId="1689" priority="655" operator="lessThan">
      <formula>0</formula>
    </cfRule>
  </conditionalFormatting>
  <conditionalFormatting sqref="I678:N678 Q676:R679">
    <cfRule type="cellIs" dxfId="1688" priority="654" operator="lessThan">
      <formula>0</formula>
    </cfRule>
  </conditionalFormatting>
  <conditionalFormatting sqref="B680:N683">
    <cfRule type="cellIs" dxfId="1687" priority="653" operator="lessThan">
      <formula>0</formula>
    </cfRule>
  </conditionalFormatting>
  <conditionalFormatting sqref="I682:N682 Q680:R683">
    <cfRule type="cellIs" dxfId="1686" priority="652" operator="lessThan">
      <formula>0</formula>
    </cfRule>
  </conditionalFormatting>
  <conditionalFormatting sqref="B684:N687">
    <cfRule type="cellIs" dxfId="1685" priority="651" operator="lessThan">
      <formula>0</formula>
    </cfRule>
  </conditionalFormatting>
  <conditionalFormatting sqref="I686:N686 Q684:R687">
    <cfRule type="cellIs" dxfId="1684" priority="650" operator="lessThan">
      <formula>0</formula>
    </cfRule>
  </conditionalFormatting>
  <conditionalFormatting sqref="B688:N691">
    <cfRule type="cellIs" dxfId="1683" priority="649" operator="lessThan">
      <formula>0</formula>
    </cfRule>
  </conditionalFormatting>
  <conditionalFormatting sqref="I690:N690 Q688:R691">
    <cfRule type="cellIs" dxfId="1682" priority="648" operator="lessThan">
      <formula>0</formula>
    </cfRule>
  </conditionalFormatting>
  <conditionalFormatting sqref="B692:N695 O694">
    <cfRule type="cellIs" dxfId="1681" priority="647" operator="lessThan">
      <formula>0</formula>
    </cfRule>
  </conditionalFormatting>
  <conditionalFormatting sqref="Q692:R695 I694:O694">
    <cfRule type="cellIs" dxfId="1680" priority="646" operator="lessThan">
      <formula>0</formula>
    </cfRule>
  </conditionalFormatting>
  <conditionalFormatting sqref="B696:N699">
    <cfRule type="cellIs" dxfId="1679" priority="645" operator="lessThan">
      <formula>0</formula>
    </cfRule>
  </conditionalFormatting>
  <conditionalFormatting sqref="I698:N698 Q696:R699">
    <cfRule type="cellIs" dxfId="1678" priority="644" operator="lessThan">
      <formula>0</formula>
    </cfRule>
  </conditionalFormatting>
  <conditionalFormatting sqref="B700:N703">
    <cfRule type="cellIs" dxfId="1677" priority="643" operator="lessThan">
      <formula>0</formula>
    </cfRule>
  </conditionalFormatting>
  <conditionalFormatting sqref="I702:N702 Q700:R703">
    <cfRule type="cellIs" dxfId="1676" priority="642" operator="lessThan">
      <formula>0</formula>
    </cfRule>
  </conditionalFormatting>
  <conditionalFormatting sqref="B704:N707">
    <cfRule type="cellIs" dxfId="1675" priority="641" operator="lessThan">
      <formula>0</formula>
    </cfRule>
  </conditionalFormatting>
  <conditionalFormatting sqref="I706:N706 Q704:R707">
    <cfRule type="cellIs" dxfId="1674" priority="640" operator="lessThan">
      <formula>0</formula>
    </cfRule>
  </conditionalFormatting>
  <conditionalFormatting sqref="B712:N715">
    <cfRule type="cellIs" dxfId="1673" priority="639" operator="lessThan">
      <formula>0</formula>
    </cfRule>
  </conditionalFormatting>
  <conditionalFormatting sqref="I714:N714 Q712:R715">
    <cfRule type="cellIs" dxfId="1672" priority="638" operator="lessThan">
      <formula>0</formula>
    </cfRule>
  </conditionalFormatting>
  <conditionalFormatting sqref="B716:N719">
    <cfRule type="cellIs" dxfId="1671" priority="637" operator="lessThan">
      <formula>0</formula>
    </cfRule>
  </conditionalFormatting>
  <conditionalFormatting sqref="I718:N718 Q716:R719">
    <cfRule type="cellIs" dxfId="1670" priority="636" operator="lessThan">
      <formula>0</formula>
    </cfRule>
  </conditionalFormatting>
  <conditionalFormatting sqref="Q654">
    <cfRule type="cellIs" dxfId="1669" priority="635" operator="lessThan">
      <formula>0</formula>
    </cfRule>
  </conditionalFormatting>
  <conditionalFormatting sqref="R466">
    <cfRule type="cellIs" dxfId="1668" priority="634" operator="lessThan">
      <formula>0</formula>
    </cfRule>
  </conditionalFormatting>
  <conditionalFormatting sqref="Q466">
    <cfRule type="cellIs" dxfId="1667" priority="633" operator="lessThan">
      <formula>0</formula>
    </cfRule>
  </conditionalFormatting>
  <conditionalFormatting sqref="B466:N466">
    <cfRule type="cellIs" dxfId="1666" priority="632" operator="lessThan">
      <formula>0</formula>
    </cfRule>
  </conditionalFormatting>
  <conditionalFormatting sqref="B505:N505">
    <cfRule type="cellIs" dxfId="1665" priority="629" operator="lessThan">
      <formula>0</formula>
    </cfRule>
  </conditionalFormatting>
  <conditionalFormatting sqref="B513:N513">
    <cfRule type="cellIs" dxfId="1664" priority="626" operator="lessThan">
      <formula>0</formula>
    </cfRule>
  </conditionalFormatting>
  <conditionalFormatting sqref="B522:N522">
    <cfRule type="cellIs" dxfId="1663" priority="623" operator="lessThan">
      <formula>0</formula>
    </cfRule>
  </conditionalFormatting>
  <conditionalFormatting sqref="B530:N530">
    <cfRule type="cellIs" dxfId="1662" priority="620" operator="lessThan">
      <formula>0</formula>
    </cfRule>
  </conditionalFormatting>
  <conditionalFormatting sqref="B538:N538">
    <cfRule type="cellIs" dxfId="1661" priority="617" operator="lessThan">
      <formula>0</formula>
    </cfRule>
  </conditionalFormatting>
  <conditionalFormatting sqref="B553:N553">
    <cfRule type="cellIs" dxfId="1660" priority="614" operator="lessThan">
      <formula>0</formula>
    </cfRule>
  </conditionalFormatting>
  <conditionalFormatting sqref="B561:N561">
    <cfRule type="cellIs" dxfId="1659" priority="611" operator="lessThan">
      <formula>0</formula>
    </cfRule>
  </conditionalFormatting>
  <conditionalFormatting sqref="B590:N590">
    <cfRule type="cellIs" dxfId="1658" priority="608" operator="lessThan">
      <formula>0</formula>
    </cfRule>
  </conditionalFormatting>
  <conditionalFormatting sqref="O608">
    <cfRule type="cellIs" dxfId="1657" priority="343" operator="lessThan">
      <formula>0</formula>
    </cfRule>
  </conditionalFormatting>
  <conditionalFormatting sqref="O608">
    <cfRule type="cellIs" dxfId="1656" priority="344" operator="lessThan">
      <formula>0</formula>
    </cfRule>
  </conditionalFormatting>
  <conditionalFormatting sqref="O603">
    <cfRule type="cellIs" dxfId="1655" priority="347" operator="lessThan">
      <formula>0</formula>
    </cfRule>
  </conditionalFormatting>
  <conditionalFormatting sqref="O603">
    <cfRule type="cellIs" dxfId="1654" priority="348" operator="lessThan">
      <formula>0</formula>
    </cfRule>
  </conditionalFormatting>
  <conditionalFormatting sqref="O603">
    <cfRule type="cellIs" dxfId="1653" priority="349" operator="lessThan">
      <formula>0</formula>
    </cfRule>
  </conditionalFormatting>
  <conditionalFormatting sqref="O608">
    <cfRule type="cellIs" dxfId="1652" priority="342" operator="lessThan">
      <formula>0</formula>
    </cfRule>
  </conditionalFormatting>
  <conditionalFormatting sqref="Q491:R491">
    <cfRule type="cellIs" dxfId="1651" priority="607" operator="lessThan">
      <formula>0</formula>
    </cfRule>
  </conditionalFormatting>
  <conditionalFormatting sqref="R492:R496">
    <cfRule type="cellIs" dxfId="1650" priority="606" operator="lessThan">
      <formula>0</formula>
    </cfRule>
  </conditionalFormatting>
  <conditionalFormatting sqref="Q492:Q495">
    <cfRule type="cellIs" dxfId="1649" priority="605" operator="lessThan">
      <formula>0</formula>
    </cfRule>
  </conditionalFormatting>
  <conditionalFormatting sqref="Q496">
    <cfRule type="cellIs" dxfId="1648" priority="604" operator="lessThan">
      <formula>0</formula>
    </cfRule>
  </conditionalFormatting>
  <conditionalFormatting sqref="Q473:R473 B473">
    <cfRule type="cellIs" dxfId="1647" priority="603" operator="lessThan">
      <formula>0</formula>
    </cfRule>
  </conditionalFormatting>
  <conditionalFormatting sqref="R474:R478">
    <cfRule type="cellIs" dxfId="1646" priority="602" operator="lessThan">
      <formula>0</formula>
    </cfRule>
  </conditionalFormatting>
  <conditionalFormatting sqref="Q474:Q477">
    <cfRule type="cellIs" dxfId="1645" priority="601" operator="lessThan">
      <formula>0</formula>
    </cfRule>
  </conditionalFormatting>
  <conditionalFormatting sqref="Q478">
    <cfRule type="cellIs" dxfId="1644" priority="600" operator="lessThan">
      <formula>0</formula>
    </cfRule>
  </conditionalFormatting>
  <conditionalFormatting sqref="Q479:R479 B479">
    <cfRule type="cellIs" dxfId="1643" priority="599" operator="lessThan">
      <formula>0</formula>
    </cfRule>
  </conditionalFormatting>
  <conditionalFormatting sqref="R480:R484">
    <cfRule type="cellIs" dxfId="1642" priority="598" operator="lessThan">
      <formula>0</formula>
    </cfRule>
  </conditionalFormatting>
  <conditionalFormatting sqref="Q480:Q483">
    <cfRule type="cellIs" dxfId="1641" priority="597" operator="lessThan">
      <formula>0</formula>
    </cfRule>
  </conditionalFormatting>
  <conditionalFormatting sqref="Q484">
    <cfRule type="cellIs" dxfId="1640" priority="596" operator="lessThan">
      <formula>0</formula>
    </cfRule>
  </conditionalFormatting>
  <conditionalFormatting sqref="Q485:R485 B485">
    <cfRule type="cellIs" dxfId="1639" priority="595" operator="lessThan">
      <formula>0</formula>
    </cfRule>
  </conditionalFormatting>
  <conditionalFormatting sqref="R486:R490">
    <cfRule type="cellIs" dxfId="1638" priority="594" operator="lessThan">
      <formula>0</formula>
    </cfRule>
  </conditionalFormatting>
  <conditionalFormatting sqref="Q486:Q489">
    <cfRule type="cellIs" dxfId="1637" priority="593" operator="lessThan">
      <formula>0</formula>
    </cfRule>
  </conditionalFormatting>
  <conditionalFormatting sqref="Q490">
    <cfRule type="cellIs" dxfId="1636" priority="59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635" priority="586" operator="lessThan">
      <formula>0</formula>
    </cfRule>
  </conditionalFormatting>
  <conditionalFormatting sqref="O348">
    <cfRule type="cellIs" dxfId="1634" priority="585" operator="lessThan">
      <formula>0</formula>
    </cfRule>
  </conditionalFormatting>
  <conditionalFormatting sqref="O348">
    <cfRule type="cellIs" dxfId="1633" priority="584" operator="lessThan">
      <formula>0</formula>
    </cfRule>
  </conditionalFormatting>
  <conditionalFormatting sqref="O351:O354">
    <cfRule type="cellIs" dxfId="1632" priority="583" operator="lessThan">
      <formula>0</formula>
    </cfRule>
  </conditionalFormatting>
  <conditionalFormatting sqref="O363:O364">
    <cfRule type="cellIs" dxfId="1631" priority="581" operator="lessThan">
      <formula>0</formula>
    </cfRule>
  </conditionalFormatting>
  <conditionalFormatting sqref="O369:O370">
    <cfRule type="cellIs" dxfId="1630" priority="580" operator="lessThan">
      <formula>0</formula>
    </cfRule>
  </conditionalFormatting>
  <conditionalFormatting sqref="O375:O376">
    <cfRule type="cellIs" dxfId="1629" priority="579" operator="lessThan">
      <formula>0</formula>
    </cfRule>
  </conditionalFormatting>
  <conditionalFormatting sqref="O381:O383">
    <cfRule type="cellIs" dxfId="1628" priority="578" operator="lessThan">
      <formula>0</formula>
    </cfRule>
  </conditionalFormatting>
  <conditionalFormatting sqref="O355">
    <cfRule type="cellIs" dxfId="1627" priority="577" operator="lessThan">
      <formula>0</formula>
    </cfRule>
  </conditionalFormatting>
  <conditionalFormatting sqref="O593:O595">
    <cfRule type="cellIs" dxfId="1626" priority="575" operator="lessThan">
      <formula>0</formula>
    </cfRule>
  </conditionalFormatting>
  <conditionalFormatting sqref="O593:O595">
    <cfRule type="cellIs" dxfId="1625" priority="576" operator="lessThan">
      <formula>0</formula>
    </cfRule>
  </conditionalFormatting>
  <conditionalFormatting sqref="O601:O602 O599">
    <cfRule type="cellIs" dxfId="1624" priority="574" operator="lessThan">
      <formula>0</formula>
    </cfRule>
  </conditionalFormatting>
  <conditionalFormatting sqref="O621:O624">
    <cfRule type="cellIs" dxfId="1623" priority="569" operator="lessThan">
      <formula>0</formula>
    </cfRule>
  </conditionalFormatting>
  <conditionalFormatting sqref="O621:O624">
    <cfRule type="cellIs" dxfId="1622" priority="570" operator="lessThan">
      <formula>0</formula>
    </cfRule>
  </conditionalFormatting>
  <conditionalFormatting sqref="O626:O629">
    <cfRule type="cellIs" dxfId="1621" priority="568" operator="lessThan">
      <formula>0</formula>
    </cfRule>
  </conditionalFormatting>
  <conditionalFormatting sqref="O611:O614">
    <cfRule type="cellIs" dxfId="1620" priority="563" operator="lessThan">
      <formula>0</formula>
    </cfRule>
  </conditionalFormatting>
  <conditionalFormatting sqref="O611:O614">
    <cfRule type="cellIs" dxfId="1619" priority="564" operator="lessThan">
      <formula>0</formula>
    </cfRule>
  </conditionalFormatting>
  <conditionalFormatting sqref="O650 O663 O655:O660 O642:O645 O652:O653 O672:O675 O708:O711 O665:O670">
    <cfRule type="cellIs" dxfId="1618" priority="562" operator="lessThan">
      <formula>0</formula>
    </cfRule>
  </conditionalFormatting>
  <conditionalFormatting sqref="O674">
    <cfRule type="cellIs" dxfId="1617" priority="561" operator="lessThan">
      <formula>0</formula>
    </cfRule>
  </conditionalFormatting>
  <conditionalFormatting sqref="O647">
    <cfRule type="cellIs" dxfId="1616" priority="560" operator="lessThan">
      <formula>0</formula>
    </cfRule>
  </conditionalFormatting>
  <conditionalFormatting sqref="O393">
    <cfRule type="cellIs" dxfId="1615" priority="537" operator="lessThan">
      <formula>0</formula>
    </cfRule>
  </conditionalFormatting>
  <conditionalFormatting sqref="O390">
    <cfRule type="cellIs" dxfId="1614" priority="542" operator="lessThan">
      <formula>0</formula>
    </cfRule>
  </conditionalFormatting>
  <conditionalFormatting sqref="O393">
    <cfRule type="cellIs" dxfId="1613" priority="540" operator="lessThan">
      <formula>0</formula>
    </cfRule>
  </conditionalFormatting>
  <conditionalFormatting sqref="O378">
    <cfRule type="cellIs" dxfId="1612" priority="552" operator="lessThan">
      <formula>0</formula>
    </cfRule>
  </conditionalFormatting>
  <conditionalFormatting sqref="O372">
    <cfRule type="cellIs" dxfId="1611" priority="553" operator="lessThan">
      <formula>0</formula>
    </cfRule>
  </conditionalFormatting>
  <conditionalFormatting sqref="O384">
    <cfRule type="cellIs" dxfId="1610" priority="551" operator="lessThan">
      <formula>0</formula>
    </cfRule>
  </conditionalFormatting>
  <conditionalFormatting sqref="O387">
    <cfRule type="cellIs" dxfId="1609" priority="546" operator="lessThan">
      <formula>0</formula>
    </cfRule>
  </conditionalFormatting>
  <conditionalFormatting sqref="O387">
    <cfRule type="cellIs" dxfId="1608" priority="545" operator="lessThan">
      <formula>0</formula>
    </cfRule>
  </conditionalFormatting>
  <conditionalFormatting sqref="O387">
    <cfRule type="cellIs" dxfId="1607" priority="544" operator="lessThan">
      <formula>0</formula>
    </cfRule>
  </conditionalFormatting>
  <conditionalFormatting sqref="O387">
    <cfRule type="cellIs" dxfId="1606" priority="543" operator="lessThan">
      <formula>0</formula>
    </cfRule>
  </conditionalFormatting>
  <conditionalFormatting sqref="O393">
    <cfRule type="cellIs" dxfId="1605" priority="538" operator="lessThan">
      <formula>0</formula>
    </cfRule>
  </conditionalFormatting>
  <conditionalFormatting sqref="O393">
    <cfRule type="cellIs" dxfId="1604" priority="541" operator="lessThan">
      <formula>0</formula>
    </cfRule>
  </conditionalFormatting>
  <conditionalFormatting sqref="O393">
    <cfRule type="cellIs" dxfId="1603" priority="536" operator="lessThan">
      <formula>0</formula>
    </cfRule>
  </conditionalFormatting>
  <conditionalFormatting sqref="O393">
    <cfRule type="cellIs" dxfId="1602" priority="539" operator="lessThan">
      <formula>0</formula>
    </cfRule>
  </conditionalFormatting>
  <conditionalFormatting sqref="O393">
    <cfRule type="cellIs" dxfId="1601" priority="534" operator="lessThan">
      <formula>0</formula>
    </cfRule>
  </conditionalFormatting>
  <conditionalFormatting sqref="O393">
    <cfRule type="cellIs" dxfId="1600" priority="535" operator="lessThan">
      <formula>0</formula>
    </cfRule>
  </conditionalFormatting>
  <conditionalFormatting sqref="O399">
    <cfRule type="cellIs" dxfId="1599" priority="532" operator="lessThan">
      <formula>0</formula>
    </cfRule>
  </conditionalFormatting>
  <conditionalFormatting sqref="O396">
    <cfRule type="cellIs" dxfId="1598" priority="533" operator="lessThan">
      <formula>0</formula>
    </cfRule>
  </conditionalFormatting>
  <conditionalFormatting sqref="O399">
    <cfRule type="cellIs" dxfId="1597" priority="531" operator="lessThan">
      <formula>0</formula>
    </cfRule>
  </conditionalFormatting>
  <conditionalFormatting sqref="O399">
    <cfRule type="cellIs" dxfId="1596" priority="530" operator="lessThan">
      <formula>0</formula>
    </cfRule>
  </conditionalFormatting>
  <conditionalFormatting sqref="O399">
    <cfRule type="cellIs" dxfId="1595" priority="529" operator="lessThan">
      <formula>0</formula>
    </cfRule>
  </conditionalFormatting>
  <conditionalFormatting sqref="O399">
    <cfRule type="cellIs" dxfId="1594" priority="528" operator="lessThan">
      <formula>0</formula>
    </cfRule>
  </conditionalFormatting>
  <conditionalFormatting sqref="O399">
    <cfRule type="cellIs" dxfId="1593" priority="527" operator="lessThan">
      <formula>0</formula>
    </cfRule>
  </conditionalFormatting>
  <conditionalFormatting sqref="O399">
    <cfRule type="cellIs" dxfId="1592" priority="526" operator="lessThan">
      <formula>0</formula>
    </cfRule>
  </conditionalFormatting>
  <conditionalFormatting sqref="O399">
    <cfRule type="cellIs" dxfId="1591" priority="525" operator="lessThan">
      <formula>0</formula>
    </cfRule>
  </conditionalFormatting>
  <conditionalFormatting sqref="O402">
    <cfRule type="cellIs" dxfId="1590" priority="524" operator="lessThan">
      <formula>0</formula>
    </cfRule>
  </conditionalFormatting>
  <conditionalFormatting sqref="O355">
    <cfRule type="cellIs" dxfId="1589" priority="523" operator="lessThan">
      <formula>0</formula>
    </cfRule>
  </conditionalFormatting>
  <conditionalFormatting sqref="O361">
    <cfRule type="cellIs" dxfId="1588" priority="522" operator="lessThan">
      <formula>0</formula>
    </cfRule>
  </conditionalFormatting>
  <conditionalFormatting sqref="O361">
    <cfRule type="cellIs" dxfId="1587" priority="521" operator="lessThan">
      <formula>0</formula>
    </cfRule>
  </conditionalFormatting>
  <conditionalFormatting sqref="O367">
    <cfRule type="cellIs" dxfId="1586" priority="520" operator="lessThan">
      <formula>0</formula>
    </cfRule>
  </conditionalFormatting>
  <conditionalFormatting sqref="O367">
    <cfRule type="cellIs" dxfId="1585" priority="519" operator="lessThan">
      <formula>0</formula>
    </cfRule>
  </conditionalFormatting>
  <conditionalFormatting sqref="O373">
    <cfRule type="cellIs" dxfId="1584" priority="518" operator="lessThan">
      <formula>0</formula>
    </cfRule>
  </conditionalFormatting>
  <conditionalFormatting sqref="O373">
    <cfRule type="cellIs" dxfId="1583" priority="517" operator="lessThan">
      <formula>0</formula>
    </cfRule>
  </conditionalFormatting>
  <conditionalFormatting sqref="O379">
    <cfRule type="cellIs" dxfId="1582" priority="516" operator="lessThan">
      <formula>0</formula>
    </cfRule>
  </conditionalFormatting>
  <conditionalFormatting sqref="O379">
    <cfRule type="cellIs" dxfId="1581" priority="515" operator="lessThan">
      <formula>0</formula>
    </cfRule>
  </conditionalFormatting>
  <conditionalFormatting sqref="O385">
    <cfRule type="cellIs" dxfId="1580" priority="514" operator="lessThan">
      <formula>0</formula>
    </cfRule>
  </conditionalFormatting>
  <conditionalFormatting sqref="O385">
    <cfRule type="cellIs" dxfId="1579" priority="513" operator="lessThan">
      <formula>0</formula>
    </cfRule>
  </conditionalFormatting>
  <conditionalFormatting sqref="O391">
    <cfRule type="cellIs" dxfId="1578" priority="512" operator="lessThan">
      <formula>0</formula>
    </cfRule>
  </conditionalFormatting>
  <conditionalFormatting sqref="O391">
    <cfRule type="cellIs" dxfId="1577" priority="511" operator="lessThan">
      <formula>0</formula>
    </cfRule>
  </conditionalFormatting>
  <conditionalFormatting sqref="O397">
    <cfRule type="cellIs" dxfId="1576" priority="510" operator="lessThan">
      <formula>0</formula>
    </cfRule>
  </conditionalFormatting>
  <conditionalFormatting sqref="O397">
    <cfRule type="cellIs" dxfId="1575" priority="509" operator="lessThan">
      <formula>0</formula>
    </cfRule>
  </conditionalFormatting>
  <conditionalFormatting sqref="O405">
    <cfRule type="cellIs" dxfId="1574" priority="508" operator="lessThan">
      <formula>0</formula>
    </cfRule>
  </conditionalFormatting>
  <conditionalFormatting sqref="O405">
    <cfRule type="cellIs" dxfId="1573" priority="506" operator="lessThan">
      <formula>0</formula>
    </cfRule>
  </conditionalFormatting>
  <conditionalFormatting sqref="O405">
    <cfRule type="cellIs" dxfId="1572" priority="505" operator="lessThan">
      <formula>0</formula>
    </cfRule>
  </conditionalFormatting>
  <conditionalFormatting sqref="O405">
    <cfRule type="cellIs" dxfId="1571" priority="504" operator="lessThan">
      <formula>0</formula>
    </cfRule>
  </conditionalFormatting>
  <conditionalFormatting sqref="O405">
    <cfRule type="cellIs" dxfId="1570" priority="503" operator="lessThan">
      <formula>0</formula>
    </cfRule>
  </conditionalFormatting>
  <conditionalFormatting sqref="O405">
    <cfRule type="cellIs" dxfId="1569" priority="502" operator="lessThan">
      <formula>0</formula>
    </cfRule>
  </conditionalFormatting>
  <conditionalFormatting sqref="O405">
    <cfRule type="cellIs" dxfId="1568" priority="501" operator="lessThan">
      <formula>0</formula>
    </cfRule>
  </conditionalFormatting>
  <conditionalFormatting sqref="O408">
    <cfRule type="cellIs" dxfId="1567" priority="500" operator="lessThan">
      <formula>0</formula>
    </cfRule>
  </conditionalFormatting>
  <conditionalFormatting sqref="O409">
    <cfRule type="cellIs" dxfId="1566" priority="499" operator="lessThan">
      <formula>0</formula>
    </cfRule>
  </conditionalFormatting>
  <conditionalFormatting sqref="O409">
    <cfRule type="cellIs" dxfId="1565" priority="498" operator="lessThan">
      <formula>0</formula>
    </cfRule>
  </conditionalFormatting>
  <conditionalFormatting sqref="O411">
    <cfRule type="cellIs" dxfId="1564" priority="497" operator="lessThan">
      <formula>0</formula>
    </cfRule>
  </conditionalFormatting>
  <conditionalFormatting sqref="O411">
    <cfRule type="cellIs" dxfId="1563" priority="496" operator="lessThan">
      <formula>0</formula>
    </cfRule>
  </conditionalFormatting>
  <conditionalFormatting sqref="O411">
    <cfRule type="cellIs" dxfId="1562" priority="495" operator="lessThan">
      <formula>0</formula>
    </cfRule>
  </conditionalFormatting>
  <conditionalFormatting sqref="O411">
    <cfRule type="cellIs" dxfId="1561" priority="494" operator="lessThan">
      <formula>0</formula>
    </cfRule>
  </conditionalFormatting>
  <conditionalFormatting sqref="O411">
    <cfRule type="cellIs" dxfId="1560" priority="493" operator="lessThan">
      <formula>0</formula>
    </cfRule>
  </conditionalFormatting>
  <conditionalFormatting sqref="O411">
    <cfRule type="cellIs" dxfId="1559" priority="492" operator="lessThan">
      <formula>0</formula>
    </cfRule>
  </conditionalFormatting>
  <conditionalFormatting sqref="O411">
    <cfRule type="cellIs" dxfId="1558" priority="491" operator="lessThan">
      <formula>0</formula>
    </cfRule>
  </conditionalFormatting>
  <conditionalFormatting sqref="O411">
    <cfRule type="cellIs" dxfId="1557" priority="490" operator="lessThan">
      <formula>0</formula>
    </cfRule>
  </conditionalFormatting>
  <conditionalFormatting sqref="O414">
    <cfRule type="cellIs" dxfId="1556" priority="489" operator="lessThan">
      <formula>0</formula>
    </cfRule>
  </conditionalFormatting>
  <conditionalFormatting sqref="O415">
    <cfRule type="cellIs" dxfId="1555" priority="488" operator="lessThan">
      <formula>0</formula>
    </cfRule>
  </conditionalFormatting>
  <conditionalFormatting sqref="O415">
    <cfRule type="cellIs" dxfId="1554" priority="487" operator="lessThan">
      <formula>0</formula>
    </cfRule>
  </conditionalFormatting>
  <conditionalFormatting sqref="O417">
    <cfRule type="cellIs" dxfId="1553" priority="486" operator="lessThan">
      <formula>0</formula>
    </cfRule>
  </conditionalFormatting>
  <conditionalFormatting sqref="O417">
    <cfRule type="cellIs" dxfId="1552" priority="485" operator="lessThan">
      <formula>0</formula>
    </cfRule>
  </conditionalFormatting>
  <conditionalFormatting sqref="O417">
    <cfRule type="cellIs" dxfId="1551" priority="484" operator="lessThan">
      <formula>0</formula>
    </cfRule>
  </conditionalFormatting>
  <conditionalFormatting sqref="O417">
    <cfRule type="cellIs" dxfId="1550" priority="483" operator="lessThan">
      <formula>0</formula>
    </cfRule>
  </conditionalFormatting>
  <conditionalFormatting sqref="O417">
    <cfRule type="cellIs" dxfId="1549" priority="482" operator="lessThan">
      <formula>0</formula>
    </cfRule>
  </conditionalFormatting>
  <conditionalFormatting sqref="O417">
    <cfRule type="cellIs" dxfId="1548" priority="481" operator="lessThan">
      <formula>0</formula>
    </cfRule>
  </conditionalFormatting>
  <conditionalFormatting sqref="O417">
    <cfRule type="cellIs" dxfId="1547" priority="480" operator="lessThan">
      <formula>0</formula>
    </cfRule>
  </conditionalFormatting>
  <conditionalFormatting sqref="O417">
    <cfRule type="cellIs" dxfId="1546" priority="479" operator="lessThan">
      <formula>0</formula>
    </cfRule>
  </conditionalFormatting>
  <conditionalFormatting sqref="O420">
    <cfRule type="cellIs" dxfId="1545" priority="478" operator="lessThan">
      <formula>0</formula>
    </cfRule>
  </conditionalFormatting>
  <conditionalFormatting sqref="O421">
    <cfRule type="cellIs" dxfId="1544" priority="477" operator="lessThan">
      <formula>0</formula>
    </cfRule>
  </conditionalFormatting>
  <conditionalFormatting sqref="O421">
    <cfRule type="cellIs" dxfId="1543" priority="476" operator="lessThan">
      <formula>0</formula>
    </cfRule>
  </conditionalFormatting>
  <conditionalFormatting sqref="O423">
    <cfRule type="cellIs" dxfId="1542" priority="475" operator="lessThan">
      <formula>0</formula>
    </cfRule>
  </conditionalFormatting>
  <conditionalFormatting sqref="O423">
    <cfRule type="cellIs" dxfId="1541" priority="474" operator="lessThan">
      <formula>0</formula>
    </cfRule>
  </conditionalFormatting>
  <conditionalFormatting sqref="O423">
    <cfRule type="cellIs" dxfId="1540" priority="473" operator="lessThan">
      <formula>0</formula>
    </cfRule>
  </conditionalFormatting>
  <conditionalFormatting sqref="O423">
    <cfRule type="cellIs" dxfId="1539" priority="472" operator="lessThan">
      <formula>0</formula>
    </cfRule>
  </conditionalFormatting>
  <conditionalFormatting sqref="O423">
    <cfRule type="cellIs" dxfId="1538" priority="471" operator="lessThan">
      <formula>0</formula>
    </cfRule>
  </conditionalFormatting>
  <conditionalFormatting sqref="O423">
    <cfRule type="cellIs" dxfId="1537" priority="470" operator="lessThan">
      <formula>0</formula>
    </cfRule>
  </conditionalFormatting>
  <conditionalFormatting sqref="O423">
    <cfRule type="cellIs" dxfId="1536" priority="469" operator="lessThan">
      <formula>0</formula>
    </cfRule>
  </conditionalFormatting>
  <conditionalFormatting sqref="O423">
    <cfRule type="cellIs" dxfId="1535" priority="468" operator="lessThan">
      <formula>0</formula>
    </cfRule>
  </conditionalFormatting>
  <conditionalFormatting sqref="O426">
    <cfRule type="cellIs" dxfId="1534" priority="467" operator="lessThan">
      <formula>0</formula>
    </cfRule>
  </conditionalFormatting>
  <conditionalFormatting sqref="O427">
    <cfRule type="cellIs" dxfId="1533" priority="466" operator="lessThan">
      <formula>0</formula>
    </cfRule>
  </conditionalFormatting>
  <conditionalFormatting sqref="O427">
    <cfRule type="cellIs" dxfId="1532" priority="465" operator="lessThan">
      <formula>0</formula>
    </cfRule>
  </conditionalFormatting>
  <conditionalFormatting sqref="O429">
    <cfRule type="cellIs" dxfId="1531" priority="464" operator="lessThan">
      <formula>0</formula>
    </cfRule>
  </conditionalFormatting>
  <conditionalFormatting sqref="O429">
    <cfRule type="cellIs" dxfId="1530" priority="463" operator="lessThan">
      <formula>0</formula>
    </cfRule>
  </conditionalFormatting>
  <conditionalFormatting sqref="O429">
    <cfRule type="cellIs" dxfId="1529" priority="462" operator="lessThan">
      <formula>0</formula>
    </cfRule>
  </conditionalFormatting>
  <conditionalFormatting sqref="O429">
    <cfRule type="cellIs" dxfId="1528" priority="461" operator="lessThan">
      <formula>0</formula>
    </cfRule>
  </conditionalFormatting>
  <conditionalFormatting sqref="O429">
    <cfRule type="cellIs" dxfId="1527" priority="460" operator="lessThan">
      <formula>0</formula>
    </cfRule>
  </conditionalFormatting>
  <conditionalFormatting sqref="O429">
    <cfRule type="cellIs" dxfId="1526" priority="459" operator="lessThan">
      <formula>0</formula>
    </cfRule>
  </conditionalFormatting>
  <conditionalFormatting sqref="O429">
    <cfRule type="cellIs" dxfId="1525" priority="458" operator="lessThan">
      <formula>0</formula>
    </cfRule>
  </conditionalFormatting>
  <conditionalFormatting sqref="O429">
    <cfRule type="cellIs" dxfId="1524" priority="457" operator="lessThan">
      <formula>0</formula>
    </cfRule>
  </conditionalFormatting>
  <conditionalFormatting sqref="O432">
    <cfRule type="cellIs" dxfId="1523" priority="456" operator="lessThan">
      <formula>0</formula>
    </cfRule>
  </conditionalFormatting>
  <conditionalFormatting sqref="O435">
    <cfRule type="cellIs" dxfId="1522" priority="455" operator="lessThan">
      <formula>0</formula>
    </cfRule>
  </conditionalFormatting>
  <conditionalFormatting sqref="O435">
    <cfRule type="cellIs" dxfId="1521" priority="454" operator="lessThan">
      <formula>0</formula>
    </cfRule>
  </conditionalFormatting>
  <conditionalFormatting sqref="O435">
    <cfRule type="cellIs" dxfId="1520" priority="453" operator="lessThan">
      <formula>0</formula>
    </cfRule>
  </conditionalFormatting>
  <conditionalFormatting sqref="O435">
    <cfRule type="cellIs" dxfId="1519" priority="452" operator="lessThan">
      <formula>0</formula>
    </cfRule>
  </conditionalFormatting>
  <conditionalFormatting sqref="O435">
    <cfRule type="cellIs" dxfId="1518" priority="451" operator="lessThan">
      <formula>0</formula>
    </cfRule>
  </conditionalFormatting>
  <conditionalFormatting sqref="O435">
    <cfRule type="cellIs" dxfId="1517" priority="450" operator="lessThan">
      <formula>0</formula>
    </cfRule>
  </conditionalFormatting>
  <conditionalFormatting sqref="O435">
    <cfRule type="cellIs" dxfId="1516" priority="449" operator="lessThan">
      <formula>0</formula>
    </cfRule>
  </conditionalFormatting>
  <conditionalFormatting sqref="O435">
    <cfRule type="cellIs" dxfId="1515" priority="448" operator="lessThan">
      <formula>0</formula>
    </cfRule>
  </conditionalFormatting>
  <conditionalFormatting sqref="O438">
    <cfRule type="cellIs" dxfId="1514" priority="447" operator="lessThan">
      <formula>0</formula>
    </cfRule>
  </conditionalFormatting>
  <conditionalFormatting sqref="O439">
    <cfRule type="cellIs" dxfId="1513" priority="446" operator="lessThan">
      <formula>0</formula>
    </cfRule>
  </conditionalFormatting>
  <conditionalFormatting sqref="O439">
    <cfRule type="cellIs" dxfId="1512" priority="445" operator="lessThan">
      <formula>0</formula>
    </cfRule>
  </conditionalFormatting>
  <conditionalFormatting sqref="O441">
    <cfRule type="cellIs" dxfId="1511" priority="444" operator="lessThan">
      <formula>0</formula>
    </cfRule>
  </conditionalFormatting>
  <conditionalFormatting sqref="O441">
    <cfRule type="cellIs" dxfId="1510" priority="443" operator="lessThan">
      <formula>0</formula>
    </cfRule>
  </conditionalFormatting>
  <conditionalFormatting sqref="O441">
    <cfRule type="cellIs" dxfId="1509" priority="442" operator="lessThan">
      <formula>0</formula>
    </cfRule>
  </conditionalFormatting>
  <conditionalFormatting sqref="O441">
    <cfRule type="cellIs" dxfId="1508" priority="441" operator="lessThan">
      <formula>0</formula>
    </cfRule>
  </conditionalFormatting>
  <conditionalFormatting sqref="O441">
    <cfRule type="cellIs" dxfId="1507" priority="440" operator="lessThan">
      <formula>0</formula>
    </cfRule>
  </conditionalFormatting>
  <conditionalFormatting sqref="O441">
    <cfRule type="cellIs" dxfId="1506" priority="439" operator="lessThan">
      <formula>0</formula>
    </cfRule>
  </conditionalFormatting>
  <conditionalFormatting sqref="O441">
    <cfRule type="cellIs" dxfId="1505" priority="438" operator="lessThan">
      <formula>0</formula>
    </cfRule>
  </conditionalFormatting>
  <conditionalFormatting sqref="O441">
    <cfRule type="cellIs" dxfId="1504" priority="437" operator="lessThan">
      <formula>0</formula>
    </cfRule>
  </conditionalFormatting>
  <conditionalFormatting sqref="O444">
    <cfRule type="cellIs" dxfId="1503" priority="436" operator="lessThan">
      <formula>0</formula>
    </cfRule>
  </conditionalFormatting>
  <conditionalFormatting sqref="O445">
    <cfRule type="cellIs" dxfId="1502" priority="435" operator="lessThan">
      <formula>0</formula>
    </cfRule>
  </conditionalFormatting>
  <conditionalFormatting sqref="O445">
    <cfRule type="cellIs" dxfId="1501" priority="434" operator="lessThan">
      <formula>0</formula>
    </cfRule>
  </conditionalFormatting>
  <conditionalFormatting sqref="O448">
    <cfRule type="cellIs" dxfId="1500" priority="433" operator="lessThan">
      <formula>0</formula>
    </cfRule>
  </conditionalFormatting>
  <conditionalFormatting sqref="O448">
    <cfRule type="cellIs" dxfId="1499" priority="432" operator="lessThan">
      <formula>0</formula>
    </cfRule>
  </conditionalFormatting>
  <conditionalFormatting sqref="O448">
    <cfRule type="cellIs" dxfId="1498" priority="431" operator="lessThan">
      <formula>0</formula>
    </cfRule>
  </conditionalFormatting>
  <conditionalFormatting sqref="O448">
    <cfRule type="cellIs" dxfId="1497" priority="430" operator="lessThan">
      <formula>0</formula>
    </cfRule>
  </conditionalFormatting>
  <conditionalFormatting sqref="O448">
    <cfRule type="cellIs" dxfId="1496" priority="429" operator="lessThan">
      <formula>0</formula>
    </cfRule>
  </conditionalFormatting>
  <conditionalFormatting sqref="O448">
    <cfRule type="cellIs" dxfId="1495" priority="428" operator="lessThan">
      <formula>0</formula>
    </cfRule>
  </conditionalFormatting>
  <conditionalFormatting sqref="O448">
    <cfRule type="cellIs" dxfId="1494" priority="427" operator="lessThan">
      <formula>0</formula>
    </cfRule>
  </conditionalFormatting>
  <conditionalFormatting sqref="O448">
    <cfRule type="cellIs" dxfId="1493" priority="426" operator="lessThan">
      <formula>0</formula>
    </cfRule>
  </conditionalFormatting>
  <conditionalFormatting sqref="O451">
    <cfRule type="cellIs" dxfId="1492" priority="425" operator="lessThan">
      <formula>0</formula>
    </cfRule>
  </conditionalFormatting>
  <conditionalFormatting sqref="O452">
    <cfRule type="cellIs" dxfId="1491" priority="424" operator="lessThan">
      <formula>0</formula>
    </cfRule>
  </conditionalFormatting>
  <conditionalFormatting sqref="O452">
    <cfRule type="cellIs" dxfId="1490" priority="423" operator="lessThan">
      <formula>0</formula>
    </cfRule>
  </conditionalFormatting>
  <conditionalFormatting sqref="O454">
    <cfRule type="cellIs" dxfId="1489" priority="422" operator="lessThan">
      <formula>0</formula>
    </cfRule>
  </conditionalFormatting>
  <conditionalFormatting sqref="O454">
    <cfRule type="cellIs" dxfId="1488" priority="421" operator="lessThan">
      <formula>0</formula>
    </cfRule>
  </conditionalFormatting>
  <conditionalFormatting sqref="O454">
    <cfRule type="cellIs" dxfId="1487" priority="420" operator="lessThan">
      <formula>0</formula>
    </cfRule>
  </conditionalFormatting>
  <conditionalFormatting sqref="O454">
    <cfRule type="cellIs" dxfId="1486" priority="419" operator="lessThan">
      <formula>0</formula>
    </cfRule>
  </conditionalFormatting>
  <conditionalFormatting sqref="O454">
    <cfRule type="cellIs" dxfId="1485" priority="418" operator="lessThan">
      <formula>0</formula>
    </cfRule>
  </conditionalFormatting>
  <conditionalFormatting sqref="O454">
    <cfRule type="cellIs" dxfId="1484" priority="417" operator="lessThan">
      <formula>0</formula>
    </cfRule>
  </conditionalFormatting>
  <conditionalFormatting sqref="O454">
    <cfRule type="cellIs" dxfId="1483" priority="416" operator="lessThan">
      <formula>0</formula>
    </cfRule>
  </conditionalFormatting>
  <conditionalFormatting sqref="O454">
    <cfRule type="cellIs" dxfId="1482" priority="415" operator="lessThan">
      <formula>0</formula>
    </cfRule>
  </conditionalFormatting>
  <conditionalFormatting sqref="O457">
    <cfRule type="cellIs" dxfId="1481" priority="414" operator="lessThan">
      <formula>0</formula>
    </cfRule>
  </conditionalFormatting>
  <conditionalFormatting sqref="O458">
    <cfRule type="cellIs" dxfId="1480" priority="413" operator="lessThan">
      <formula>0</formula>
    </cfRule>
  </conditionalFormatting>
  <conditionalFormatting sqref="O458">
    <cfRule type="cellIs" dxfId="1479" priority="412" operator="lessThan">
      <formula>0</formula>
    </cfRule>
  </conditionalFormatting>
  <conditionalFormatting sqref="O461:O464">
    <cfRule type="cellIs" dxfId="1478" priority="411" operator="lessThan">
      <formula>0</formula>
    </cfRule>
  </conditionalFormatting>
  <conditionalFormatting sqref="O461:O464">
    <cfRule type="expression" dxfId="1477" priority="409">
      <formula>O461/N461&gt;1</formula>
    </cfRule>
    <cfRule type="expression" dxfId="1476" priority="410">
      <formula>O461/N461&lt;1</formula>
    </cfRule>
  </conditionalFormatting>
  <conditionalFormatting sqref="O552 O560 O575 O589">
    <cfRule type="expression" dxfId="1475" priority="407">
      <formula>O552/#REF!&gt;1</formula>
    </cfRule>
    <cfRule type="expression" dxfId="1474" priority="408">
      <formula>O552/#REF!&lt;1</formula>
    </cfRule>
  </conditionalFormatting>
  <conditionalFormatting sqref="O512">
    <cfRule type="cellIs" dxfId="1473" priority="406" operator="lessThan">
      <formula>0</formula>
    </cfRule>
  </conditionalFormatting>
  <conditionalFormatting sqref="O512">
    <cfRule type="expression" dxfId="1472" priority="404">
      <formula>O512/N512&gt;1</formula>
    </cfRule>
    <cfRule type="expression" dxfId="1471" priority="405">
      <formula>O512/N512&lt;1</formula>
    </cfRule>
  </conditionalFormatting>
  <conditionalFormatting sqref="O596">
    <cfRule type="cellIs" dxfId="1470" priority="403" operator="lessThan">
      <formula>0</formula>
    </cfRule>
  </conditionalFormatting>
  <conditionalFormatting sqref="O600">
    <cfRule type="cellIs" dxfId="1469" priority="402" operator="lessThan">
      <formula>0</formula>
    </cfRule>
  </conditionalFormatting>
  <conditionalFormatting sqref="O600">
    <cfRule type="cellIs" dxfId="1468" priority="401" operator="lessThan">
      <formula>0</formula>
    </cfRule>
  </conditionalFormatting>
  <conditionalFormatting sqref="O710">
    <cfRule type="cellIs" dxfId="1467" priority="400" operator="lessThan">
      <formula>0</formula>
    </cfRule>
  </conditionalFormatting>
  <conditionalFormatting sqref="O654 O651 O648:O649 O632:O634">
    <cfRule type="expression" dxfId="1466" priority="387">
      <formula>O632/N632&gt;1</formula>
    </cfRule>
    <cfRule type="expression" dxfId="1465" priority="388">
      <formula>O632/N632&lt;1</formula>
    </cfRule>
  </conditionalFormatting>
  <conditionalFormatting sqref="O507:O510">
    <cfRule type="cellIs" dxfId="1464" priority="399" operator="lessThan">
      <formula>0</formula>
    </cfRule>
  </conditionalFormatting>
  <conditionalFormatting sqref="O507:O510">
    <cfRule type="expression" dxfId="1463" priority="397">
      <formula>O507/N507&gt;1</formula>
    </cfRule>
    <cfRule type="expression" dxfId="1462" priority="398">
      <formula>O507/N507&lt;1</formula>
    </cfRule>
  </conditionalFormatting>
  <conditionalFormatting sqref="O588 O574 O559 O551">
    <cfRule type="cellIs" dxfId="1461" priority="396" operator="lessThan">
      <formula>0</formula>
    </cfRule>
  </conditionalFormatting>
  <conditionalFormatting sqref="O584:O587 O570:O573 O555:O558 O547:O550">
    <cfRule type="cellIs" dxfId="1460" priority="395" operator="lessThan">
      <formula>0</formula>
    </cfRule>
  </conditionalFormatting>
  <conditionalFormatting sqref="O584:O587 O570:O573 O555:O558 O547:O550">
    <cfRule type="expression" dxfId="1459" priority="393">
      <formula>O547/N547&gt;1</formula>
    </cfRule>
    <cfRule type="expression" dxfId="1458" priority="394">
      <formula>O547/N547&lt;1</formula>
    </cfRule>
  </conditionalFormatting>
  <conditionalFormatting sqref="O588 O574 O559 O551">
    <cfRule type="cellIs" dxfId="1457" priority="392" operator="lessThan">
      <formula>0</formula>
    </cfRule>
  </conditionalFormatting>
  <conditionalFormatting sqref="O588 O574 O559 O551">
    <cfRule type="expression" dxfId="1456" priority="390">
      <formula>O551/N551&gt;1</formula>
    </cfRule>
    <cfRule type="expression" dxfId="1455" priority="391">
      <formula>O551/N551&lt;1</formula>
    </cfRule>
  </conditionalFormatting>
  <conditionalFormatting sqref="O654 O651 O648:O649 O632:O634">
    <cfRule type="cellIs" dxfId="1454" priority="389" operator="lessThan">
      <formula>0</formula>
    </cfRule>
  </conditionalFormatting>
  <conditionalFormatting sqref="O504">
    <cfRule type="expression" dxfId="1453" priority="587">
      <formula>O504/#REF!&gt;1</formula>
    </cfRule>
    <cfRule type="expression" dxfId="1452" priority="588">
      <formula>O504/#REF!&lt;1</formula>
    </cfRule>
  </conditionalFormatting>
  <conditionalFormatting sqref="O465">
    <cfRule type="cellIs" dxfId="1451" priority="386" operator="lessThan">
      <formula>0</formula>
    </cfRule>
  </conditionalFormatting>
  <conditionalFormatting sqref="O465">
    <cfRule type="expression" dxfId="1450" priority="384">
      <formula>O465/N465&gt;1</formula>
    </cfRule>
    <cfRule type="expression" dxfId="1449" priority="385">
      <formula>O465/N465&lt;1</formula>
    </cfRule>
  </conditionalFormatting>
  <conditionalFormatting sqref="O511">
    <cfRule type="cellIs" dxfId="1448" priority="383" operator="lessThan">
      <formula>0</formula>
    </cfRule>
  </conditionalFormatting>
  <conditionalFormatting sqref="O511">
    <cfRule type="expression" dxfId="1447" priority="381">
      <formula>O511/N511&gt;1</formula>
    </cfRule>
    <cfRule type="expression" dxfId="1446" priority="382">
      <formula>O511/N511&lt;1</formula>
    </cfRule>
  </conditionalFormatting>
  <conditionalFormatting sqref="O568">
    <cfRule type="cellIs" dxfId="1445" priority="371" operator="lessThan">
      <formula>0</formula>
    </cfRule>
  </conditionalFormatting>
  <conditionalFormatting sqref="O603">
    <cfRule type="expression" dxfId="1444" priority="345">
      <formula>O603/N603&gt;1</formula>
    </cfRule>
    <cfRule type="expression" dxfId="1443" priority="346">
      <formula>O603/N603&lt;1</formula>
    </cfRule>
  </conditionalFormatting>
  <conditionalFormatting sqref="O552">
    <cfRule type="cellIs" dxfId="1442" priority="368" operator="lessThan">
      <formula>0</formula>
    </cfRule>
  </conditionalFormatting>
  <conditionalFormatting sqref="O552">
    <cfRule type="expression" dxfId="1441" priority="366">
      <formula>O552/N552&gt;1</formula>
    </cfRule>
    <cfRule type="expression" dxfId="1440" priority="367">
      <formula>O552/N552&lt;1</formula>
    </cfRule>
  </conditionalFormatting>
  <conditionalFormatting sqref="O560">
    <cfRule type="cellIs" dxfId="1439" priority="365" operator="lessThan">
      <formula>0</formula>
    </cfRule>
  </conditionalFormatting>
  <conditionalFormatting sqref="O560">
    <cfRule type="expression" dxfId="1438" priority="363">
      <formula>O560/N560&gt;1</formula>
    </cfRule>
    <cfRule type="expression" dxfId="1437" priority="364">
      <formula>O560/N560&lt;1</formula>
    </cfRule>
  </conditionalFormatting>
  <conditionalFormatting sqref="O575">
    <cfRule type="cellIs" dxfId="1436" priority="362" operator="lessThan">
      <formula>0</formula>
    </cfRule>
  </conditionalFormatting>
  <conditionalFormatting sqref="O575">
    <cfRule type="expression" dxfId="1435" priority="360">
      <formula>O575/N575&gt;1</formula>
    </cfRule>
    <cfRule type="expression" dxfId="1434" priority="361">
      <formula>O575/N575&lt;1</formula>
    </cfRule>
  </conditionalFormatting>
  <conditionalFormatting sqref="O589">
    <cfRule type="cellIs" dxfId="1433" priority="359" operator="lessThan">
      <formula>0</formula>
    </cfRule>
  </conditionalFormatting>
  <conditionalFormatting sqref="O589">
    <cfRule type="expression" dxfId="1432" priority="357">
      <formula>O589/N589&gt;1</formula>
    </cfRule>
    <cfRule type="expression" dxfId="1431" priority="358">
      <formula>O589/N589&lt;1</formula>
    </cfRule>
  </conditionalFormatting>
  <conditionalFormatting sqref="O521">
    <cfRule type="cellIs" dxfId="1430" priority="380" operator="lessThan">
      <formula>0</formula>
    </cfRule>
  </conditionalFormatting>
  <conditionalFormatting sqref="O521">
    <cfRule type="expression" dxfId="1429" priority="378">
      <formula>O521/N521&gt;1</formula>
    </cfRule>
    <cfRule type="expression" dxfId="1428" priority="379">
      <formula>O521/N521&lt;1</formula>
    </cfRule>
  </conditionalFormatting>
  <conditionalFormatting sqref="O529">
    <cfRule type="cellIs" dxfId="1427" priority="377" operator="lessThan">
      <formula>0</formula>
    </cfRule>
  </conditionalFormatting>
  <conditionalFormatting sqref="O529">
    <cfRule type="expression" dxfId="1426" priority="375">
      <formula>O529/N529&gt;1</formula>
    </cfRule>
    <cfRule type="expression" dxfId="1425" priority="376">
      <formula>O529/N529&lt;1</formula>
    </cfRule>
  </conditionalFormatting>
  <conditionalFormatting sqref="O582">
    <cfRule type="expression" dxfId="1424" priority="354">
      <formula>O582/N582&gt;1</formula>
    </cfRule>
    <cfRule type="expression" dxfId="1423" priority="355">
      <formula>O582/N582&lt;1</formula>
    </cfRule>
  </conditionalFormatting>
  <conditionalFormatting sqref="O537">
    <cfRule type="cellIs" dxfId="1422" priority="374" operator="lessThan">
      <formula>0</formula>
    </cfRule>
  </conditionalFormatting>
  <conditionalFormatting sqref="O537">
    <cfRule type="expression" dxfId="1421" priority="372">
      <formula>O537/N537&gt;1</formula>
    </cfRule>
    <cfRule type="expression" dxfId="1420" priority="373">
      <formula>O537/N537&lt;1</formula>
    </cfRule>
  </conditionalFormatting>
  <conditionalFormatting sqref="O641:O645 B636:O637">
    <cfRule type="cellIs" dxfId="1419" priority="353" operator="lessThan">
      <formula>0</formula>
    </cfRule>
  </conditionalFormatting>
  <conditionalFormatting sqref="O568">
    <cfRule type="expression" dxfId="1418" priority="369">
      <formula>O568/N568&gt;1</formula>
    </cfRule>
    <cfRule type="expression" dxfId="1417" priority="370">
      <formula>O568/N568&lt;1</formula>
    </cfRule>
  </conditionalFormatting>
  <conditionalFormatting sqref="O597">
    <cfRule type="cellIs" dxfId="1416" priority="352" operator="lessThan">
      <formula>0</formula>
    </cfRule>
  </conditionalFormatting>
  <conditionalFormatting sqref="O608">
    <cfRule type="expression" dxfId="1415" priority="340">
      <formula>O608/N608&gt;1</formula>
    </cfRule>
    <cfRule type="expression" dxfId="1414" priority="341">
      <formula>O608/N608&lt;1</formula>
    </cfRule>
  </conditionalFormatting>
  <conditionalFormatting sqref="O582">
    <cfRule type="cellIs" dxfId="1413" priority="356" operator="lessThan">
      <formula>0</formula>
    </cfRule>
  </conditionalFormatting>
  <conditionalFormatting sqref="O597">
    <cfRule type="expression" dxfId="1412" priority="350">
      <formula>O597/N597&gt;1</formula>
    </cfRule>
    <cfRule type="expression" dxfId="1411" priority="351">
      <formula>O597/N597&lt;1</formula>
    </cfRule>
  </conditionalFormatting>
  <conditionalFormatting sqref="O676:O679">
    <cfRule type="cellIs" dxfId="1410" priority="339" operator="lessThan">
      <formula>0</formula>
    </cfRule>
  </conditionalFormatting>
  <conditionalFormatting sqref="O678">
    <cfRule type="cellIs" dxfId="1409" priority="338" operator="lessThan">
      <formula>0</formula>
    </cfRule>
  </conditionalFormatting>
  <conditionalFormatting sqref="O680:O683">
    <cfRule type="cellIs" dxfId="1408" priority="337" operator="lessThan">
      <formula>0</formula>
    </cfRule>
  </conditionalFormatting>
  <conditionalFormatting sqref="O682">
    <cfRule type="cellIs" dxfId="1407" priority="336" operator="lessThan">
      <formula>0</formula>
    </cfRule>
  </conditionalFormatting>
  <conditionalFormatting sqref="O684:O687">
    <cfRule type="cellIs" dxfId="1406" priority="335" operator="lessThan">
      <formula>0</formula>
    </cfRule>
  </conditionalFormatting>
  <conditionalFormatting sqref="O686">
    <cfRule type="cellIs" dxfId="1405" priority="334" operator="lessThan">
      <formula>0</formula>
    </cfRule>
  </conditionalFormatting>
  <conditionalFormatting sqref="O688:O691">
    <cfRule type="cellIs" dxfId="1404" priority="333" operator="lessThan">
      <formula>0</formula>
    </cfRule>
  </conditionalFormatting>
  <conditionalFormatting sqref="O690">
    <cfRule type="cellIs" dxfId="1403" priority="332" operator="lessThan">
      <formula>0</formula>
    </cfRule>
  </conditionalFormatting>
  <conditionalFormatting sqref="O692:O693 O695">
    <cfRule type="cellIs" dxfId="1402" priority="331" operator="lessThan">
      <formula>0</formula>
    </cfRule>
  </conditionalFormatting>
  <conditionalFormatting sqref="O696:O699">
    <cfRule type="cellIs" dxfId="1401" priority="330" operator="lessThan">
      <formula>0</formula>
    </cfRule>
  </conditionalFormatting>
  <conditionalFormatting sqref="O698">
    <cfRule type="cellIs" dxfId="1400" priority="329" operator="lessThan">
      <formula>0</formula>
    </cfRule>
  </conditionalFormatting>
  <conditionalFormatting sqref="O700:O703">
    <cfRule type="cellIs" dxfId="1399" priority="328" operator="lessThan">
      <formula>0</formula>
    </cfRule>
  </conditionalFormatting>
  <conditionalFormatting sqref="O702">
    <cfRule type="cellIs" dxfId="1398" priority="327" operator="lessThan">
      <formula>0</formula>
    </cfRule>
  </conditionalFormatting>
  <conditionalFormatting sqref="O704:O707">
    <cfRule type="cellIs" dxfId="1397" priority="326" operator="lessThan">
      <formula>0</formula>
    </cfRule>
  </conditionalFormatting>
  <conditionalFormatting sqref="O706">
    <cfRule type="cellIs" dxfId="1396" priority="325" operator="lessThan">
      <formula>0</formula>
    </cfRule>
  </conditionalFormatting>
  <conditionalFormatting sqref="O712:O715">
    <cfRule type="cellIs" dxfId="1395" priority="324" operator="lessThan">
      <formula>0</formula>
    </cfRule>
  </conditionalFormatting>
  <conditionalFormatting sqref="O714">
    <cfRule type="cellIs" dxfId="1394" priority="323" operator="lessThan">
      <formula>0</formula>
    </cfRule>
  </conditionalFormatting>
  <conditionalFormatting sqref="O716:O719">
    <cfRule type="cellIs" dxfId="1393" priority="322" operator="lessThan">
      <formula>0</formula>
    </cfRule>
  </conditionalFormatting>
  <conditionalFormatting sqref="O718">
    <cfRule type="cellIs" dxfId="1392" priority="321" operator="lessThan">
      <formula>0</formula>
    </cfRule>
  </conditionalFormatting>
  <conditionalFormatting sqref="O466">
    <cfRule type="cellIs" dxfId="1391" priority="320" operator="lessThan">
      <formula>0</formula>
    </cfRule>
  </conditionalFormatting>
  <conditionalFormatting sqref="O505">
    <cfRule type="cellIs" dxfId="1390" priority="319" operator="lessThan">
      <formula>0</formula>
    </cfRule>
  </conditionalFormatting>
  <conditionalFormatting sqref="O513">
    <cfRule type="cellIs" dxfId="1389" priority="318" operator="lessThan">
      <formula>0</formula>
    </cfRule>
  </conditionalFormatting>
  <conditionalFormatting sqref="O522">
    <cfRule type="cellIs" dxfId="1388" priority="317" operator="lessThan">
      <formula>0</formula>
    </cfRule>
  </conditionalFormatting>
  <conditionalFormatting sqref="O530">
    <cfRule type="cellIs" dxfId="1387" priority="316" operator="lessThan">
      <formula>0</formula>
    </cfRule>
  </conditionalFormatting>
  <conditionalFormatting sqref="O538">
    <cfRule type="cellIs" dxfId="1386" priority="315" operator="lessThan">
      <formula>0</formula>
    </cfRule>
  </conditionalFormatting>
  <conditionalFormatting sqref="O553">
    <cfRule type="cellIs" dxfId="1385" priority="314" operator="lessThan">
      <formula>0</formula>
    </cfRule>
  </conditionalFormatting>
  <conditionalFormatting sqref="O561">
    <cfRule type="cellIs" dxfId="1384" priority="313" operator="lessThan">
      <formula>0</formula>
    </cfRule>
  </conditionalFormatting>
  <conditionalFormatting sqref="O590">
    <cfRule type="cellIs" dxfId="1383" priority="312" operator="lessThan">
      <formula>0</formula>
    </cfRule>
  </conditionalFormatting>
  <conditionalFormatting sqref="B720:N723">
    <cfRule type="cellIs" dxfId="1382" priority="308" operator="lessThan">
      <formula>0</formula>
    </cfRule>
  </conditionalFormatting>
  <conditionalFormatting sqref="I722:N722 Q720:R723">
    <cfRule type="cellIs" dxfId="1381" priority="307" operator="lessThan">
      <formula>0</formula>
    </cfRule>
  </conditionalFormatting>
  <conditionalFormatting sqref="O720:O723">
    <cfRule type="cellIs" dxfId="1380" priority="306" operator="lessThan">
      <formula>0</formula>
    </cfRule>
  </conditionalFormatting>
  <conditionalFormatting sqref="O722">
    <cfRule type="cellIs" dxfId="1379" priority="305" operator="lessThan">
      <formula>0</formula>
    </cfRule>
  </conditionalFormatting>
  <conditionalFormatting sqref="Q655:Q658">
    <cfRule type="cellIs" dxfId="1378" priority="304" operator="lessThan">
      <formula>0</formula>
    </cfRule>
  </conditionalFormatting>
  <conditionalFormatting sqref="Q638:R638 R639:R640">
    <cfRule type="cellIs" dxfId="1377" priority="303" operator="lessThan">
      <formula>0</formula>
    </cfRule>
  </conditionalFormatting>
  <conditionalFormatting sqref="B638">
    <cfRule type="cellIs" dxfId="1376" priority="302" operator="lessThan">
      <formula>0</formula>
    </cfRule>
  </conditionalFormatting>
  <conditionalFormatting sqref="Q639:Q640">
    <cfRule type="cellIs" dxfId="1375" priority="301" operator="lessThan">
      <formula>0</formula>
    </cfRule>
  </conditionalFormatting>
  <conditionalFormatting sqref="B639:O640">
    <cfRule type="expression" dxfId="1374" priority="299">
      <formula>B639/A639&gt;1</formula>
    </cfRule>
    <cfRule type="expression" dxfId="1373" priority="300">
      <formula>B639/A639&lt;1</formula>
    </cfRule>
  </conditionalFormatting>
  <conditionalFormatting sqref="B639:O640">
    <cfRule type="cellIs" dxfId="1372" priority="298" operator="lessThan">
      <formula>0</formula>
    </cfRule>
  </conditionalFormatting>
  <conditionalFormatting sqref="B491">
    <cfRule type="cellIs" dxfId="1371" priority="297" operator="lessThan">
      <formula>0</formula>
    </cfRule>
  </conditionalFormatting>
  <conditionalFormatting sqref="B492:N496">
    <cfRule type="cellIs" dxfId="1370" priority="296" operator="lessThan">
      <formula>0</formula>
    </cfRule>
  </conditionalFormatting>
  <conditionalFormatting sqref="B492:N496">
    <cfRule type="expression" dxfId="1369" priority="294">
      <formula>B492/A492&gt;1</formula>
    </cfRule>
    <cfRule type="expression" dxfId="1368" priority="295">
      <formula>B492/A492&lt;1</formula>
    </cfRule>
  </conditionalFormatting>
  <conditionalFormatting sqref="O492:O496">
    <cfRule type="cellIs" dxfId="1367" priority="293" operator="lessThan">
      <formula>0</formula>
    </cfRule>
  </conditionalFormatting>
  <conditionalFormatting sqref="O492:O496">
    <cfRule type="expression" dxfId="1366" priority="291">
      <formula>O492/N492&gt;1</formula>
    </cfRule>
    <cfRule type="expression" dxfId="1365" priority="292">
      <formula>O492/N492&lt;1</formula>
    </cfRule>
  </conditionalFormatting>
  <conditionalFormatting sqref="B357:O360">
    <cfRule type="cellIs" dxfId="1364" priority="290" operator="lessThan">
      <formula>0</formula>
    </cfRule>
  </conditionalFormatting>
  <conditionalFormatting sqref="P616:P619">
    <cfRule type="cellIs" dxfId="1363" priority="268" operator="lessThan">
      <formula>0</formula>
    </cfRule>
  </conditionalFormatting>
  <conditionalFormatting sqref="P599 P601:P602">
    <cfRule type="cellIs" dxfId="1362" priority="270" operator="lessThan">
      <formula>0</formula>
    </cfRule>
  </conditionalFormatting>
  <conditionalFormatting sqref="P605:P607">
    <cfRule type="cellIs" dxfId="1361" priority="262" operator="lessThan">
      <formula>0</formula>
    </cfRule>
  </conditionalFormatting>
  <conditionalFormatting sqref="P626:P629">
    <cfRule type="cellIs" dxfId="1360" priority="264" operator="lessThan">
      <formula>0</formula>
    </cfRule>
  </conditionalFormatting>
  <conditionalFormatting sqref="P365">
    <cfRule type="cellIs" dxfId="1359" priority="256" operator="lessThan">
      <formula>0</formula>
    </cfRule>
  </conditionalFormatting>
  <conditionalFormatting sqref="P371">
    <cfRule type="cellIs" dxfId="1358" priority="255" operator="lessThan">
      <formula>0</formula>
    </cfRule>
  </conditionalFormatting>
  <conditionalFormatting sqref="P616:P619">
    <cfRule type="cellIs" dxfId="1357" priority="269" operator="lessThan">
      <formula>0</formula>
    </cfRule>
  </conditionalFormatting>
  <conditionalFormatting sqref="P605:P607">
    <cfRule type="cellIs" dxfId="1356" priority="263" operator="lessThan">
      <formula>0</formula>
    </cfRule>
  </conditionalFormatting>
  <conditionalFormatting sqref="P377">
    <cfRule type="cellIs" dxfId="1355" priority="254" operator="lessThan">
      <formula>0</formula>
    </cfRule>
  </conditionalFormatting>
  <conditionalFormatting sqref="P366">
    <cfRule type="cellIs" dxfId="1354" priority="253" operator="lessThan">
      <formula>0</formula>
    </cfRule>
  </conditionalFormatting>
  <conditionalFormatting sqref="P387">
    <cfRule type="cellIs" dxfId="1353" priority="248" operator="lessThan">
      <formula>0</formula>
    </cfRule>
  </conditionalFormatting>
  <conditionalFormatting sqref="P387">
    <cfRule type="cellIs" dxfId="1352" priority="249" operator="lessThan">
      <formula>0</formula>
    </cfRule>
  </conditionalFormatting>
  <conditionalFormatting sqref="P387">
    <cfRule type="cellIs" dxfId="1351" priority="246" operator="lessThan">
      <formula>0</formula>
    </cfRule>
  </conditionalFormatting>
  <conditionalFormatting sqref="P387">
    <cfRule type="cellIs" dxfId="1350" priority="247" operator="lessThan">
      <formula>0</formula>
    </cfRule>
  </conditionalFormatting>
  <conditionalFormatting sqref="P405">
    <cfRule type="cellIs" dxfId="1349" priority="206" operator="lessThan">
      <formula>0</formula>
    </cfRule>
  </conditionalFormatting>
  <conditionalFormatting sqref="P636:P637">
    <cfRule type="expression" dxfId="1348" priority="287">
      <formula>P636/O636&gt;1</formula>
    </cfRule>
    <cfRule type="expression" dxfId="1347" priority="288">
      <formula>P636/O636&lt;1</formula>
    </cfRule>
  </conditionalFormatting>
  <conditionalFormatting sqref="P694">
    <cfRule type="cellIs" dxfId="1346" priority="286" operator="lessThan">
      <formula>0</formula>
    </cfRule>
  </conditionalFormatting>
  <conditionalFormatting sqref="P694">
    <cfRule type="cellIs" dxfId="1345" priority="285" operator="lessThan">
      <formula>0</formula>
    </cfRule>
  </conditionalFormatting>
  <conditionalFormatting sqref="P608">
    <cfRule type="cellIs" dxfId="1344" priority="42" operator="lessThan">
      <formula>0</formula>
    </cfRule>
  </conditionalFormatting>
  <conditionalFormatting sqref="P608">
    <cfRule type="cellIs" dxfId="1343" priority="43" operator="lessThan">
      <formula>0</formula>
    </cfRule>
  </conditionalFormatting>
  <conditionalFormatting sqref="P603">
    <cfRule type="cellIs" dxfId="1342" priority="46" operator="lessThan">
      <formula>0</formula>
    </cfRule>
  </conditionalFormatting>
  <conditionalFormatting sqref="P603">
    <cfRule type="cellIs" dxfId="1341" priority="47" operator="lessThan">
      <formula>0</formula>
    </cfRule>
  </conditionalFormatting>
  <conditionalFormatting sqref="P603">
    <cfRule type="cellIs" dxfId="1340" priority="48" operator="lessThan">
      <formula>0</formula>
    </cfRule>
  </conditionalFormatting>
  <conditionalFormatting sqref="P608">
    <cfRule type="cellIs" dxfId="1339"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1338" priority="282" operator="lessThan">
      <formula>0</formula>
    </cfRule>
  </conditionalFormatting>
  <conditionalFormatting sqref="P348">
    <cfRule type="cellIs" dxfId="1337" priority="281" operator="lessThan">
      <formula>0</formula>
    </cfRule>
  </conditionalFormatting>
  <conditionalFormatting sqref="P348">
    <cfRule type="cellIs" dxfId="1336" priority="280" operator="lessThan">
      <formula>0</formula>
    </cfRule>
  </conditionalFormatting>
  <conditionalFormatting sqref="P351:P354">
    <cfRule type="cellIs" dxfId="1335" priority="279" operator="lessThan">
      <formula>0</formula>
    </cfRule>
  </conditionalFormatting>
  <conditionalFormatting sqref="P363:P364">
    <cfRule type="cellIs" dxfId="1334" priority="278" operator="lessThan">
      <formula>0</formula>
    </cfRule>
  </conditionalFormatting>
  <conditionalFormatting sqref="P369:P370">
    <cfRule type="cellIs" dxfId="1333" priority="277" operator="lessThan">
      <formula>0</formula>
    </cfRule>
  </conditionalFormatting>
  <conditionalFormatting sqref="P375:P376">
    <cfRule type="cellIs" dxfId="1332" priority="276" operator="lessThan">
      <formula>0</formula>
    </cfRule>
  </conditionalFormatting>
  <conditionalFormatting sqref="P381:P383">
    <cfRule type="cellIs" dxfId="1331" priority="275" operator="lessThan">
      <formula>0</formula>
    </cfRule>
  </conditionalFormatting>
  <conditionalFormatting sqref="P355">
    <cfRule type="cellIs" dxfId="1330" priority="274" operator="lessThan">
      <formula>0</formula>
    </cfRule>
  </conditionalFormatting>
  <conditionalFormatting sqref="P593:P595">
    <cfRule type="cellIs" dxfId="1329" priority="272" operator="lessThan">
      <formula>0</formula>
    </cfRule>
  </conditionalFormatting>
  <conditionalFormatting sqref="P593:P595">
    <cfRule type="cellIs" dxfId="1328" priority="273" operator="lessThan">
      <formula>0</formula>
    </cfRule>
  </conditionalFormatting>
  <conditionalFormatting sqref="P601:P602 P599">
    <cfRule type="cellIs" dxfId="1327" priority="271" operator="lessThan">
      <formula>0</formula>
    </cfRule>
  </conditionalFormatting>
  <conditionalFormatting sqref="P621:P624">
    <cfRule type="cellIs" dxfId="1326" priority="266" operator="lessThan">
      <formula>0</formula>
    </cfRule>
  </conditionalFormatting>
  <conditionalFormatting sqref="P621:P624">
    <cfRule type="cellIs" dxfId="1325" priority="267" operator="lessThan">
      <formula>0</formula>
    </cfRule>
  </conditionalFormatting>
  <conditionalFormatting sqref="P626:P629">
    <cfRule type="cellIs" dxfId="1324" priority="265" operator="lessThan">
      <formula>0</formula>
    </cfRule>
  </conditionalFormatting>
  <conditionalFormatting sqref="P611:P614">
    <cfRule type="cellIs" dxfId="1323" priority="260" operator="lessThan">
      <formula>0</formula>
    </cfRule>
  </conditionalFormatting>
  <conditionalFormatting sqref="P611:P614">
    <cfRule type="cellIs" dxfId="1322" priority="261" operator="lessThan">
      <formula>0</formula>
    </cfRule>
  </conditionalFormatting>
  <conditionalFormatting sqref="P650 P663 P655:P660 P642:P645 P652:P653 P672:P675 P708:P711 P665:P670">
    <cfRule type="cellIs" dxfId="1321" priority="259" operator="lessThan">
      <formula>0</formula>
    </cfRule>
  </conditionalFormatting>
  <conditionalFormatting sqref="P674">
    <cfRule type="cellIs" dxfId="1320" priority="258" operator="lessThan">
      <formula>0</formula>
    </cfRule>
  </conditionalFormatting>
  <conditionalFormatting sqref="P647">
    <cfRule type="cellIs" dxfId="1319" priority="257" operator="lessThan">
      <formula>0</formula>
    </cfRule>
  </conditionalFormatting>
  <conditionalFormatting sqref="P393">
    <cfRule type="cellIs" dxfId="1318" priority="236" operator="lessThan">
      <formula>0</formula>
    </cfRule>
  </conditionalFormatting>
  <conditionalFormatting sqref="P390">
    <cfRule type="cellIs" dxfId="1317" priority="241" operator="lessThan">
      <formula>0</formula>
    </cfRule>
  </conditionalFormatting>
  <conditionalFormatting sqref="P393">
    <cfRule type="cellIs" dxfId="1316" priority="239" operator="lessThan">
      <formula>0</formula>
    </cfRule>
  </conditionalFormatting>
  <conditionalFormatting sqref="P378">
    <cfRule type="cellIs" dxfId="1315" priority="251" operator="lessThan">
      <formula>0</formula>
    </cfRule>
  </conditionalFormatting>
  <conditionalFormatting sqref="P372">
    <cfRule type="cellIs" dxfId="1314" priority="252" operator="lessThan">
      <formula>0</formula>
    </cfRule>
  </conditionalFormatting>
  <conditionalFormatting sqref="P384">
    <cfRule type="cellIs" dxfId="1313" priority="250" operator="lessThan">
      <formula>0</formula>
    </cfRule>
  </conditionalFormatting>
  <conditionalFormatting sqref="P387">
    <cfRule type="cellIs" dxfId="1312" priority="245" operator="lessThan">
      <formula>0</formula>
    </cfRule>
  </conditionalFormatting>
  <conditionalFormatting sqref="P387">
    <cfRule type="cellIs" dxfId="1311" priority="244" operator="lessThan">
      <formula>0</formula>
    </cfRule>
  </conditionalFormatting>
  <conditionalFormatting sqref="P387">
    <cfRule type="cellIs" dxfId="1310" priority="243" operator="lessThan">
      <formula>0</formula>
    </cfRule>
  </conditionalFormatting>
  <conditionalFormatting sqref="P387">
    <cfRule type="cellIs" dxfId="1309" priority="242" operator="lessThan">
      <formula>0</formula>
    </cfRule>
  </conditionalFormatting>
  <conditionalFormatting sqref="P393">
    <cfRule type="cellIs" dxfId="1308" priority="237" operator="lessThan">
      <formula>0</formula>
    </cfRule>
  </conditionalFormatting>
  <conditionalFormatting sqref="P393">
    <cfRule type="cellIs" dxfId="1307" priority="240" operator="lessThan">
      <formula>0</formula>
    </cfRule>
  </conditionalFormatting>
  <conditionalFormatting sqref="P393">
    <cfRule type="cellIs" dxfId="1306" priority="235" operator="lessThan">
      <formula>0</formula>
    </cfRule>
  </conditionalFormatting>
  <conditionalFormatting sqref="P393">
    <cfRule type="cellIs" dxfId="1305" priority="238" operator="lessThan">
      <formula>0</formula>
    </cfRule>
  </conditionalFormatting>
  <conditionalFormatting sqref="P393">
    <cfRule type="cellIs" dxfId="1304" priority="233" operator="lessThan">
      <formula>0</formula>
    </cfRule>
  </conditionalFormatting>
  <conditionalFormatting sqref="P393">
    <cfRule type="cellIs" dxfId="1303" priority="234" operator="lessThan">
      <formula>0</formula>
    </cfRule>
  </conditionalFormatting>
  <conditionalFormatting sqref="P399">
    <cfRule type="cellIs" dxfId="1302" priority="231" operator="lessThan">
      <formula>0</formula>
    </cfRule>
  </conditionalFormatting>
  <conditionalFormatting sqref="P396">
    <cfRule type="cellIs" dxfId="1301" priority="232" operator="lessThan">
      <formula>0</formula>
    </cfRule>
  </conditionalFormatting>
  <conditionalFormatting sqref="P399">
    <cfRule type="cellIs" dxfId="1300" priority="230" operator="lessThan">
      <formula>0</formula>
    </cfRule>
  </conditionalFormatting>
  <conditionalFormatting sqref="P399">
    <cfRule type="cellIs" dxfId="1299" priority="229" operator="lessThan">
      <formula>0</formula>
    </cfRule>
  </conditionalFormatting>
  <conditionalFormatting sqref="P399">
    <cfRule type="cellIs" dxfId="1298" priority="228" operator="lessThan">
      <formula>0</formula>
    </cfRule>
  </conditionalFormatting>
  <conditionalFormatting sqref="P399">
    <cfRule type="cellIs" dxfId="1297" priority="227" operator="lessThan">
      <formula>0</formula>
    </cfRule>
  </conditionalFormatting>
  <conditionalFormatting sqref="P399">
    <cfRule type="cellIs" dxfId="1296" priority="226" operator="lessThan">
      <formula>0</formula>
    </cfRule>
  </conditionalFormatting>
  <conditionalFormatting sqref="P399">
    <cfRule type="cellIs" dxfId="1295" priority="225" operator="lessThan">
      <formula>0</formula>
    </cfRule>
  </conditionalFormatting>
  <conditionalFormatting sqref="P399">
    <cfRule type="cellIs" dxfId="1294" priority="224" operator="lessThan">
      <formula>0</formula>
    </cfRule>
  </conditionalFormatting>
  <conditionalFormatting sqref="P402">
    <cfRule type="cellIs" dxfId="1293" priority="223" operator="lessThan">
      <formula>0</formula>
    </cfRule>
  </conditionalFormatting>
  <conditionalFormatting sqref="P355">
    <cfRule type="cellIs" dxfId="1292" priority="222" operator="lessThan">
      <formula>0</formula>
    </cfRule>
  </conditionalFormatting>
  <conditionalFormatting sqref="P361">
    <cfRule type="cellIs" dxfId="1291" priority="221" operator="lessThan">
      <formula>0</formula>
    </cfRule>
  </conditionalFormatting>
  <conditionalFormatting sqref="P361">
    <cfRule type="cellIs" dxfId="1290" priority="220" operator="lessThan">
      <formula>0</formula>
    </cfRule>
  </conditionalFormatting>
  <conditionalFormatting sqref="P367">
    <cfRule type="cellIs" dxfId="1289" priority="219" operator="lessThan">
      <formula>0</formula>
    </cfRule>
  </conditionalFormatting>
  <conditionalFormatting sqref="P367">
    <cfRule type="cellIs" dxfId="1288" priority="218" operator="lessThan">
      <formula>0</formula>
    </cfRule>
  </conditionalFormatting>
  <conditionalFormatting sqref="P373">
    <cfRule type="cellIs" dxfId="1287" priority="217" operator="lessThan">
      <formula>0</formula>
    </cfRule>
  </conditionalFormatting>
  <conditionalFormatting sqref="P373">
    <cfRule type="cellIs" dxfId="1286" priority="216" operator="lessThan">
      <formula>0</formula>
    </cfRule>
  </conditionalFormatting>
  <conditionalFormatting sqref="P379">
    <cfRule type="cellIs" dxfId="1285" priority="215" operator="lessThan">
      <formula>0</formula>
    </cfRule>
  </conditionalFormatting>
  <conditionalFormatting sqref="P379">
    <cfRule type="cellIs" dxfId="1284" priority="214" operator="lessThan">
      <formula>0</formula>
    </cfRule>
  </conditionalFormatting>
  <conditionalFormatting sqref="P385">
    <cfRule type="cellIs" dxfId="1283" priority="213" operator="lessThan">
      <formula>0</formula>
    </cfRule>
  </conditionalFormatting>
  <conditionalFormatting sqref="P385">
    <cfRule type="cellIs" dxfId="1282" priority="212" operator="lessThan">
      <formula>0</formula>
    </cfRule>
  </conditionalFormatting>
  <conditionalFormatting sqref="P391">
    <cfRule type="cellIs" dxfId="1281" priority="211" operator="lessThan">
      <formula>0</formula>
    </cfRule>
  </conditionalFormatting>
  <conditionalFormatting sqref="P391">
    <cfRule type="cellIs" dxfId="1280" priority="210" operator="lessThan">
      <formula>0</formula>
    </cfRule>
  </conditionalFormatting>
  <conditionalFormatting sqref="P397">
    <cfRule type="cellIs" dxfId="1279" priority="209" operator="lessThan">
      <formula>0</formula>
    </cfRule>
  </conditionalFormatting>
  <conditionalFormatting sqref="P397">
    <cfRule type="cellIs" dxfId="1278" priority="208" operator="lessThan">
      <formula>0</formula>
    </cfRule>
  </conditionalFormatting>
  <conditionalFormatting sqref="P405">
    <cfRule type="cellIs" dxfId="1277" priority="207" operator="lessThan">
      <formula>0</formula>
    </cfRule>
  </conditionalFormatting>
  <conditionalFormatting sqref="P405">
    <cfRule type="cellIs" dxfId="1276" priority="205" operator="lessThan">
      <formula>0</formula>
    </cfRule>
  </conditionalFormatting>
  <conditionalFormatting sqref="P405">
    <cfRule type="cellIs" dxfId="1275" priority="204" operator="lessThan">
      <formula>0</formula>
    </cfRule>
  </conditionalFormatting>
  <conditionalFormatting sqref="P405">
    <cfRule type="cellIs" dxfId="1274" priority="203" operator="lessThan">
      <formula>0</formula>
    </cfRule>
  </conditionalFormatting>
  <conditionalFormatting sqref="P405">
    <cfRule type="cellIs" dxfId="1273" priority="202" operator="lessThan">
      <formula>0</formula>
    </cfRule>
  </conditionalFormatting>
  <conditionalFormatting sqref="P405">
    <cfRule type="cellIs" dxfId="1272" priority="201" operator="lessThan">
      <formula>0</formula>
    </cfRule>
  </conditionalFormatting>
  <conditionalFormatting sqref="P405">
    <cfRule type="cellIs" dxfId="1271" priority="200" operator="lessThan">
      <formula>0</formula>
    </cfRule>
  </conditionalFormatting>
  <conditionalFormatting sqref="P408">
    <cfRule type="cellIs" dxfId="1270" priority="199" operator="lessThan">
      <formula>0</formula>
    </cfRule>
  </conditionalFormatting>
  <conditionalFormatting sqref="P409">
    <cfRule type="cellIs" dxfId="1269" priority="198" operator="lessThan">
      <formula>0</formula>
    </cfRule>
  </conditionalFormatting>
  <conditionalFormatting sqref="P409">
    <cfRule type="cellIs" dxfId="1268" priority="197" operator="lessThan">
      <formula>0</formula>
    </cfRule>
  </conditionalFormatting>
  <conditionalFormatting sqref="P411">
    <cfRule type="cellIs" dxfId="1267" priority="196" operator="lessThan">
      <formula>0</formula>
    </cfRule>
  </conditionalFormatting>
  <conditionalFormatting sqref="P411">
    <cfRule type="cellIs" dxfId="1266" priority="195" operator="lessThan">
      <formula>0</formula>
    </cfRule>
  </conditionalFormatting>
  <conditionalFormatting sqref="P411">
    <cfRule type="cellIs" dxfId="1265" priority="194" operator="lessThan">
      <formula>0</formula>
    </cfRule>
  </conditionalFormatting>
  <conditionalFormatting sqref="P411">
    <cfRule type="cellIs" dxfId="1264" priority="193" operator="lessThan">
      <formula>0</formula>
    </cfRule>
  </conditionalFormatting>
  <conditionalFormatting sqref="P411">
    <cfRule type="cellIs" dxfId="1263" priority="192" operator="lessThan">
      <formula>0</formula>
    </cfRule>
  </conditionalFormatting>
  <conditionalFormatting sqref="P411">
    <cfRule type="cellIs" dxfId="1262" priority="191" operator="lessThan">
      <formula>0</formula>
    </cfRule>
  </conditionalFormatting>
  <conditionalFormatting sqref="P411">
    <cfRule type="cellIs" dxfId="1261" priority="190" operator="lessThan">
      <formula>0</formula>
    </cfRule>
  </conditionalFormatting>
  <conditionalFormatting sqref="P411">
    <cfRule type="cellIs" dxfId="1260" priority="189" operator="lessThan">
      <formula>0</formula>
    </cfRule>
  </conditionalFormatting>
  <conditionalFormatting sqref="P414">
    <cfRule type="cellIs" dxfId="1259" priority="188" operator="lessThan">
      <formula>0</formula>
    </cfRule>
  </conditionalFormatting>
  <conditionalFormatting sqref="P415">
    <cfRule type="cellIs" dxfId="1258" priority="187" operator="lessThan">
      <formula>0</formula>
    </cfRule>
  </conditionalFormatting>
  <conditionalFormatting sqref="P415">
    <cfRule type="cellIs" dxfId="1257" priority="186" operator="lessThan">
      <formula>0</formula>
    </cfRule>
  </conditionalFormatting>
  <conditionalFormatting sqref="P417">
    <cfRule type="cellIs" dxfId="1256" priority="185" operator="lessThan">
      <formula>0</formula>
    </cfRule>
  </conditionalFormatting>
  <conditionalFormatting sqref="P417">
    <cfRule type="cellIs" dxfId="1255" priority="184" operator="lessThan">
      <formula>0</formula>
    </cfRule>
  </conditionalFormatting>
  <conditionalFormatting sqref="P417">
    <cfRule type="cellIs" dxfId="1254" priority="183" operator="lessThan">
      <formula>0</formula>
    </cfRule>
  </conditionalFormatting>
  <conditionalFormatting sqref="P417">
    <cfRule type="cellIs" dxfId="1253" priority="182" operator="lessThan">
      <formula>0</formula>
    </cfRule>
  </conditionalFormatting>
  <conditionalFormatting sqref="P417">
    <cfRule type="cellIs" dxfId="1252" priority="181" operator="lessThan">
      <formula>0</formula>
    </cfRule>
  </conditionalFormatting>
  <conditionalFormatting sqref="P417">
    <cfRule type="cellIs" dxfId="1251" priority="180" operator="lessThan">
      <formula>0</formula>
    </cfRule>
  </conditionalFormatting>
  <conditionalFormatting sqref="P417">
    <cfRule type="cellIs" dxfId="1250" priority="179" operator="lessThan">
      <formula>0</formula>
    </cfRule>
  </conditionalFormatting>
  <conditionalFormatting sqref="P417">
    <cfRule type="cellIs" dxfId="1249" priority="178" operator="lessThan">
      <formula>0</formula>
    </cfRule>
  </conditionalFormatting>
  <conditionalFormatting sqref="P420">
    <cfRule type="cellIs" dxfId="1248" priority="177" operator="lessThan">
      <formula>0</formula>
    </cfRule>
  </conditionalFormatting>
  <conditionalFormatting sqref="P421">
    <cfRule type="cellIs" dxfId="1247" priority="176" operator="lessThan">
      <formula>0</formula>
    </cfRule>
  </conditionalFormatting>
  <conditionalFormatting sqref="P421">
    <cfRule type="cellIs" dxfId="1246" priority="175" operator="lessThan">
      <formula>0</formula>
    </cfRule>
  </conditionalFormatting>
  <conditionalFormatting sqref="P423">
    <cfRule type="cellIs" dxfId="1245" priority="174" operator="lessThan">
      <formula>0</formula>
    </cfRule>
  </conditionalFormatting>
  <conditionalFormatting sqref="P423">
    <cfRule type="cellIs" dxfId="1244" priority="173" operator="lessThan">
      <formula>0</formula>
    </cfRule>
  </conditionalFormatting>
  <conditionalFormatting sqref="P423">
    <cfRule type="cellIs" dxfId="1243" priority="172" operator="lessThan">
      <formula>0</formula>
    </cfRule>
  </conditionalFormatting>
  <conditionalFormatting sqref="P423">
    <cfRule type="cellIs" dxfId="1242" priority="171" operator="lessThan">
      <formula>0</formula>
    </cfRule>
  </conditionalFormatting>
  <conditionalFormatting sqref="P423">
    <cfRule type="cellIs" dxfId="1241" priority="170" operator="lessThan">
      <formula>0</formula>
    </cfRule>
  </conditionalFormatting>
  <conditionalFormatting sqref="P423">
    <cfRule type="cellIs" dxfId="1240" priority="169" operator="lessThan">
      <formula>0</formula>
    </cfRule>
  </conditionalFormatting>
  <conditionalFormatting sqref="P423">
    <cfRule type="cellIs" dxfId="1239" priority="168" operator="lessThan">
      <formula>0</formula>
    </cfRule>
  </conditionalFormatting>
  <conditionalFormatting sqref="P423">
    <cfRule type="cellIs" dxfId="1238" priority="167" operator="lessThan">
      <formula>0</formula>
    </cfRule>
  </conditionalFormatting>
  <conditionalFormatting sqref="P426">
    <cfRule type="cellIs" dxfId="1237" priority="166" operator="lessThan">
      <formula>0</formula>
    </cfRule>
  </conditionalFormatting>
  <conditionalFormatting sqref="P427">
    <cfRule type="cellIs" dxfId="1236" priority="165" operator="lessThan">
      <formula>0</formula>
    </cfRule>
  </conditionalFormatting>
  <conditionalFormatting sqref="P427">
    <cfRule type="cellIs" dxfId="1235" priority="164" operator="lessThan">
      <formula>0</formula>
    </cfRule>
  </conditionalFormatting>
  <conditionalFormatting sqref="P429">
    <cfRule type="cellIs" dxfId="1234" priority="163" operator="lessThan">
      <formula>0</formula>
    </cfRule>
  </conditionalFormatting>
  <conditionalFormatting sqref="P429">
    <cfRule type="cellIs" dxfId="1233" priority="162" operator="lessThan">
      <formula>0</formula>
    </cfRule>
  </conditionalFormatting>
  <conditionalFormatting sqref="P429">
    <cfRule type="cellIs" dxfId="1232" priority="161" operator="lessThan">
      <formula>0</formula>
    </cfRule>
  </conditionalFormatting>
  <conditionalFormatting sqref="P429">
    <cfRule type="cellIs" dxfId="1231" priority="160" operator="lessThan">
      <formula>0</formula>
    </cfRule>
  </conditionalFormatting>
  <conditionalFormatting sqref="P429">
    <cfRule type="cellIs" dxfId="1230" priority="159" operator="lessThan">
      <formula>0</formula>
    </cfRule>
  </conditionalFormatting>
  <conditionalFormatting sqref="P429">
    <cfRule type="cellIs" dxfId="1229" priority="158" operator="lessThan">
      <formula>0</formula>
    </cfRule>
  </conditionalFormatting>
  <conditionalFormatting sqref="P429">
    <cfRule type="cellIs" dxfId="1228" priority="157" operator="lessThan">
      <formula>0</formula>
    </cfRule>
  </conditionalFormatting>
  <conditionalFormatting sqref="P429">
    <cfRule type="cellIs" dxfId="1227" priority="156" operator="lessThan">
      <formula>0</formula>
    </cfRule>
  </conditionalFormatting>
  <conditionalFormatting sqref="P432">
    <cfRule type="cellIs" dxfId="1226" priority="155" operator="lessThan">
      <formula>0</formula>
    </cfRule>
  </conditionalFormatting>
  <conditionalFormatting sqref="P435">
    <cfRule type="cellIs" dxfId="1225" priority="154" operator="lessThan">
      <formula>0</formula>
    </cfRule>
  </conditionalFormatting>
  <conditionalFormatting sqref="P435">
    <cfRule type="cellIs" dxfId="1224" priority="153" operator="lessThan">
      <formula>0</formula>
    </cfRule>
  </conditionalFormatting>
  <conditionalFormatting sqref="P435">
    <cfRule type="cellIs" dxfId="1223" priority="152" operator="lessThan">
      <formula>0</formula>
    </cfRule>
  </conditionalFormatting>
  <conditionalFormatting sqref="P435">
    <cfRule type="cellIs" dxfId="1222" priority="151" operator="lessThan">
      <formula>0</formula>
    </cfRule>
  </conditionalFormatting>
  <conditionalFormatting sqref="P435">
    <cfRule type="cellIs" dxfId="1221" priority="150" operator="lessThan">
      <formula>0</formula>
    </cfRule>
  </conditionalFormatting>
  <conditionalFormatting sqref="P435">
    <cfRule type="cellIs" dxfId="1220" priority="149" operator="lessThan">
      <formula>0</formula>
    </cfRule>
  </conditionalFormatting>
  <conditionalFormatting sqref="P435">
    <cfRule type="cellIs" dxfId="1219" priority="148" operator="lessThan">
      <formula>0</formula>
    </cfRule>
  </conditionalFormatting>
  <conditionalFormatting sqref="P435">
    <cfRule type="cellIs" dxfId="1218" priority="147" operator="lessThan">
      <formula>0</formula>
    </cfRule>
  </conditionalFormatting>
  <conditionalFormatting sqref="P438">
    <cfRule type="cellIs" dxfId="1217" priority="146" operator="lessThan">
      <formula>0</formula>
    </cfRule>
  </conditionalFormatting>
  <conditionalFormatting sqref="P439">
    <cfRule type="cellIs" dxfId="1216" priority="145" operator="lessThan">
      <formula>0</formula>
    </cfRule>
  </conditionalFormatting>
  <conditionalFormatting sqref="P439">
    <cfRule type="cellIs" dxfId="1215" priority="144" operator="lessThan">
      <formula>0</formula>
    </cfRule>
  </conditionalFormatting>
  <conditionalFormatting sqref="P441">
    <cfRule type="cellIs" dxfId="1214" priority="143" operator="lessThan">
      <formula>0</formula>
    </cfRule>
  </conditionalFormatting>
  <conditionalFormatting sqref="P441">
    <cfRule type="cellIs" dxfId="1213" priority="142" operator="lessThan">
      <formula>0</formula>
    </cfRule>
  </conditionalFormatting>
  <conditionalFormatting sqref="P441">
    <cfRule type="cellIs" dxfId="1212" priority="141" operator="lessThan">
      <formula>0</formula>
    </cfRule>
  </conditionalFormatting>
  <conditionalFormatting sqref="P441">
    <cfRule type="cellIs" dxfId="1211" priority="140" operator="lessThan">
      <formula>0</formula>
    </cfRule>
  </conditionalFormatting>
  <conditionalFormatting sqref="P441">
    <cfRule type="cellIs" dxfId="1210" priority="139" operator="lessThan">
      <formula>0</formula>
    </cfRule>
  </conditionalFormatting>
  <conditionalFormatting sqref="P441">
    <cfRule type="cellIs" dxfId="1209" priority="138" operator="lessThan">
      <formula>0</formula>
    </cfRule>
  </conditionalFormatting>
  <conditionalFormatting sqref="P441">
    <cfRule type="cellIs" dxfId="1208" priority="137" operator="lessThan">
      <formula>0</formula>
    </cfRule>
  </conditionalFormatting>
  <conditionalFormatting sqref="P441">
    <cfRule type="cellIs" dxfId="1207" priority="136" operator="lessThan">
      <formula>0</formula>
    </cfRule>
  </conditionalFormatting>
  <conditionalFormatting sqref="P444">
    <cfRule type="cellIs" dxfId="1206" priority="135" operator="lessThan">
      <formula>0</formula>
    </cfRule>
  </conditionalFormatting>
  <conditionalFormatting sqref="P445">
    <cfRule type="cellIs" dxfId="1205" priority="134" operator="lessThan">
      <formula>0</formula>
    </cfRule>
  </conditionalFormatting>
  <conditionalFormatting sqref="P445">
    <cfRule type="cellIs" dxfId="1204" priority="133" operator="lessThan">
      <formula>0</formula>
    </cfRule>
  </conditionalFormatting>
  <conditionalFormatting sqref="P448">
    <cfRule type="cellIs" dxfId="1203" priority="132" operator="lessThan">
      <formula>0</formula>
    </cfRule>
  </conditionalFormatting>
  <conditionalFormatting sqref="P448">
    <cfRule type="cellIs" dxfId="1202" priority="131" operator="lessThan">
      <formula>0</formula>
    </cfRule>
  </conditionalFormatting>
  <conditionalFormatting sqref="P448">
    <cfRule type="cellIs" dxfId="1201" priority="130" operator="lessThan">
      <formula>0</formula>
    </cfRule>
  </conditionalFormatting>
  <conditionalFormatting sqref="P448">
    <cfRule type="cellIs" dxfId="1200" priority="129" operator="lessThan">
      <formula>0</formula>
    </cfRule>
  </conditionalFormatting>
  <conditionalFormatting sqref="P448">
    <cfRule type="cellIs" dxfId="1199" priority="128" operator="lessThan">
      <formula>0</formula>
    </cfRule>
  </conditionalFormatting>
  <conditionalFormatting sqref="P448">
    <cfRule type="cellIs" dxfId="1198" priority="127" operator="lessThan">
      <formula>0</formula>
    </cfRule>
  </conditionalFormatting>
  <conditionalFormatting sqref="P448">
    <cfRule type="cellIs" dxfId="1197" priority="126" operator="lessThan">
      <formula>0</formula>
    </cfRule>
  </conditionalFormatting>
  <conditionalFormatting sqref="P448">
    <cfRule type="cellIs" dxfId="1196" priority="125" operator="lessThan">
      <formula>0</formula>
    </cfRule>
  </conditionalFormatting>
  <conditionalFormatting sqref="P451">
    <cfRule type="cellIs" dxfId="1195" priority="124" operator="lessThan">
      <formula>0</formula>
    </cfRule>
  </conditionalFormatting>
  <conditionalFormatting sqref="P452">
    <cfRule type="cellIs" dxfId="1194" priority="123" operator="lessThan">
      <formula>0</formula>
    </cfRule>
  </conditionalFormatting>
  <conditionalFormatting sqref="P452">
    <cfRule type="cellIs" dxfId="1193" priority="122" operator="lessThan">
      <formula>0</formula>
    </cfRule>
  </conditionalFormatting>
  <conditionalFormatting sqref="P454">
    <cfRule type="cellIs" dxfId="1192" priority="121" operator="lessThan">
      <formula>0</formula>
    </cfRule>
  </conditionalFormatting>
  <conditionalFormatting sqref="P454">
    <cfRule type="cellIs" dxfId="1191" priority="120" operator="lessThan">
      <formula>0</formula>
    </cfRule>
  </conditionalFormatting>
  <conditionalFormatting sqref="P454">
    <cfRule type="cellIs" dxfId="1190" priority="119" operator="lessThan">
      <formula>0</formula>
    </cfRule>
  </conditionalFormatting>
  <conditionalFormatting sqref="P454">
    <cfRule type="cellIs" dxfId="1189" priority="118" operator="lessThan">
      <formula>0</formula>
    </cfRule>
  </conditionalFormatting>
  <conditionalFormatting sqref="P454">
    <cfRule type="cellIs" dxfId="1188" priority="117" operator="lessThan">
      <formula>0</formula>
    </cfRule>
  </conditionalFormatting>
  <conditionalFormatting sqref="P454">
    <cfRule type="cellIs" dxfId="1187" priority="116" operator="lessThan">
      <formula>0</formula>
    </cfRule>
  </conditionalFormatting>
  <conditionalFormatting sqref="P454">
    <cfRule type="cellIs" dxfId="1186" priority="115" operator="lessThan">
      <formula>0</formula>
    </cfRule>
  </conditionalFormatting>
  <conditionalFormatting sqref="P454">
    <cfRule type="cellIs" dxfId="1185" priority="114" operator="lessThan">
      <formula>0</formula>
    </cfRule>
  </conditionalFormatting>
  <conditionalFormatting sqref="P457">
    <cfRule type="cellIs" dxfId="1184" priority="113" operator="lessThan">
      <formula>0</formula>
    </cfRule>
  </conditionalFormatting>
  <conditionalFormatting sqref="P458">
    <cfRule type="cellIs" dxfId="1183" priority="112" operator="lessThan">
      <formula>0</formula>
    </cfRule>
  </conditionalFormatting>
  <conditionalFormatting sqref="P458">
    <cfRule type="cellIs" dxfId="1182" priority="111" operator="lessThan">
      <formula>0</formula>
    </cfRule>
  </conditionalFormatting>
  <conditionalFormatting sqref="P461:P464">
    <cfRule type="cellIs" dxfId="1181" priority="110" operator="lessThan">
      <formula>0</formula>
    </cfRule>
  </conditionalFormatting>
  <conditionalFormatting sqref="P461:P464">
    <cfRule type="expression" dxfId="1180" priority="108">
      <formula>P461/O461&gt;1</formula>
    </cfRule>
    <cfRule type="expression" dxfId="1179" priority="109">
      <formula>P461/O461&lt;1</formula>
    </cfRule>
  </conditionalFormatting>
  <conditionalFormatting sqref="P552 P560 P575 P589">
    <cfRule type="expression" dxfId="1178" priority="106">
      <formula>P552/#REF!&gt;1</formula>
    </cfRule>
    <cfRule type="expression" dxfId="1177" priority="107">
      <formula>P552/#REF!&lt;1</formula>
    </cfRule>
  </conditionalFormatting>
  <conditionalFormatting sqref="P512">
    <cfRule type="cellIs" dxfId="1176" priority="105" operator="lessThan">
      <formula>0</formula>
    </cfRule>
  </conditionalFormatting>
  <conditionalFormatting sqref="P512">
    <cfRule type="expression" dxfId="1175" priority="103">
      <formula>P512/O512&gt;1</formula>
    </cfRule>
    <cfRule type="expression" dxfId="1174" priority="104">
      <formula>P512/O512&lt;1</formula>
    </cfRule>
  </conditionalFormatting>
  <conditionalFormatting sqref="P596">
    <cfRule type="cellIs" dxfId="1173" priority="102" operator="lessThan">
      <formula>0</formula>
    </cfRule>
  </conditionalFormatting>
  <conditionalFormatting sqref="P600">
    <cfRule type="cellIs" dxfId="1172" priority="101" operator="lessThan">
      <formula>0</formula>
    </cfRule>
  </conditionalFormatting>
  <conditionalFormatting sqref="P600">
    <cfRule type="cellIs" dxfId="1171" priority="100" operator="lessThan">
      <formula>0</formula>
    </cfRule>
  </conditionalFormatting>
  <conditionalFormatting sqref="P710">
    <cfRule type="cellIs" dxfId="1170" priority="99" operator="lessThan">
      <formula>0</formula>
    </cfRule>
  </conditionalFormatting>
  <conditionalFormatting sqref="P654 P651 P648:P649 P632:P634">
    <cfRule type="expression" dxfId="1169" priority="86">
      <formula>P632/O632&gt;1</formula>
    </cfRule>
    <cfRule type="expression" dxfId="1168" priority="87">
      <formula>P632/O632&lt;1</formula>
    </cfRule>
  </conditionalFormatting>
  <conditionalFormatting sqref="P507:P510">
    <cfRule type="cellIs" dxfId="1167" priority="98" operator="lessThan">
      <formula>0</formula>
    </cfRule>
  </conditionalFormatting>
  <conditionalFormatting sqref="P507:P510">
    <cfRule type="expression" dxfId="1166" priority="96">
      <formula>P507/O507&gt;1</formula>
    </cfRule>
    <cfRule type="expression" dxfId="1165" priority="97">
      <formula>P507/O507&lt;1</formula>
    </cfRule>
  </conditionalFormatting>
  <conditionalFormatting sqref="P588 P574 P559 P551">
    <cfRule type="cellIs" dxfId="1164" priority="95" operator="lessThan">
      <formula>0</formula>
    </cfRule>
  </conditionalFormatting>
  <conditionalFormatting sqref="P584:P587 P570:P573 P555:P558 P547:P550">
    <cfRule type="cellIs" dxfId="1163" priority="94" operator="lessThan">
      <formula>0</formula>
    </cfRule>
  </conditionalFormatting>
  <conditionalFormatting sqref="P584:P587 P570:P573 P555:P558 P547:P550">
    <cfRule type="expression" dxfId="1162" priority="92">
      <formula>P547/O547&gt;1</formula>
    </cfRule>
    <cfRule type="expression" dxfId="1161" priority="93">
      <formula>P547/O547&lt;1</formula>
    </cfRule>
  </conditionalFormatting>
  <conditionalFormatting sqref="P588 P574 P559 P551">
    <cfRule type="cellIs" dxfId="1160" priority="91" operator="lessThan">
      <formula>0</formula>
    </cfRule>
  </conditionalFormatting>
  <conditionalFormatting sqref="P588 P574 P559 P551">
    <cfRule type="expression" dxfId="1159" priority="89">
      <formula>P551/O551&gt;1</formula>
    </cfRule>
    <cfRule type="expression" dxfId="1158" priority="90">
      <formula>P551/O551&lt;1</formula>
    </cfRule>
  </conditionalFormatting>
  <conditionalFormatting sqref="P654 P651 P648:P649 P632:P634">
    <cfRule type="cellIs" dxfId="1157" priority="88" operator="lessThan">
      <formula>0</formula>
    </cfRule>
  </conditionalFormatting>
  <conditionalFormatting sqref="P504">
    <cfRule type="expression" dxfId="1156" priority="283">
      <formula>P504/#REF!&gt;1</formula>
    </cfRule>
    <cfRule type="expression" dxfId="1155" priority="284">
      <formula>P504/#REF!&lt;1</formula>
    </cfRule>
  </conditionalFormatting>
  <conditionalFormatting sqref="P465">
    <cfRule type="cellIs" dxfId="1154" priority="85" operator="lessThan">
      <formula>0</formula>
    </cfRule>
  </conditionalFormatting>
  <conditionalFormatting sqref="P465">
    <cfRule type="expression" dxfId="1153" priority="83">
      <formula>P465/O465&gt;1</formula>
    </cfRule>
    <cfRule type="expression" dxfId="1152" priority="84">
      <formula>P465/O465&lt;1</formula>
    </cfRule>
  </conditionalFormatting>
  <conditionalFormatting sqref="P511">
    <cfRule type="cellIs" dxfId="1151" priority="82" operator="lessThan">
      <formula>0</formula>
    </cfRule>
  </conditionalFormatting>
  <conditionalFormatting sqref="P511">
    <cfRule type="expression" dxfId="1150" priority="80">
      <formula>P511/O511&gt;1</formula>
    </cfRule>
    <cfRule type="expression" dxfId="1149" priority="81">
      <formula>P511/O511&lt;1</formula>
    </cfRule>
  </conditionalFormatting>
  <conditionalFormatting sqref="P568">
    <cfRule type="cellIs" dxfId="1148" priority="70" operator="lessThan">
      <formula>0</formula>
    </cfRule>
  </conditionalFormatting>
  <conditionalFormatting sqref="P603">
    <cfRule type="expression" dxfId="1147" priority="44">
      <formula>P603/O603&gt;1</formula>
    </cfRule>
    <cfRule type="expression" dxfId="1146" priority="45">
      <formula>P603/O603&lt;1</formula>
    </cfRule>
  </conditionalFormatting>
  <conditionalFormatting sqref="P552">
    <cfRule type="cellIs" dxfId="1145" priority="67" operator="lessThan">
      <formula>0</formula>
    </cfRule>
  </conditionalFormatting>
  <conditionalFormatting sqref="P552">
    <cfRule type="expression" dxfId="1144" priority="65">
      <formula>P552/O552&gt;1</formula>
    </cfRule>
    <cfRule type="expression" dxfId="1143" priority="66">
      <formula>P552/O552&lt;1</formula>
    </cfRule>
  </conditionalFormatting>
  <conditionalFormatting sqref="P560">
    <cfRule type="cellIs" dxfId="1142" priority="64" operator="lessThan">
      <formula>0</formula>
    </cfRule>
  </conditionalFormatting>
  <conditionalFormatting sqref="P560">
    <cfRule type="expression" dxfId="1141" priority="62">
      <formula>P560/O560&gt;1</formula>
    </cfRule>
    <cfRule type="expression" dxfId="1140" priority="63">
      <formula>P560/O560&lt;1</formula>
    </cfRule>
  </conditionalFormatting>
  <conditionalFormatting sqref="P575">
    <cfRule type="cellIs" dxfId="1139" priority="61" operator="lessThan">
      <formula>0</formula>
    </cfRule>
  </conditionalFormatting>
  <conditionalFormatting sqref="P575">
    <cfRule type="expression" dxfId="1138" priority="59">
      <formula>P575/O575&gt;1</formula>
    </cfRule>
    <cfRule type="expression" dxfId="1137" priority="60">
      <formula>P575/O575&lt;1</formula>
    </cfRule>
  </conditionalFormatting>
  <conditionalFormatting sqref="P589">
    <cfRule type="cellIs" dxfId="1136" priority="58" operator="lessThan">
      <formula>0</formula>
    </cfRule>
  </conditionalFormatting>
  <conditionalFormatting sqref="P589">
    <cfRule type="expression" dxfId="1135" priority="56">
      <formula>P589/O589&gt;1</formula>
    </cfRule>
    <cfRule type="expression" dxfId="1134" priority="57">
      <formula>P589/O589&lt;1</formula>
    </cfRule>
  </conditionalFormatting>
  <conditionalFormatting sqref="P521">
    <cfRule type="cellIs" dxfId="1133" priority="79" operator="lessThan">
      <formula>0</formula>
    </cfRule>
  </conditionalFormatting>
  <conditionalFormatting sqref="P521">
    <cfRule type="expression" dxfId="1132" priority="77">
      <formula>P521/O521&gt;1</formula>
    </cfRule>
    <cfRule type="expression" dxfId="1131" priority="78">
      <formula>P521/O521&lt;1</formula>
    </cfRule>
  </conditionalFormatting>
  <conditionalFormatting sqref="P529">
    <cfRule type="cellIs" dxfId="1130" priority="76" operator="lessThan">
      <formula>0</formula>
    </cfRule>
  </conditionalFormatting>
  <conditionalFormatting sqref="P529">
    <cfRule type="expression" dxfId="1129" priority="74">
      <formula>P529/O529&gt;1</formula>
    </cfRule>
    <cfRule type="expression" dxfId="1128" priority="75">
      <formula>P529/O529&lt;1</formula>
    </cfRule>
  </conditionalFormatting>
  <conditionalFormatting sqref="P582">
    <cfRule type="expression" dxfId="1127" priority="53">
      <formula>P582/O582&gt;1</formula>
    </cfRule>
    <cfRule type="expression" dxfId="1126" priority="54">
      <formula>P582/O582&lt;1</formula>
    </cfRule>
  </conditionalFormatting>
  <conditionalFormatting sqref="P537">
    <cfRule type="cellIs" dxfId="1125" priority="73" operator="lessThan">
      <formula>0</formula>
    </cfRule>
  </conditionalFormatting>
  <conditionalFormatting sqref="P537">
    <cfRule type="expression" dxfId="1124" priority="71">
      <formula>P537/O537&gt;1</formula>
    </cfRule>
    <cfRule type="expression" dxfId="1123" priority="72">
      <formula>P537/O537&lt;1</formula>
    </cfRule>
  </conditionalFormatting>
  <conditionalFormatting sqref="P641:P645 P636:P637">
    <cfRule type="cellIs" dxfId="1122" priority="52" operator="lessThan">
      <formula>0</formula>
    </cfRule>
  </conditionalFormatting>
  <conditionalFormatting sqref="P568">
    <cfRule type="expression" dxfId="1121" priority="68">
      <formula>P568/O568&gt;1</formula>
    </cfRule>
    <cfRule type="expression" dxfId="1120" priority="69">
      <formula>P568/O568&lt;1</formula>
    </cfRule>
  </conditionalFormatting>
  <conditionalFormatting sqref="P597">
    <cfRule type="cellIs" dxfId="1119" priority="51" operator="lessThan">
      <formula>0</formula>
    </cfRule>
  </conditionalFormatting>
  <conditionalFormatting sqref="P608">
    <cfRule type="expression" dxfId="1118" priority="39">
      <formula>P608/O608&gt;1</formula>
    </cfRule>
    <cfRule type="expression" dxfId="1117" priority="40">
      <formula>P608/O608&lt;1</formula>
    </cfRule>
  </conditionalFormatting>
  <conditionalFormatting sqref="P582">
    <cfRule type="cellIs" dxfId="1116" priority="55" operator="lessThan">
      <formula>0</formula>
    </cfRule>
  </conditionalFormatting>
  <conditionalFormatting sqref="P597">
    <cfRule type="expression" dxfId="1115" priority="49">
      <formula>P597/O597&gt;1</formula>
    </cfRule>
    <cfRule type="expression" dxfId="1114" priority="50">
      <formula>P597/O597&lt;1</formula>
    </cfRule>
  </conditionalFormatting>
  <conditionalFormatting sqref="P676:P679">
    <cfRule type="cellIs" dxfId="1113" priority="38" operator="lessThan">
      <formula>0</formula>
    </cfRule>
  </conditionalFormatting>
  <conditionalFormatting sqref="P678">
    <cfRule type="cellIs" dxfId="1112" priority="37" operator="lessThan">
      <formula>0</formula>
    </cfRule>
  </conditionalFormatting>
  <conditionalFormatting sqref="P680:P683">
    <cfRule type="cellIs" dxfId="1111" priority="36" operator="lessThan">
      <formula>0</formula>
    </cfRule>
  </conditionalFormatting>
  <conditionalFormatting sqref="P682">
    <cfRule type="cellIs" dxfId="1110" priority="35" operator="lessThan">
      <formula>0</formula>
    </cfRule>
  </conditionalFormatting>
  <conditionalFormatting sqref="P684:P687">
    <cfRule type="cellIs" dxfId="1109" priority="34" operator="lessThan">
      <formula>0</formula>
    </cfRule>
  </conditionalFormatting>
  <conditionalFormatting sqref="P686">
    <cfRule type="cellIs" dxfId="1108" priority="33" operator="lessThan">
      <formula>0</formula>
    </cfRule>
  </conditionalFormatting>
  <conditionalFormatting sqref="P688:P691">
    <cfRule type="cellIs" dxfId="1107" priority="32" operator="lessThan">
      <formula>0</formula>
    </cfRule>
  </conditionalFormatting>
  <conditionalFormatting sqref="P690">
    <cfRule type="cellIs" dxfId="1106" priority="31" operator="lessThan">
      <formula>0</formula>
    </cfRule>
  </conditionalFormatting>
  <conditionalFormatting sqref="P692:P693 P695">
    <cfRule type="cellIs" dxfId="1105" priority="30" operator="lessThan">
      <formula>0</formula>
    </cfRule>
  </conditionalFormatting>
  <conditionalFormatting sqref="P696:P699">
    <cfRule type="cellIs" dxfId="1104" priority="29" operator="lessThan">
      <formula>0</formula>
    </cfRule>
  </conditionalFormatting>
  <conditionalFormatting sqref="P698">
    <cfRule type="cellIs" dxfId="1103" priority="28" operator="lessThan">
      <formula>0</formula>
    </cfRule>
  </conditionalFormatting>
  <conditionalFormatting sqref="P700:P703">
    <cfRule type="cellIs" dxfId="1102" priority="27" operator="lessThan">
      <formula>0</formula>
    </cfRule>
  </conditionalFormatting>
  <conditionalFormatting sqref="P702">
    <cfRule type="cellIs" dxfId="1101" priority="26" operator="lessThan">
      <formula>0</formula>
    </cfRule>
  </conditionalFormatting>
  <conditionalFormatting sqref="P704:P707">
    <cfRule type="cellIs" dxfId="1100" priority="25" operator="lessThan">
      <formula>0</formula>
    </cfRule>
  </conditionalFormatting>
  <conditionalFormatting sqref="P706">
    <cfRule type="cellIs" dxfId="1099" priority="24" operator="lessThan">
      <formula>0</formula>
    </cfRule>
  </conditionalFormatting>
  <conditionalFormatting sqref="P712:P715">
    <cfRule type="cellIs" dxfId="1098" priority="23" operator="lessThan">
      <formula>0</formula>
    </cfRule>
  </conditionalFormatting>
  <conditionalFormatting sqref="P714">
    <cfRule type="cellIs" dxfId="1097" priority="22" operator="lessThan">
      <formula>0</formula>
    </cfRule>
  </conditionalFormatting>
  <conditionalFormatting sqref="P716:P719">
    <cfRule type="cellIs" dxfId="1096" priority="21" operator="lessThan">
      <formula>0</formula>
    </cfRule>
  </conditionalFormatting>
  <conditionalFormatting sqref="P718">
    <cfRule type="cellIs" dxfId="1095" priority="20" operator="lessThan">
      <formula>0</formula>
    </cfRule>
  </conditionalFormatting>
  <conditionalFormatting sqref="P466">
    <cfRule type="cellIs" dxfId="1094" priority="19" operator="lessThan">
      <formula>0</formula>
    </cfRule>
  </conditionalFormatting>
  <conditionalFormatting sqref="P505">
    <cfRule type="cellIs" dxfId="1093" priority="18" operator="lessThan">
      <formula>0</formula>
    </cfRule>
  </conditionalFormatting>
  <conditionalFormatting sqref="P513">
    <cfRule type="cellIs" dxfId="1092" priority="17" operator="lessThan">
      <formula>0</formula>
    </cfRule>
  </conditionalFormatting>
  <conditionalFormatting sqref="P522">
    <cfRule type="cellIs" dxfId="1091" priority="16" operator="lessThan">
      <formula>0</formula>
    </cfRule>
  </conditionalFormatting>
  <conditionalFormatting sqref="P530">
    <cfRule type="cellIs" dxfId="1090" priority="15" operator="lessThan">
      <formula>0</formula>
    </cfRule>
  </conditionalFormatting>
  <conditionalFormatting sqref="P538">
    <cfRule type="cellIs" dxfId="1089" priority="14" operator="lessThan">
      <formula>0</formula>
    </cfRule>
  </conditionalFormatting>
  <conditionalFormatting sqref="P553">
    <cfRule type="cellIs" dxfId="1088" priority="13" operator="lessThan">
      <formula>0</formula>
    </cfRule>
  </conditionalFormatting>
  <conditionalFormatting sqref="P561">
    <cfRule type="cellIs" dxfId="1087" priority="12" operator="lessThan">
      <formula>0</formula>
    </cfRule>
  </conditionalFormatting>
  <conditionalFormatting sqref="P590">
    <cfRule type="cellIs" dxfId="1086" priority="11" operator="lessThan">
      <formula>0</formula>
    </cfRule>
  </conditionalFormatting>
  <conditionalFormatting sqref="P720:P723">
    <cfRule type="cellIs" dxfId="1085" priority="10" operator="lessThan">
      <formula>0</formula>
    </cfRule>
  </conditionalFormatting>
  <conditionalFormatting sqref="P722">
    <cfRule type="cellIs" dxfId="1084" priority="9" operator="lessThan">
      <formula>0</formula>
    </cfRule>
  </conditionalFormatting>
  <conditionalFormatting sqref="P639:P640">
    <cfRule type="expression" dxfId="1083" priority="7">
      <formula>P639/O639&gt;1</formula>
    </cfRule>
    <cfRule type="expression" dxfId="1082" priority="8">
      <formula>P639/O639&lt;1</formula>
    </cfRule>
  </conditionalFormatting>
  <conditionalFormatting sqref="P639:P640">
    <cfRule type="cellIs" dxfId="1081" priority="6" operator="lessThan">
      <formula>0</formula>
    </cfRule>
  </conditionalFormatting>
  <conditionalFormatting sqref="P492:P496">
    <cfRule type="cellIs" dxfId="1080" priority="5" operator="lessThan">
      <formula>0</formula>
    </cfRule>
  </conditionalFormatting>
  <conditionalFormatting sqref="P492:P496">
    <cfRule type="expression" dxfId="1079" priority="3">
      <formula>P492/O492&gt;1</formula>
    </cfRule>
    <cfRule type="expression" dxfId="1078" priority="4">
      <formula>P492/O492&lt;1</formula>
    </cfRule>
  </conditionalFormatting>
  <conditionalFormatting sqref="P357:P360">
    <cfRule type="cellIs" dxfId="1077" priority="2" operator="lessThan">
      <formula>0</formula>
    </cfRule>
  </conditionalFormatting>
  <conditionalFormatting sqref="P661">
    <cfRule type="cellIs" dxfId="1076"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C592" zoomScaleNormal="100" workbookViewId="0">
      <selection activeCell="O614" sqref="O614"/>
    </sheetView>
  </sheetViews>
  <sheetFormatPr defaultColWidth="12.58203125" defaultRowHeight="13.5"/>
  <cols>
    <col min="1" max="1" width="88.08203125" style="79" bestFit="1" customWidth="1"/>
    <col min="2" max="7" width="15" style="79" bestFit="1" customWidth="1"/>
    <col min="8" max="12" width="8.33203125" style="79" bestFit="1" customWidth="1"/>
    <col min="13" max="13" width="8.58203125" style="79" bestFit="1" customWidth="1"/>
    <col min="14" max="14" width="8.33203125" style="79" bestFit="1" customWidth="1"/>
    <col min="15" max="15" width="9.58203125" style="79" bestFit="1" customWidth="1"/>
    <col min="16" max="16" width="12.5" style="79" bestFit="1" customWidth="1"/>
    <col min="17" max="17" width="22" style="79" bestFit="1" customWidth="1"/>
    <col min="18" max="18" width="6.08203125" style="79" bestFit="1" customWidth="1"/>
    <col min="19" max="69" width="5.25" style="79" bestFit="1" customWidth="1"/>
    <col min="70" max="16384" width="12.58203125" style="79"/>
  </cols>
  <sheetData>
    <row r="1" spans="1:55" ht="14">
      <c r="A1" s="1" t="s">
        <v>0</v>
      </c>
    </row>
    <row r="2" spans="1:55" s="3" customFormat="1" ht="14">
      <c r="A2" t="s">
        <v>6</v>
      </c>
      <c r="B2" t="s">
        <v>1190</v>
      </c>
      <c r="C2" t="s">
        <v>691</v>
      </c>
      <c r="D2" t="s">
        <v>692</v>
      </c>
      <c r="E2" t="s">
        <v>693</v>
      </c>
      <c r="F2" t="s">
        <v>694</v>
      </c>
      <c r="G2" t="s">
        <v>695</v>
      </c>
      <c r="H2" t="s">
        <v>696</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t="s">
        <v>744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t="s">
        <v>745</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t="s">
        <v>316</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t="s">
        <v>681</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t="s">
        <v>1007</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t="s">
        <v>1008</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t="s">
        <v>985</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t="s">
        <v>774</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t="s">
        <v>750</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t="s">
        <v>751</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t="s">
        <v>320</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t="s">
        <v>752</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t="s">
        <v>1009</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t="s">
        <v>682</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t="s">
        <v>1007</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t="s">
        <v>1010</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t="s">
        <v>321</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t="s">
        <v>765</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t="s">
        <v>322</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t="s">
        <v>766</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t="s">
        <v>768</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t="s">
        <v>769</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t="s">
        <v>770</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t="s">
        <v>323</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t="s">
        <v>1011</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t="s">
        <v>324</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t="s">
        <v>771</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t="s">
        <v>772</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t="s">
        <v>325</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t="s">
        <v>326</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t="s">
        <v>773</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t="s">
        <v>328</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t="s">
        <v>775</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t="s">
        <v>776</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t="s">
        <v>777</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t="s">
        <v>778</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t="s">
        <v>781</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t="s">
        <v>782</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t="s">
        <v>783</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t="s">
        <v>329</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t="s">
        <v>784</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t="s">
        <v>330</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t="s">
        <v>775</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t="s">
        <v>776</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t="s">
        <v>785</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t="s">
        <v>786</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t="s">
        <v>789</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t="s">
        <v>331</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t="s">
        <v>1012</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t="s">
        <v>332</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t="s">
        <v>792</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t="s">
        <v>793</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t="s">
        <v>794</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t="s">
        <v>795</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t="s">
        <v>796</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t="s">
        <v>797</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t="s">
        <v>798</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t="s">
        <v>800</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t="s">
        <v>801</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t="s">
        <v>802</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t="s">
        <v>333</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t="s">
        <v>803</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t="s">
        <v>809</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t="s">
        <v>334</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t="s">
        <v>811</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t="s">
        <v>812</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t="s">
        <v>928</v>
      </c>
      <c r="B69" t="s">
        <v>1191</v>
      </c>
      <c r="C69" t="s">
        <v>929</v>
      </c>
      <c r="D69" t="s">
        <v>930</v>
      </c>
      <c r="E69" t="s">
        <v>931</v>
      </c>
      <c r="F69" t="s">
        <v>932</v>
      </c>
      <c r="G69" t="s">
        <v>933</v>
      </c>
      <c r="H69" t="s">
        <v>934</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t="s">
        <v>982</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t="s">
        <v>983</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t="s">
        <v>984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325</v>
      </c>
      <c r="B113" s="131">
        <f>INDEX(B$3:B$112,MATCH($A$113,$A$3:$A$112,0),1)</f>
        <v>4176527</v>
      </c>
      <c r="C113" s="131">
        <f t="shared" ref="C113:BK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328</v>
      </c>
      <c r="B114" s="131">
        <f>INDEX(B$3:B$112,MATCH($A$114,$A$3:$A$112,0),1)</f>
        <v>16886424</v>
      </c>
      <c r="C114" s="131">
        <f t="shared" ref="C114:BK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330</v>
      </c>
      <c r="B115" s="131">
        <f>INDEX(B$3:B$112,MATCH($A$115,$A$3:$A$112,0),1)</f>
        <v>37456231</v>
      </c>
      <c r="C115" s="131">
        <f t="shared" ref="C115:BK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681</v>
      </c>
      <c r="B119" s="152">
        <f t="shared" ref="B119:AZ119" si="6">INDEX(B$3:B$116,MATCH($A$119,$A$3:$A$116,0),1)</f>
        <v>41875732</v>
      </c>
      <c r="C119" s="152">
        <f t="shared" si="6"/>
        <v>39681741</v>
      </c>
      <c r="D119" s="152">
        <f t="shared" si="6"/>
        <v>39345736.619999997</v>
      </c>
      <c r="E119" s="152">
        <f t="shared" si="6"/>
        <v>38012771</v>
      </c>
      <c r="F119" s="152">
        <f t="shared" si="6"/>
        <v>36669916</v>
      </c>
      <c r="G119" s="152">
        <f t="shared" si="6"/>
        <v>36995214</v>
      </c>
      <c r="H119" s="152">
        <f t="shared" si="6"/>
        <v>34902345.200000003</v>
      </c>
      <c r="I119" s="152">
        <f t="shared" si="6"/>
        <v>0</v>
      </c>
      <c r="J119" s="152">
        <f t="shared" si="6"/>
        <v>0</v>
      </c>
      <c r="K119" s="152">
        <f t="shared" si="6"/>
        <v>0</v>
      </c>
      <c r="L119" s="152">
        <f t="shared" si="6"/>
        <v>0</v>
      </c>
      <c r="M119" s="152">
        <f t="shared" si="6"/>
        <v>0</v>
      </c>
      <c r="N119" s="152">
        <f t="shared" si="6"/>
        <v>0</v>
      </c>
      <c r="O119" s="152">
        <f t="shared" si="6"/>
        <v>0</v>
      </c>
      <c r="P119" s="152">
        <f t="shared" si="6"/>
        <v>0</v>
      </c>
      <c r="Q119" s="152">
        <f t="shared" si="6"/>
        <v>0</v>
      </c>
      <c r="R119" s="152">
        <f t="shared" si="6"/>
        <v>0</v>
      </c>
      <c r="S119" s="152">
        <f t="shared" si="6"/>
        <v>0</v>
      </c>
      <c r="T119" s="152">
        <f t="shared" si="6"/>
        <v>0</v>
      </c>
      <c r="U119" s="152">
        <f t="shared" si="6"/>
        <v>0</v>
      </c>
      <c r="V119" s="152">
        <f t="shared" si="6"/>
        <v>0</v>
      </c>
      <c r="W119" s="152">
        <f t="shared" si="6"/>
        <v>0</v>
      </c>
      <c r="X119" s="152">
        <f t="shared" si="6"/>
        <v>0</v>
      </c>
      <c r="Y119" s="152">
        <f t="shared" si="6"/>
        <v>0</v>
      </c>
      <c r="Z119" s="152">
        <f t="shared" si="6"/>
        <v>0</v>
      </c>
      <c r="AA119" s="152">
        <f t="shared" si="6"/>
        <v>0</v>
      </c>
      <c r="AB119" s="152">
        <f t="shared" si="6"/>
        <v>0</v>
      </c>
      <c r="AC119" s="152">
        <f t="shared" si="6"/>
        <v>0</v>
      </c>
      <c r="AD119" s="152">
        <f t="shared" si="6"/>
        <v>0</v>
      </c>
      <c r="AE119" s="152">
        <f t="shared" si="6"/>
        <v>0</v>
      </c>
      <c r="AF119" s="152">
        <f t="shared" si="6"/>
        <v>0</v>
      </c>
      <c r="AG119" s="152">
        <f t="shared" si="6"/>
        <v>0</v>
      </c>
      <c r="AH119" s="152">
        <f t="shared" si="6"/>
        <v>0</v>
      </c>
      <c r="AI119" s="152">
        <f t="shared" si="6"/>
        <v>0</v>
      </c>
      <c r="AJ119" s="152">
        <f t="shared" si="6"/>
        <v>0</v>
      </c>
      <c r="AK119" s="152">
        <f t="shared" si="6"/>
        <v>0</v>
      </c>
      <c r="AL119" s="152">
        <f t="shared" si="6"/>
        <v>0</v>
      </c>
      <c r="AM119" s="152">
        <f t="shared" si="6"/>
        <v>0</v>
      </c>
      <c r="AN119" s="152">
        <f t="shared" si="6"/>
        <v>0</v>
      </c>
      <c r="AO119" s="152">
        <f t="shared" si="6"/>
        <v>0</v>
      </c>
      <c r="AP119" s="152">
        <f t="shared" si="6"/>
        <v>0</v>
      </c>
      <c r="AQ119" s="152">
        <f t="shared" si="6"/>
        <v>0</v>
      </c>
      <c r="AR119" s="152">
        <f t="shared" si="6"/>
        <v>0</v>
      </c>
      <c r="AS119" s="152">
        <f t="shared" si="6"/>
        <v>0</v>
      </c>
      <c r="AT119" s="152">
        <f t="shared" si="6"/>
        <v>0</v>
      </c>
      <c r="AU119" s="152">
        <f t="shared" si="6"/>
        <v>0</v>
      </c>
      <c r="AV119" s="152">
        <f t="shared" si="6"/>
        <v>0</v>
      </c>
      <c r="AW119" s="152">
        <f t="shared" si="6"/>
        <v>0</v>
      </c>
      <c r="AX119" s="152">
        <f t="shared" si="6"/>
        <v>0</v>
      </c>
      <c r="AY119" s="152">
        <f t="shared" si="6"/>
        <v>0</v>
      </c>
      <c r="AZ119" s="152">
        <f t="shared" si="6"/>
        <v>0</v>
      </c>
      <c r="BA119" s="80"/>
    </row>
    <row r="120" spans="1:69">
      <c r="A120" t="s">
        <v>682</v>
      </c>
      <c r="B120" s="152">
        <f t="shared" ref="B120:AZ120" si="7">INDEX(B$3:B$116,MATCH($A$120,$A$3:$A$116,0),1)</f>
        <v>34013376</v>
      </c>
      <c r="C120" s="152">
        <f t="shared" si="7"/>
        <v>31314860</v>
      </c>
      <c r="D120" s="152">
        <f t="shared" si="7"/>
        <v>29935649.48</v>
      </c>
      <c r="E120" s="152">
        <f t="shared" si="7"/>
        <v>27638003</v>
      </c>
      <c r="F120" s="152">
        <f t="shared" si="7"/>
        <v>25106703</v>
      </c>
      <c r="G120" s="152">
        <f t="shared" si="7"/>
        <v>24060209</v>
      </c>
      <c r="H120" s="152">
        <f t="shared" si="7"/>
        <v>23636439.629999999</v>
      </c>
      <c r="I120" s="152">
        <f t="shared" si="7"/>
        <v>0</v>
      </c>
      <c r="J120" s="152">
        <f t="shared" si="7"/>
        <v>0</v>
      </c>
      <c r="K120" s="152">
        <f t="shared" si="7"/>
        <v>0</v>
      </c>
      <c r="L120" s="152">
        <f t="shared" si="7"/>
        <v>0</v>
      </c>
      <c r="M120" s="152">
        <f t="shared" si="7"/>
        <v>0</v>
      </c>
      <c r="N120" s="152">
        <f t="shared" si="7"/>
        <v>0</v>
      </c>
      <c r="O120" s="152">
        <f t="shared" si="7"/>
        <v>0</v>
      </c>
      <c r="P120" s="152">
        <f t="shared" si="7"/>
        <v>0</v>
      </c>
      <c r="Q120" s="152">
        <f t="shared" si="7"/>
        <v>0</v>
      </c>
      <c r="R120" s="152">
        <f t="shared" si="7"/>
        <v>0</v>
      </c>
      <c r="S120" s="152">
        <f t="shared" si="7"/>
        <v>0</v>
      </c>
      <c r="T120" s="152">
        <f t="shared" si="7"/>
        <v>0</v>
      </c>
      <c r="U120" s="152">
        <f t="shared" si="7"/>
        <v>0</v>
      </c>
      <c r="V120" s="152">
        <f t="shared" si="7"/>
        <v>0</v>
      </c>
      <c r="W120" s="152">
        <f t="shared" si="7"/>
        <v>0</v>
      </c>
      <c r="X120" s="152">
        <f t="shared" si="7"/>
        <v>0</v>
      </c>
      <c r="Y120" s="152">
        <f t="shared" si="7"/>
        <v>0</v>
      </c>
      <c r="Z120" s="152">
        <f t="shared" si="7"/>
        <v>0</v>
      </c>
      <c r="AA120" s="152">
        <f t="shared" si="7"/>
        <v>0</v>
      </c>
      <c r="AB120" s="152">
        <f t="shared" si="7"/>
        <v>0</v>
      </c>
      <c r="AC120" s="152">
        <f t="shared" si="7"/>
        <v>0</v>
      </c>
      <c r="AD120" s="152">
        <f t="shared" si="7"/>
        <v>0</v>
      </c>
      <c r="AE120" s="152">
        <f t="shared" si="7"/>
        <v>0</v>
      </c>
      <c r="AF120" s="152">
        <f t="shared" si="7"/>
        <v>0</v>
      </c>
      <c r="AG120" s="152">
        <f t="shared" si="7"/>
        <v>0</v>
      </c>
      <c r="AH120" s="152">
        <f t="shared" si="7"/>
        <v>0</v>
      </c>
      <c r="AI120" s="152">
        <f t="shared" si="7"/>
        <v>0</v>
      </c>
      <c r="AJ120" s="152">
        <f t="shared" si="7"/>
        <v>0</v>
      </c>
      <c r="AK120" s="152">
        <f t="shared" si="7"/>
        <v>0</v>
      </c>
      <c r="AL120" s="152">
        <f t="shared" si="7"/>
        <v>0</v>
      </c>
      <c r="AM120" s="152">
        <f t="shared" si="7"/>
        <v>0</v>
      </c>
      <c r="AN120" s="152">
        <f t="shared" si="7"/>
        <v>0</v>
      </c>
      <c r="AO120" s="152">
        <f t="shared" si="7"/>
        <v>0</v>
      </c>
      <c r="AP120" s="152">
        <f t="shared" si="7"/>
        <v>0</v>
      </c>
      <c r="AQ120" s="152">
        <f t="shared" si="7"/>
        <v>0</v>
      </c>
      <c r="AR120" s="152">
        <f t="shared" si="7"/>
        <v>0</v>
      </c>
      <c r="AS120" s="152">
        <f t="shared" si="7"/>
        <v>0</v>
      </c>
      <c r="AT120" s="152">
        <f t="shared" si="7"/>
        <v>0</v>
      </c>
      <c r="AU120" s="152">
        <f t="shared" si="7"/>
        <v>0</v>
      </c>
      <c r="AV120" s="152">
        <f t="shared" si="7"/>
        <v>0</v>
      </c>
      <c r="AW120" s="152">
        <f t="shared" si="7"/>
        <v>0</v>
      </c>
      <c r="AX120" s="152">
        <f t="shared" si="7"/>
        <v>0</v>
      </c>
      <c r="AY120" s="152">
        <f t="shared" si="7"/>
        <v>0</v>
      </c>
      <c r="AZ120" s="152">
        <f t="shared" si="7"/>
        <v>0</v>
      </c>
      <c r="BA120" s="80"/>
    </row>
    <row r="121" spans="1:69" ht="14">
      <c r="A121" s="153" t="s">
        <v>685</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374</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ht="14">
      <c r="A125" t="s">
        <v>6</v>
      </c>
      <c r="B125" t="s">
        <v>1190</v>
      </c>
      <c r="C125" t="s">
        <v>691</v>
      </c>
      <c r="D125" t="s">
        <v>813</v>
      </c>
      <c r="E125" t="s">
        <v>693</v>
      </c>
      <c r="F125" t="s">
        <v>694</v>
      </c>
      <c r="G125" t="s">
        <v>695</v>
      </c>
      <c r="H125" t="s">
        <v>814</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t="s">
        <v>826</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t="s">
        <v>827</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t="s">
        <v>353</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t="s">
        <v>355</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t="s">
        <v>683</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t="s">
        <v>315</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t="s">
        <v>356</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t="s">
        <v>830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t="s">
        <v>358</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t="s">
        <v>367</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t="s">
        <v>684</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t="s">
        <v>831</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t="s">
        <v>363</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t="s">
        <v>1002</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t="s">
        <v>834</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t="s">
        <v>364</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t="s">
        <v>365</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t="s">
        <v>835</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t="s">
        <v>836</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t="s">
        <v>837</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t="s">
        <v>838</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t="s">
        <v>839</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t="s">
        <v>840</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t="s">
        <v>1013</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t="s">
        <v>843</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t="s">
        <v>844</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t="s">
        <v>846</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t="s">
        <v>1014</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t="s">
        <v>847</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t="s">
        <v>848</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t="s">
        <v>849</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t="s">
        <v>1189</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t="s">
        <v>850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t="s">
        <v>1193</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t="s">
        <v>851</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t="s">
        <v>928</v>
      </c>
      <c r="B161" t="s">
        <v>1191</v>
      </c>
      <c r="C161" t="s">
        <v>929</v>
      </c>
      <c r="D161" t="s">
        <v>930</v>
      </c>
      <c r="E161" t="s">
        <v>931</v>
      </c>
      <c r="F161" t="s">
        <v>932</v>
      </c>
      <c r="G161" t="s">
        <v>933</v>
      </c>
      <c r="H161" t="s">
        <v>934</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t="s">
        <v>982</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t="s">
        <v>983</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t="s">
        <v>984</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c r="A215" s="1" t="s">
        <v>8</v>
      </c>
    </row>
    <row r="216" spans="1:118">
      <c r="A216" t="s">
        <v>6</v>
      </c>
      <c r="B216" t="s">
        <v>1190</v>
      </c>
      <c r="C216" t="s">
        <v>691</v>
      </c>
      <c r="D216" t="s">
        <v>692</v>
      </c>
      <c r="E216" t="s">
        <v>693</v>
      </c>
      <c r="F216" t="s">
        <v>694</v>
      </c>
      <c r="G216" t="s">
        <v>695</v>
      </c>
      <c r="H216" t="s">
        <v>696</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t="s">
        <v>853</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t="s">
        <v>1003</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t="s">
        <v>366</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t="s">
        <v>367</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859</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t="s">
        <v>1015</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t="s">
        <v>861</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t="s">
        <v>862</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t="s">
        <v>863</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t="s">
        <v>865</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t="s">
        <v>866</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t="s">
        <v>1016</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t="s">
        <v>869</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t="s">
        <v>870</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t="s">
        <v>355</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t="s">
        <v>364</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t="s">
        <v>871</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t="s">
        <v>872</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t="s">
        <v>873</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t="s">
        <v>874</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t="s">
        <v>1017</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t="s">
        <v>1018</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t="s">
        <v>877</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t="s">
        <v>878</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t="s">
        <v>879</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t="s">
        <v>880</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t="s">
        <v>881</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t="s">
        <v>882</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t="s">
        <v>897</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t="s">
        <v>883</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t="s">
        <v>368</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884</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t="s">
        <v>891</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t="s">
        <v>892</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t="s">
        <v>369</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t="s">
        <v>892</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t="s">
        <v>893</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t="s">
        <v>1019</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t="s">
        <v>370</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t="s">
        <v>899</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t="s">
        <v>900</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t="s">
        <v>903</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904</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t="s">
        <v>905</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t="s">
        <v>906</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t="s">
        <v>907</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t="s">
        <v>910</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t="s">
        <v>911</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t="s">
        <v>912</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t="s">
        <v>913</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t="s">
        <v>914</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t="s">
        <v>916</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t="s">
        <v>917</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t="s">
        <v>918</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t="s">
        <v>920</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t="s">
        <v>921</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t="s">
        <v>922</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t="s">
        <v>371</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t="s">
        <v>372</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t="s">
        <v>926</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t="s">
        <v>927</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t="s">
        <v>928</v>
      </c>
      <c r="B278" t="s">
        <v>1191</v>
      </c>
      <c r="C278" t="s">
        <v>929</v>
      </c>
      <c r="D278" t="s">
        <v>930</v>
      </c>
      <c r="E278" t="s">
        <v>931</v>
      </c>
      <c r="F278" t="s">
        <v>932</v>
      </c>
      <c r="G278" t="s">
        <v>933</v>
      </c>
      <c r="H278" t="s">
        <v>934</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t="s">
        <v>982</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t="s">
        <v>983</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t="s">
        <v>984</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c r="P346" s="135" t="s">
        <v>649</v>
      </c>
      <c r="Q346" s="135" t="s">
        <v>650</v>
      </c>
    </row>
    <row r="347" spans="1:53"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3">
        <v>1</v>
      </c>
      <c r="Q347" s="134">
        <v>2021</v>
      </c>
    </row>
    <row r="348" spans="1:53" ht="14">
      <c r="A348" s="84"/>
      <c r="B348" s="248" t="s">
        <v>11</v>
      </c>
      <c r="C348" s="248"/>
      <c r="D348" s="248"/>
      <c r="E348" s="248"/>
      <c r="F348" s="248"/>
      <c r="G348" s="248"/>
      <c r="H348" s="248"/>
      <c r="I348" s="248"/>
      <c r="J348" s="248"/>
      <c r="K348" s="248"/>
      <c r="L348" s="248"/>
      <c r="M348" s="248"/>
      <c r="N348" s="248"/>
      <c r="O348" s="248"/>
      <c r="P348" s="6"/>
      <c r="Q348" s="3"/>
    </row>
    <row r="349" spans="1:53" ht="14">
      <c r="B349" s="249" t="s">
        <v>316</v>
      </c>
      <c r="C349" s="249"/>
      <c r="D349" s="249"/>
      <c r="E349" s="249"/>
      <c r="F349" s="249"/>
      <c r="G349" s="249"/>
      <c r="H349" s="249"/>
      <c r="I349" s="249"/>
      <c r="J349" s="249"/>
      <c r="K349" s="249"/>
      <c r="L349" s="249"/>
      <c r="M349" s="249"/>
      <c r="N349" s="249"/>
      <c r="O349" s="249"/>
      <c r="P349" s="6"/>
      <c r="Q349" s="3"/>
    </row>
    <row r="350" spans="1:53" ht="14">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ht="14">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ht="14">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ht="14">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ht="14">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686</v>
      </c>
    </row>
    <row r="355" spans="2:17" ht="14">
      <c r="B355" s="249" t="s">
        <v>681</v>
      </c>
      <c r="C355" s="249"/>
      <c r="D355" s="249"/>
      <c r="E355" s="249"/>
      <c r="F355" s="249"/>
      <c r="G355" s="249"/>
      <c r="H355" s="249"/>
      <c r="I355" s="249"/>
      <c r="J355" s="249"/>
      <c r="K355" s="249"/>
      <c r="L355" s="249"/>
      <c r="M355" s="249"/>
      <c r="N355" s="249"/>
      <c r="O355" s="249"/>
      <c r="P355" s="6"/>
      <c r="Q355" s="3"/>
    </row>
    <row r="356" spans="2:17" ht="14">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ht="14">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ht="14">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ht="14">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ht="14">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686</v>
      </c>
    </row>
    <row r="361" spans="2:17" ht="14">
      <c r="B361" s="287" t="s">
        <v>320</v>
      </c>
      <c r="C361" s="288"/>
      <c r="D361" s="288"/>
      <c r="E361" s="288"/>
      <c r="F361" s="288"/>
      <c r="G361" s="288"/>
      <c r="H361" s="288"/>
      <c r="I361" s="288"/>
      <c r="J361" s="288"/>
      <c r="K361" s="288"/>
      <c r="L361" s="288"/>
      <c r="M361" s="288"/>
      <c r="N361" s="288"/>
      <c r="O361" s="289"/>
      <c r="P361" s="6"/>
      <c r="Q361" s="3"/>
    </row>
    <row r="362" spans="2:17" ht="14">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ht="14">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ht="14">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ht="14">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ht="14">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686</v>
      </c>
    </row>
    <row r="367" spans="2:17" ht="14">
      <c r="B367" s="249" t="s">
        <v>682</v>
      </c>
      <c r="C367" s="249"/>
      <c r="D367" s="249"/>
      <c r="E367" s="249"/>
      <c r="F367" s="249"/>
      <c r="G367" s="249"/>
      <c r="H367" s="249"/>
      <c r="I367" s="249"/>
      <c r="J367" s="249"/>
      <c r="K367" s="249"/>
      <c r="L367" s="249"/>
      <c r="M367" s="249"/>
      <c r="N367" s="249"/>
      <c r="O367" s="249"/>
      <c r="P367" s="6"/>
      <c r="Q367" s="3"/>
    </row>
    <row r="368" spans="2:17" ht="14">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ht="14">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ht="14">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ht="14">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ht="14">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686</v>
      </c>
    </row>
    <row r="373" spans="2:17" ht="14">
      <c r="B373" s="247" t="s">
        <v>685</v>
      </c>
      <c r="C373" s="247"/>
      <c r="D373" s="247"/>
      <c r="E373" s="247"/>
      <c r="F373" s="247"/>
      <c r="G373" s="247"/>
      <c r="H373" s="247"/>
      <c r="I373" s="247"/>
      <c r="J373" s="247"/>
      <c r="K373" s="247"/>
      <c r="L373" s="247"/>
      <c r="M373" s="247"/>
      <c r="N373" s="247"/>
      <c r="O373" s="247"/>
      <c r="P373" s="6"/>
      <c r="Q373" s="3"/>
    </row>
    <row r="374" spans="2:17" ht="14">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ht="14">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ht="14">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ht="14">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ht="14">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686</v>
      </c>
    </row>
    <row r="379" spans="2:17" ht="14">
      <c r="B379" s="249" t="s">
        <v>321</v>
      </c>
      <c r="C379" s="249"/>
      <c r="D379" s="249"/>
      <c r="E379" s="249"/>
      <c r="F379" s="249"/>
      <c r="G379" s="249"/>
      <c r="H379" s="249"/>
      <c r="I379" s="249"/>
      <c r="J379" s="249"/>
      <c r="K379" s="249"/>
      <c r="L379" s="249"/>
      <c r="M379" s="249"/>
      <c r="N379" s="249"/>
      <c r="O379" s="249"/>
      <c r="P379" s="6"/>
      <c r="Q379" s="3"/>
    </row>
    <row r="380" spans="2:17" ht="14">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ht="14">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ht="14">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ht="14">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ht="14">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686</v>
      </c>
    </row>
    <row r="385" spans="1:17" ht="14">
      <c r="B385" s="249" t="s">
        <v>322</v>
      </c>
      <c r="C385" s="249"/>
      <c r="D385" s="249"/>
      <c r="E385" s="249"/>
      <c r="F385" s="249"/>
      <c r="G385" s="249"/>
      <c r="H385" s="249"/>
      <c r="I385" s="249"/>
      <c r="J385" s="249"/>
      <c r="K385" s="249"/>
      <c r="L385" s="249"/>
      <c r="M385" s="249"/>
      <c r="N385" s="249"/>
      <c r="O385" s="249"/>
      <c r="P385" s="6"/>
      <c r="Q385" s="3"/>
    </row>
    <row r="386" spans="1:17" ht="14">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ht="14">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ht="14">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ht="14">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ht="14">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686</v>
      </c>
    </row>
    <row r="391" spans="1:17" ht="14">
      <c r="B391" s="247" t="s">
        <v>323</v>
      </c>
      <c r="C391" s="247"/>
      <c r="D391" s="247"/>
      <c r="E391" s="247"/>
      <c r="F391" s="247"/>
      <c r="G391" s="247"/>
      <c r="H391" s="247"/>
      <c r="I391" s="247"/>
      <c r="J391" s="247"/>
      <c r="K391" s="247"/>
      <c r="L391" s="247"/>
      <c r="M391" s="247"/>
      <c r="N391" s="247"/>
      <c r="O391" s="247"/>
      <c r="P391" s="6"/>
      <c r="Q391" s="3"/>
    </row>
    <row r="392" spans="1:17" ht="14">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ht="14">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ht="14">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ht="14">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ht="14">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686</v>
      </c>
    </row>
    <row r="397" spans="1:17" ht="14">
      <c r="B397" s="248" t="s">
        <v>324</v>
      </c>
      <c r="C397" s="248"/>
      <c r="D397" s="248"/>
      <c r="E397" s="248"/>
      <c r="F397" s="248"/>
      <c r="G397" s="248"/>
      <c r="H397" s="248"/>
      <c r="I397" s="248"/>
      <c r="J397" s="248"/>
      <c r="K397" s="248"/>
      <c r="L397" s="248"/>
      <c r="M397" s="248"/>
      <c r="N397" s="248"/>
      <c r="O397" s="248"/>
      <c r="P397" s="6"/>
      <c r="Q397" s="3"/>
    </row>
    <row r="398" spans="1:17" ht="14">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ht="14">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ht="14">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ht="14">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ht="14">
      <c r="B402" s="250" t="s">
        <v>1</v>
      </c>
      <c r="C402" s="250"/>
      <c r="D402" s="250"/>
      <c r="E402" s="250"/>
      <c r="F402" s="250"/>
      <c r="G402" s="250"/>
      <c r="H402" s="250"/>
      <c r="I402" s="250"/>
      <c r="J402" s="250"/>
      <c r="K402" s="250"/>
      <c r="L402" s="250"/>
      <c r="M402" s="250"/>
      <c r="N402" s="250"/>
      <c r="O402" s="250"/>
    </row>
    <row r="403" spans="1:17" ht="14">
      <c r="B403" s="251" t="s">
        <v>2</v>
      </c>
      <c r="C403" s="251"/>
      <c r="D403" s="251"/>
      <c r="E403" s="251"/>
      <c r="F403" s="251"/>
      <c r="G403" s="251"/>
      <c r="H403" s="251"/>
      <c r="I403" s="251"/>
      <c r="J403" s="251"/>
      <c r="K403" s="251"/>
      <c r="L403" s="251"/>
      <c r="M403" s="251"/>
      <c r="N403" s="251"/>
      <c r="O403" s="251"/>
      <c r="P403" s="6"/>
      <c r="Q403" s="3"/>
    </row>
    <row r="404" spans="1:17" ht="14">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ht="14">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ht="14">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ht="14">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ht="14">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686</v>
      </c>
    </row>
    <row r="409" spans="1:17" ht="14">
      <c r="B409" s="252" t="s">
        <v>3</v>
      </c>
      <c r="C409" s="252"/>
      <c r="D409" s="252"/>
      <c r="E409" s="252"/>
      <c r="F409" s="252"/>
      <c r="G409" s="252"/>
      <c r="H409" s="252"/>
      <c r="I409" s="252"/>
      <c r="J409" s="252"/>
      <c r="K409" s="252"/>
      <c r="L409" s="252"/>
      <c r="M409" s="252"/>
      <c r="N409" s="252"/>
      <c r="O409" s="252"/>
      <c r="P409" s="6"/>
      <c r="Q409" s="3"/>
    </row>
    <row r="410" spans="1:17" ht="14">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ht="14">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ht="14">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ht="14">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ht="14">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686</v>
      </c>
    </row>
    <row r="415" spans="1:17" ht="14">
      <c r="B415" s="290" t="s">
        <v>4</v>
      </c>
      <c r="C415" s="290"/>
      <c r="D415" s="290"/>
      <c r="E415" s="290"/>
      <c r="F415" s="290"/>
      <c r="G415" s="290"/>
      <c r="H415" s="290"/>
      <c r="I415" s="290"/>
      <c r="J415" s="290"/>
      <c r="K415" s="290"/>
      <c r="L415" s="290"/>
      <c r="M415" s="290"/>
      <c r="N415" s="290"/>
      <c r="O415" s="290"/>
      <c r="P415" s="6"/>
      <c r="Q415" s="3"/>
    </row>
    <row r="416" spans="1:17" ht="14">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ht="14">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ht="14">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ht="14">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ht="14">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686</v>
      </c>
    </row>
    <row r="421" spans="2:17" ht="14">
      <c r="B421" s="250" t="s">
        <v>332</v>
      </c>
      <c r="C421" s="250"/>
      <c r="D421" s="250"/>
      <c r="E421" s="250"/>
      <c r="F421" s="250"/>
      <c r="G421" s="250"/>
      <c r="H421" s="250"/>
      <c r="I421" s="250"/>
      <c r="J421" s="250"/>
      <c r="K421" s="250"/>
      <c r="L421" s="250"/>
      <c r="M421" s="250"/>
      <c r="N421" s="250"/>
      <c r="O421" s="250"/>
      <c r="P421" s="6"/>
      <c r="Q421" s="3"/>
    </row>
    <row r="422" spans="2:17" ht="14">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ht="14">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ht="14">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ht="14">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ht="14">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686</v>
      </c>
    </row>
    <row r="427" spans="2:17" ht="14">
      <c r="B427" s="253" t="s">
        <v>17</v>
      </c>
      <c r="C427" s="253"/>
      <c r="D427" s="253"/>
      <c r="E427" s="253"/>
      <c r="F427" s="253"/>
      <c r="G427" s="253"/>
      <c r="H427" s="253"/>
      <c r="I427" s="253"/>
      <c r="J427" s="253"/>
      <c r="K427" s="253"/>
      <c r="L427" s="253"/>
      <c r="M427" s="253"/>
      <c r="N427" s="253"/>
      <c r="O427" s="253"/>
      <c r="P427" s="6"/>
      <c r="Q427" s="11"/>
    </row>
    <row r="428" spans="2:17" ht="14">
      <c r="B428" s="291" t="s">
        <v>333</v>
      </c>
      <c r="C428" s="291"/>
      <c r="D428" s="291"/>
      <c r="E428" s="291"/>
      <c r="F428" s="291"/>
      <c r="G428" s="291"/>
      <c r="H428" s="291"/>
      <c r="I428" s="291"/>
      <c r="J428" s="291"/>
      <c r="K428" s="291"/>
      <c r="L428" s="291"/>
      <c r="M428" s="291"/>
      <c r="N428" s="291"/>
      <c r="O428" s="291"/>
    </row>
    <row r="429" spans="2:17" ht="14">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ht="14">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ht="14">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ht="14">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ht="14">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686</v>
      </c>
    </row>
    <row r="434" spans="1:18" ht="14">
      <c r="B434" s="253" t="s">
        <v>334</v>
      </c>
      <c r="C434" s="253"/>
      <c r="D434" s="253"/>
      <c r="E434" s="253"/>
      <c r="F434" s="253"/>
      <c r="G434" s="253"/>
      <c r="H434" s="253"/>
      <c r="I434" s="253"/>
      <c r="J434" s="253"/>
      <c r="K434" s="253"/>
      <c r="L434" s="253"/>
      <c r="M434" s="253"/>
      <c r="N434" s="253"/>
      <c r="O434" s="253"/>
    </row>
    <row r="435" spans="1:18" ht="14">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ht="14">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ht="14">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ht="14">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ht="14">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686</v>
      </c>
    </row>
    <row r="440" spans="1:18" ht="14">
      <c r="B440" s="248" t="s">
        <v>18</v>
      </c>
      <c r="C440" s="248"/>
      <c r="D440" s="248"/>
      <c r="E440" s="248"/>
      <c r="F440" s="248"/>
      <c r="G440" s="248"/>
      <c r="H440" s="248"/>
      <c r="I440" s="248"/>
      <c r="J440" s="248"/>
      <c r="K440" s="248"/>
      <c r="L440" s="248"/>
      <c r="M440" s="248"/>
      <c r="N440" s="248"/>
      <c r="O440" s="248"/>
      <c r="P440" s="6"/>
      <c r="Q440" s="15"/>
    </row>
    <row r="441" spans="1:18" ht="14">
      <c r="B441" s="248" t="s">
        <v>355</v>
      </c>
      <c r="C441" s="248"/>
      <c r="D441" s="248"/>
      <c r="E441" s="248"/>
      <c r="F441" s="248"/>
      <c r="G441" s="248"/>
      <c r="H441" s="248"/>
      <c r="I441" s="248"/>
      <c r="J441" s="248"/>
      <c r="K441" s="248"/>
      <c r="L441" s="248"/>
      <c r="M441" s="248"/>
      <c r="N441" s="248"/>
      <c r="O441" s="248"/>
      <c r="P441" s="6"/>
      <c r="Q441" s="9"/>
    </row>
    <row r="442" spans="1:18" ht="14">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ht="14">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ht="14">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ht="14">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ht="14">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ht="14">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ht="14">
      <c r="A448" s="86"/>
      <c r="B448" s="154" t="e">
        <f t="shared" ref="B448:O448" si="56">+B446/B$482</f>
        <v>#DIV/0!</v>
      </c>
      <c r="C448" s="154" t="e">
        <f t="shared" si="56"/>
        <v>#DIV/0!</v>
      </c>
      <c r="D448" s="154" t="e">
        <f t="shared" si="56"/>
        <v>#DIV/0!</v>
      </c>
      <c r="E448" s="154" t="e">
        <f t="shared" si="56"/>
        <v>#DIV/0!</v>
      </c>
      <c r="F448" s="154" t="e">
        <f t="shared" si="56"/>
        <v>#DIV/0!</v>
      </c>
      <c r="G448" s="154" t="e">
        <f t="shared" si="56"/>
        <v>#DIV/0!</v>
      </c>
      <c r="H448" s="154" t="e">
        <f t="shared" si="56"/>
        <v>#DIV/0!</v>
      </c>
      <c r="I448" s="154" t="e">
        <f t="shared" si="56"/>
        <v>#DIV/0!</v>
      </c>
      <c r="J448" s="154" t="e">
        <f t="shared" si="56"/>
        <v>#DIV/0!</v>
      </c>
      <c r="K448" s="154" t="e">
        <f t="shared" si="56"/>
        <v>#DIV/0!</v>
      </c>
      <c r="L448" s="154" t="e">
        <f t="shared" si="56"/>
        <v>#DIV/0!</v>
      </c>
      <c r="M448" s="154">
        <f t="shared" si="56"/>
        <v>0.93629883278229309</v>
      </c>
      <c r="N448" s="154">
        <f t="shared" si="56"/>
        <v>0.94766152418543403</v>
      </c>
      <c r="O448" s="154">
        <f t="shared" si="56"/>
        <v>0.93755537780203613</v>
      </c>
      <c r="P448" s="17"/>
      <c r="Q448" s="14" t="s">
        <v>686</v>
      </c>
    </row>
    <row r="449" spans="1:17" ht="14">
      <c r="B449" s="248" t="s">
        <v>683</v>
      </c>
      <c r="C449" s="248"/>
      <c r="D449" s="248"/>
      <c r="E449" s="248"/>
      <c r="F449" s="248"/>
      <c r="G449" s="248"/>
      <c r="H449" s="248"/>
      <c r="I449" s="248"/>
      <c r="J449" s="248"/>
      <c r="K449" s="248"/>
      <c r="L449" s="248"/>
      <c r="M449" s="248"/>
      <c r="N449" s="248"/>
      <c r="O449" s="248"/>
      <c r="P449" s="6"/>
      <c r="Q449" s="9"/>
    </row>
    <row r="450" spans="1:17" ht="14">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ht="14">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ht="14">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ht="14">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ht="14">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ht="14">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ht="14">
      <c r="A456" s="86"/>
      <c r="B456" s="154" t="e">
        <f t="shared" ref="B456:O456" si="60">+B454/B$482</f>
        <v>#DIV/0!</v>
      </c>
      <c r="C456" s="154" t="e">
        <f t="shared" si="60"/>
        <v>#DIV/0!</v>
      </c>
      <c r="D456" s="154" t="e">
        <f t="shared" si="60"/>
        <v>#DIV/0!</v>
      </c>
      <c r="E456" s="154" t="e">
        <f t="shared" si="60"/>
        <v>#DIV/0!</v>
      </c>
      <c r="F456" s="154" t="e">
        <f t="shared" si="60"/>
        <v>#DIV/0!</v>
      </c>
      <c r="G456" s="154" t="e">
        <f t="shared" si="60"/>
        <v>#DIV/0!</v>
      </c>
      <c r="H456" s="154" t="e">
        <f t="shared" si="60"/>
        <v>#DIV/0!</v>
      </c>
      <c r="I456" s="154" t="e">
        <f t="shared" si="60"/>
        <v>#DIV/0!</v>
      </c>
      <c r="J456" s="154" t="e">
        <f t="shared" si="60"/>
        <v>#DIV/0!</v>
      </c>
      <c r="K456" s="154" t="e">
        <f t="shared" si="60"/>
        <v>#DIV/0!</v>
      </c>
      <c r="L456" s="154" t="e">
        <f t="shared" si="60"/>
        <v>#DIV/0!</v>
      </c>
      <c r="M456" s="154">
        <f t="shared" si="60"/>
        <v>5.7000149540553248E-2</v>
      </c>
      <c r="N456" s="154">
        <f t="shared" si="60"/>
        <v>4.9307539735067379E-2</v>
      </c>
      <c r="O456" s="154">
        <f t="shared" si="60"/>
        <v>5.946624762463891E-2</v>
      </c>
      <c r="P456" s="17"/>
      <c r="Q456" s="14" t="s">
        <v>686</v>
      </c>
    </row>
    <row r="457" spans="1:17" ht="14">
      <c r="B457" s="248" t="s">
        <v>315</v>
      </c>
      <c r="C457" s="248"/>
      <c r="D457" s="248"/>
      <c r="E457" s="248"/>
      <c r="F457" s="248"/>
      <c r="G457" s="248"/>
      <c r="H457" s="248"/>
      <c r="I457" s="248"/>
      <c r="J457" s="248"/>
      <c r="K457" s="248"/>
      <c r="L457" s="248"/>
      <c r="M457" s="248"/>
      <c r="N457" s="248"/>
      <c r="O457" s="248"/>
      <c r="P457" s="6"/>
      <c r="Q457" s="9"/>
    </row>
    <row r="458" spans="1:17" ht="14">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ht="14">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ht="14">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ht="14">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ht="14">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ht="14">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ht="14">
      <c r="A464" s="86"/>
      <c r="B464" s="154" t="e">
        <f t="shared" ref="B464:O464" si="64">+B462/B$482</f>
        <v>#DIV/0!</v>
      </c>
      <c r="C464" s="154" t="e">
        <f t="shared" si="64"/>
        <v>#DIV/0!</v>
      </c>
      <c r="D464" s="154" t="e">
        <f t="shared" si="64"/>
        <v>#DIV/0!</v>
      </c>
      <c r="E464" s="154" t="e">
        <f t="shared" si="64"/>
        <v>#DIV/0!</v>
      </c>
      <c r="F464" s="154" t="e">
        <f t="shared" si="64"/>
        <v>#DIV/0!</v>
      </c>
      <c r="G464" s="154" t="e">
        <f t="shared" si="64"/>
        <v>#DIV/0!</v>
      </c>
      <c r="H464" s="154" t="e">
        <f t="shared" si="64"/>
        <v>#DIV/0!</v>
      </c>
      <c r="I464" s="154" t="e">
        <f t="shared" si="64"/>
        <v>#DIV/0!</v>
      </c>
      <c r="J464" s="154" t="e">
        <f t="shared" si="64"/>
        <v>#DIV/0!</v>
      </c>
      <c r="K464" s="154" t="e">
        <f t="shared" si="64"/>
        <v>#DIV/0!</v>
      </c>
      <c r="L464" s="154" t="e">
        <f t="shared" si="64"/>
        <v>#DIV/0!</v>
      </c>
      <c r="M464" s="154">
        <f t="shared" si="64"/>
        <v>6.7010176771536796E-3</v>
      </c>
      <c r="N464" s="154">
        <f t="shared" si="64"/>
        <v>3.0309360794985841E-3</v>
      </c>
      <c r="O464" s="154">
        <f t="shared" si="64"/>
        <v>2.9783745733249173E-3</v>
      </c>
      <c r="P464" s="17"/>
      <c r="Q464" s="14" t="s">
        <v>686</v>
      </c>
    </row>
    <row r="465" spans="2:17" ht="14">
      <c r="B465" s="248" t="s">
        <v>362</v>
      </c>
      <c r="C465" s="248"/>
      <c r="D465" s="248"/>
      <c r="E465" s="248"/>
      <c r="F465" s="248"/>
      <c r="G465" s="248"/>
      <c r="H465" s="248"/>
      <c r="I465" s="248"/>
      <c r="J465" s="248"/>
      <c r="K465" s="248"/>
      <c r="L465" s="248"/>
      <c r="M465" s="248"/>
      <c r="N465" s="248"/>
      <c r="O465" s="248"/>
      <c r="P465" s="6"/>
      <c r="Q465" s="9"/>
    </row>
    <row r="466" spans="2:17" ht="14">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ht="14">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ht="14">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ht="14">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ht="14">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ht="14">
      <c r="B471" s="248" t="s">
        <v>363</v>
      </c>
      <c r="C471" s="248"/>
      <c r="D471" s="248"/>
      <c r="E471" s="248"/>
      <c r="F471" s="248"/>
      <c r="G471" s="248"/>
      <c r="H471" s="248"/>
      <c r="I471" s="248"/>
      <c r="J471" s="248"/>
      <c r="K471" s="248"/>
      <c r="L471" s="248"/>
      <c r="M471" s="248"/>
      <c r="N471" s="248"/>
      <c r="O471" s="248"/>
      <c r="P471" s="6"/>
      <c r="Q471" s="9"/>
    </row>
    <row r="472" spans="2:17" ht="14">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ht="14">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ht="14">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ht="14">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ht="14">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ht="14">
      <c r="B477" s="248" t="s">
        <v>356</v>
      </c>
      <c r="C477" s="248"/>
      <c r="D477" s="248"/>
      <c r="E477" s="248"/>
      <c r="F477" s="248"/>
      <c r="G477" s="248"/>
      <c r="H477" s="248"/>
      <c r="I477" s="248"/>
      <c r="J477" s="248"/>
      <c r="K477" s="248"/>
      <c r="L477" s="248"/>
      <c r="M477" s="248"/>
      <c r="N477" s="248"/>
      <c r="O477" s="248"/>
      <c r="P477" s="6"/>
      <c r="Q477" s="9"/>
    </row>
    <row r="478" spans="2:17" s="2" customFormat="1" ht="14">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ht="14">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ht="14">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ht="14">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ht="14">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ht="14">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ht="14">
      <c r="B484" s="290" t="s">
        <v>364</v>
      </c>
      <c r="C484" s="290"/>
      <c r="D484" s="290"/>
      <c r="E484" s="290"/>
      <c r="F484" s="290"/>
      <c r="G484" s="290"/>
      <c r="H484" s="290"/>
      <c r="I484" s="290"/>
      <c r="J484" s="290"/>
      <c r="K484" s="290"/>
      <c r="L484" s="290"/>
      <c r="M484" s="290"/>
      <c r="N484" s="290"/>
      <c r="O484" s="290"/>
      <c r="P484" s="6"/>
      <c r="Q484" s="9"/>
    </row>
    <row r="485" spans="1:17" ht="14">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ht="14">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ht="14">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ht="14">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ht="14">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ht="14">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ht="14">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686</v>
      </c>
    </row>
    <row r="492" spans="1:17" ht="14">
      <c r="B492" s="253" t="s">
        <v>375</v>
      </c>
      <c r="C492" s="253"/>
      <c r="D492" s="253"/>
      <c r="E492" s="253"/>
      <c r="F492" s="253"/>
      <c r="G492" s="253"/>
      <c r="H492" s="253"/>
      <c r="I492" s="253"/>
      <c r="J492" s="253"/>
      <c r="K492" s="253"/>
      <c r="L492" s="253"/>
      <c r="M492" s="253"/>
      <c r="N492" s="253"/>
      <c r="O492" s="253"/>
      <c r="P492" s="6"/>
      <c r="Q492" s="9"/>
    </row>
    <row r="493" spans="1:17" ht="14">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ht="14">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ht="14">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ht="14">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ht="14">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ht="14">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ht="14">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ht="14">
      <c r="B500" s="290" t="s">
        <v>358</v>
      </c>
      <c r="C500" s="290"/>
      <c r="D500" s="290"/>
      <c r="E500" s="290"/>
      <c r="F500" s="290"/>
      <c r="G500" s="290"/>
      <c r="H500" s="290"/>
      <c r="I500" s="290"/>
      <c r="J500" s="290"/>
      <c r="K500" s="290"/>
      <c r="L500" s="290"/>
      <c r="M500" s="290"/>
      <c r="N500" s="290"/>
      <c r="O500" s="290"/>
      <c r="P500" s="6"/>
      <c r="Q500" s="9"/>
    </row>
    <row r="501" spans="1:17" ht="14">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ht="14">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ht="14">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ht="14">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ht="14">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ht="14">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686</v>
      </c>
    </row>
    <row r="507" spans="1:17" s="87" customFormat="1" ht="14">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ht="14">
      <c r="B508" s="253" t="s">
        <v>25</v>
      </c>
      <c r="C508" s="253"/>
      <c r="D508" s="253"/>
      <c r="E508" s="253"/>
      <c r="F508" s="253"/>
      <c r="G508" s="253"/>
      <c r="H508" s="253"/>
      <c r="I508" s="253"/>
      <c r="J508" s="253"/>
      <c r="K508" s="253"/>
      <c r="L508" s="253"/>
      <c r="M508" s="253"/>
      <c r="N508" s="253"/>
      <c r="O508" s="253"/>
      <c r="P508" s="6"/>
      <c r="Q508" s="9"/>
    </row>
    <row r="509" spans="1:17" ht="14">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ht="14">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ht="14">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ht="14">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ht="14">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ht="14">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ht="14">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ht="14">
      <c r="B516" s="290" t="s">
        <v>367</v>
      </c>
      <c r="C516" s="290"/>
      <c r="D516" s="290"/>
      <c r="E516" s="290"/>
      <c r="F516" s="290"/>
      <c r="G516" s="290"/>
      <c r="H516" s="290"/>
      <c r="I516" s="290"/>
      <c r="J516" s="290"/>
      <c r="K516" s="290"/>
      <c r="L516" s="290"/>
      <c r="M516" s="290"/>
      <c r="N516" s="290"/>
      <c r="O516" s="290"/>
      <c r="P516" s="6"/>
      <c r="Q516" s="9"/>
    </row>
    <row r="517" spans="1:17" ht="14">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ht="14">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ht="14">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ht="14">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ht="14">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ht="14">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686</v>
      </c>
    </row>
    <row r="523" spans="1:17" s="87" customFormat="1" ht="14">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ht="14">
      <c r="B524" s="290" t="s">
        <v>684</v>
      </c>
      <c r="C524" s="290"/>
      <c r="D524" s="290"/>
      <c r="E524" s="290"/>
      <c r="F524" s="290"/>
      <c r="G524" s="290"/>
      <c r="H524" s="290"/>
      <c r="I524" s="290"/>
      <c r="J524" s="290"/>
      <c r="K524" s="290"/>
      <c r="L524" s="290"/>
      <c r="M524" s="290"/>
      <c r="N524" s="290"/>
      <c r="O524" s="290"/>
      <c r="P524" s="6"/>
      <c r="Q524" s="9"/>
    </row>
    <row r="525" spans="1:17" ht="14">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ht="14">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ht="14">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ht="14">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ht="14">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ht="14">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686</v>
      </c>
    </row>
    <row r="531" spans="1:17" s="87" customFormat="1" ht="14">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ht="14">
      <c r="B532" s="253" t="s">
        <v>29</v>
      </c>
      <c r="C532" s="253"/>
      <c r="D532" s="253"/>
      <c r="E532" s="253"/>
      <c r="F532" s="253"/>
      <c r="G532" s="253"/>
      <c r="H532" s="253"/>
      <c r="I532" s="253"/>
      <c r="J532" s="253"/>
      <c r="K532" s="253"/>
      <c r="L532" s="253"/>
      <c r="M532" s="253"/>
      <c r="N532" s="253"/>
      <c r="O532" s="253"/>
      <c r="P532" s="6"/>
      <c r="Q532" s="3"/>
    </row>
    <row r="533" spans="1:17" ht="14">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ht="14">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ht="14">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ht="14">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ht="14">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ht="14">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ht="14">
      <c r="B539" s="255" t="s">
        <v>365</v>
      </c>
      <c r="C539" s="255"/>
      <c r="D539" s="255"/>
      <c r="E539" s="255"/>
      <c r="F539" s="255"/>
      <c r="G539" s="255"/>
      <c r="H539" s="255"/>
      <c r="I539" s="255"/>
      <c r="J539" s="255"/>
      <c r="K539" s="255"/>
      <c r="L539" s="255"/>
      <c r="M539" s="255"/>
      <c r="N539" s="255"/>
      <c r="O539" s="255"/>
      <c r="P539" s="6"/>
      <c r="Q539" s="3"/>
    </row>
    <row r="540" spans="1:17" ht="14">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ht="14">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ht="14">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ht="14">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ht="14">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ht="14">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ht="14">
      <c r="B546" s="253" t="s">
        <v>1189</v>
      </c>
      <c r="C546" s="253"/>
      <c r="D546" s="253"/>
      <c r="E546" s="253"/>
      <c r="F546" s="253"/>
      <c r="G546" s="253"/>
      <c r="H546" s="253"/>
      <c r="I546" s="253"/>
      <c r="J546" s="253"/>
      <c r="K546" s="253"/>
      <c r="L546" s="253"/>
      <c r="M546" s="253"/>
      <c r="N546" s="253"/>
      <c r="O546" s="253"/>
      <c r="P546" s="6"/>
      <c r="Q546" s="3"/>
    </row>
    <row r="547" spans="1:17" ht="14">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ht="14">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ht="14">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ht="14">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ht="14">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ht="14">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ht="14">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ht="14">
      <c r="B554" s="248" t="s">
        <v>9</v>
      </c>
      <c r="C554" s="248"/>
      <c r="D554" s="248"/>
      <c r="E554" s="248"/>
      <c r="F554" s="248"/>
      <c r="G554" s="248"/>
      <c r="H554" s="248"/>
      <c r="I554" s="248"/>
      <c r="J554" s="248"/>
      <c r="K554" s="248"/>
      <c r="L554" s="248"/>
      <c r="M554" s="248"/>
      <c r="N554" s="248"/>
      <c r="O554" s="248"/>
    </row>
    <row r="555" spans="1:17" ht="14">
      <c r="B555" s="258" t="s">
        <v>366</v>
      </c>
      <c r="C555" s="258"/>
      <c r="D555" s="258"/>
      <c r="E555" s="258"/>
      <c r="F555" s="258"/>
      <c r="G555" s="258"/>
      <c r="H555" s="258"/>
      <c r="I555" s="258"/>
      <c r="J555" s="258"/>
      <c r="K555" s="258"/>
      <c r="L555" s="258"/>
      <c r="M555" s="258"/>
      <c r="N555" s="258"/>
      <c r="O555" s="258"/>
    </row>
    <row r="556" spans="1:17" ht="14">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ht="14">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ht="14">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ht="14">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ht="14">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686</v>
      </c>
    </row>
    <row r="561" spans="2:17" ht="14">
      <c r="B561" s="248" t="s">
        <v>368</v>
      </c>
      <c r="C561" s="248"/>
      <c r="D561" s="248"/>
      <c r="E561" s="248"/>
      <c r="F561" s="248"/>
      <c r="G561" s="248"/>
      <c r="H561" s="248"/>
      <c r="I561" s="248"/>
      <c r="J561" s="248"/>
      <c r="K561" s="248"/>
      <c r="L561" s="248"/>
      <c r="M561" s="248"/>
      <c r="N561" s="248"/>
      <c r="O561" s="248"/>
    </row>
    <row r="562" spans="2:17" ht="14">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ht="14">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ht="14">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ht="14">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ht="14">
      <c r="B566" s="155" t="e">
        <f t="shared" ref="B566:M566" si="107">B565/B$551</f>
        <v>#VALUE!</v>
      </c>
      <c r="C566" s="155" t="e">
        <f t="shared" si="107"/>
        <v>#VALUE!</v>
      </c>
      <c r="D566" s="155" t="e">
        <f t="shared" si="107"/>
        <v>#VALUE!</v>
      </c>
      <c r="E566" s="155" t="e">
        <f t="shared" si="107"/>
        <v>#VALUE!</v>
      </c>
      <c r="F566" s="155" t="e">
        <f t="shared" si="107"/>
        <v>#VALUE!</v>
      </c>
      <c r="G566" s="155" t="e">
        <f t="shared" si="107"/>
        <v>#VALUE!</v>
      </c>
      <c r="H566" s="155" t="e">
        <f t="shared" si="107"/>
        <v>#VALUE!</v>
      </c>
      <c r="I566" s="155" t="e">
        <f t="shared" si="107"/>
        <v>#VALUE!</v>
      </c>
      <c r="J566" s="155" t="e">
        <f t="shared" si="107"/>
        <v>#VALUE!</v>
      </c>
      <c r="K566" s="155" t="e">
        <f t="shared" si="107"/>
        <v>#VALUE!</v>
      </c>
      <c r="L566" s="155" t="e">
        <f t="shared" si="107"/>
        <v>#VALUE!</v>
      </c>
      <c r="M566" s="155">
        <f t="shared" si="107"/>
        <v>-5.6559951037183369</v>
      </c>
      <c r="N566" s="155">
        <f>IFERROR(N565/N$551,IFERROR(N564/N$551,IFERROR(N563/N$551,N562/N$551)))</f>
        <v>-0.45792480231888921</v>
      </c>
      <c r="O566" s="155">
        <f>IFERROR(O565/O$551,IFERROR(O564/O$551,IFERROR(O563/O$551,O562/O$551)))</f>
        <v>-0.97143597979822438</v>
      </c>
      <c r="P566" s="6"/>
      <c r="Q566" s="11" t="s">
        <v>33</v>
      </c>
    </row>
    <row r="567" spans="2:17" ht="14">
      <c r="B567" s="253" t="s">
        <v>34</v>
      </c>
      <c r="C567" s="253"/>
      <c r="D567" s="253"/>
      <c r="E567" s="253"/>
      <c r="F567" s="253"/>
      <c r="G567" s="253"/>
      <c r="H567" s="253"/>
      <c r="I567" s="253"/>
      <c r="J567" s="253"/>
      <c r="K567" s="253"/>
      <c r="L567" s="253"/>
      <c r="M567" s="253"/>
      <c r="N567" s="253"/>
      <c r="O567" s="253"/>
    </row>
    <row r="568" spans="2:17" ht="14">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ht="14">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ht="14">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ht="14">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ht="14">
      <c r="B572" s="295" t="s">
        <v>10</v>
      </c>
      <c r="C572" s="295"/>
      <c r="D572" s="295"/>
      <c r="E572" s="295"/>
      <c r="F572" s="295"/>
      <c r="G572" s="295"/>
      <c r="H572" s="295"/>
      <c r="I572" s="295"/>
      <c r="J572" s="295"/>
      <c r="K572" s="295"/>
      <c r="L572" s="295"/>
      <c r="M572" s="295"/>
      <c r="N572" s="295"/>
      <c r="O572" s="295"/>
      <c r="P572" s="6"/>
      <c r="Q572" s="9"/>
    </row>
    <row r="573" spans="2:17" ht="14">
      <c r="B573" s="251" t="s">
        <v>369</v>
      </c>
      <c r="C573" s="251"/>
      <c r="D573" s="251"/>
      <c r="E573" s="251"/>
      <c r="F573" s="251"/>
      <c r="G573" s="251"/>
      <c r="H573" s="251"/>
      <c r="I573" s="251"/>
      <c r="J573" s="251"/>
      <c r="K573" s="251"/>
      <c r="L573" s="251"/>
      <c r="M573" s="251"/>
      <c r="N573" s="251"/>
      <c r="O573" s="251"/>
    </row>
    <row r="574" spans="2:17" ht="14">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ht="14">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ht="14">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ht="14">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ht="14">
      <c r="B578" s="255" t="s">
        <v>370</v>
      </c>
      <c r="C578" s="255"/>
      <c r="D578" s="255"/>
      <c r="E578" s="255"/>
      <c r="F578" s="255"/>
      <c r="G578" s="255"/>
      <c r="H578" s="255"/>
      <c r="I578" s="255"/>
      <c r="J578" s="255"/>
      <c r="K578" s="255"/>
      <c r="L578" s="255"/>
      <c r="M578" s="255"/>
      <c r="N578" s="255"/>
      <c r="O578" s="255"/>
    </row>
    <row r="579" spans="2:17" ht="14">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ht="14">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ht="14">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ht="14">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ht="14">
      <c r="B583" s="253" t="s">
        <v>371</v>
      </c>
      <c r="C583" s="253"/>
      <c r="D583" s="253"/>
      <c r="E583" s="253"/>
      <c r="F583" s="253"/>
      <c r="G583" s="253"/>
      <c r="H583" s="253"/>
      <c r="I583" s="253"/>
      <c r="J583" s="253"/>
      <c r="K583" s="253"/>
      <c r="L583" s="253"/>
      <c r="M583" s="253"/>
      <c r="N583" s="253"/>
      <c r="O583" s="253"/>
    </row>
    <row r="584" spans="2:17" ht="14">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ht="14">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ht="14">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ht="14">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ht="14">
      <c r="B588" s="292" t="s">
        <v>372</v>
      </c>
      <c r="C588" s="292"/>
      <c r="D588" s="292"/>
      <c r="E588" s="292"/>
      <c r="F588" s="292"/>
      <c r="G588" s="292"/>
      <c r="H588" s="292"/>
      <c r="I588" s="292"/>
      <c r="J588" s="292"/>
      <c r="K588" s="292"/>
      <c r="L588" s="292"/>
      <c r="M588" s="292"/>
      <c r="N588" s="292"/>
      <c r="O588" s="292"/>
    </row>
    <row r="589" spans="2:17" ht="14">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ht="14">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ht="14">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ht="14">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ht="14">
      <c r="B593" s="293" t="s">
        <v>35</v>
      </c>
      <c r="C593" s="293"/>
      <c r="D593" s="293"/>
      <c r="E593" s="293"/>
      <c r="F593" s="293"/>
      <c r="G593" s="293"/>
      <c r="H593" s="293"/>
      <c r="I593" s="293"/>
      <c r="J593" s="293"/>
      <c r="K593" s="293"/>
      <c r="L593" s="293"/>
      <c r="M593" s="293"/>
      <c r="N593" s="293"/>
      <c r="O593" s="293"/>
      <c r="P593" s="28"/>
      <c r="Q593" s="89"/>
    </row>
    <row r="594" spans="2:17" ht="14">
      <c r="B594" s="294" t="s">
        <v>36</v>
      </c>
      <c r="C594" s="294"/>
      <c r="D594" s="294"/>
      <c r="E594" s="294"/>
      <c r="F594" s="294"/>
      <c r="G594" s="294"/>
      <c r="H594" s="294"/>
      <c r="I594" s="294"/>
      <c r="J594" s="294"/>
      <c r="K594" s="294"/>
      <c r="L594" s="294"/>
      <c r="M594" s="294"/>
      <c r="N594" s="294"/>
      <c r="O594" s="294"/>
      <c r="P594" s="28"/>
      <c r="Q594" s="89"/>
    </row>
    <row r="595" spans="2:17" ht="14">
      <c r="B595" s="156" t="e">
        <f t="shared" ref="B595:N595" si="114">B551/B401</f>
        <v>#VALUE!</v>
      </c>
      <c r="C595" s="156" t="e">
        <f t="shared" si="114"/>
        <v>#VALUE!</v>
      </c>
      <c r="D595" s="156" t="e">
        <f t="shared" si="114"/>
        <v>#VALUE!</v>
      </c>
      <c r="E595" s="156" t="e">
        <f t="shared" si="114"/>
        <v>#VALUE!</v>
      </c>
      <c r="F595" s="156" t="e">
        <f t="shared" si="114"/>
        <v>#VALUE!</v>
      </c>
      <c r="G595" s="156" t="e">
        <f t="shared" si="114"/>
        <v>#VALUE!</v>
      </c>
      <c r="H595" s="156" t="e">
        <f t="shared" si="114"/>
        <v>#VALUE!</v>
      </c>
      <c r="I595" s="156" t="e">
        <f t="shared" si="114"/>
        <v>#VALUE!</v>
      </c>
      <c r="J595" s="156" t="e">
        <f t="shared" si="114"/>
        <v>#VALUE!</v>
      </c>
      <c r="K595" s="156" t="e">
        <f t="shared" si="114"/>
        <v>#VALUE!</v>
      </c>
      <c r="L595" s="156" t="e">
        <f t="shared" si="114"/>
        <v>#VALUE!</v>
      </c>
      <c r="M595" s="156">
        <f t="shared" si="114"/>
        <v>1.7122025646485673E-2</v>
      </c>
      <c r="N595" s="156">
        <f t="shared" si="114"/>
        <v>6.7518738909424558E-2</v>
      </c>
      <c r="O595" s="156">
        <f>O551/O401</f>
        <v>6.1076892942295194E-2</v>
      </c>
      <c r="P595" s="6"/>
      <c r="Q595" s="89" t="s">
        <v>37</v>
      </c>
    </row>
    <row r="596" spans="2:17" ht="14">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ht="14">
      <c r="B597" s="294" t="s">
        <v>373</v>
      </c>
      <c r="C597" s="294"/>
      <c r="D597" s="294"/>
      <c r="E597" s="294"/>
      <c r="F597" s="294"/>
      <c r="G597" s="294"/>
      <c r="H597" s="294"/>
      <c r="I597" s="294"/>
      <c r="J597" s="294"/>
      <c r="K597" s="294"/>
      <c r="L597" s="294"/>
      <c r="M597" s="294"/>
      <c r="N597" s="294"/>
      <c r="O597" s="294"/>
      <c r="P597" s="28"/>
      <c r="Q597" s="89"/>
    </row>
    <row r="598" spans="2:17" ht="14">
      <c r="B598" s="157" t="e">
        <f t="shared" ref="B598:N598" si="116">B419/B438</f>
        <v>#VALUE!</v>
      </c>
      <c r="C598" s="157" t="e">
        <f t="shared" si="116"/>
        <v>#VALUE!</v>
      </c>
      <c r="D598" s="157" t="e">
        <f t="shared" si="116"/>
        <v>#VALUE!</v>
      </c>
      <c r="E598" s="157" t="e">
        <f t="shared" si="116"/>
        <v>#VALUE!</v>
      </c>
      <c r="F598" s="157" t="e">
        <f t="shared" si="116"/>
        <v>#VALUE!</v>
      </c>
      <c r="G598" s="157" t="e">
        <f t="shared" si="116"/>
        <v>#VALUE!</v>
      </c>
      <c r="H598" s="157" t="e">
        <f t="shared" si="116"/>
        <v>#VALUE!</v>
      </c>
      <c r="I598" s="157" t="e">
        <f t="shared" si="116"/>
        <v>#VALUE!</v>
      </c>
      <c r="J598" s="157" t="e">
        <f t="shared" si="116"/>
        <v>#VALUE!</v>
      </c>
      <c r="K598" s="157" t="e">
        <f t="shared" si="116"/>
        <v>#VALUE!</v>
      </c>
      <c r="L598" s="157" t="e">
        <f t="shared" si="116"/>
        <v>#VALUE!</v>
      </c>
      <c r="M598" s="157">
        <f t="shared" si="116"/>
        <v>2.7634003385639172</v>
      </c>
      <c r="N598" s="157">
        <f t="shared" si="116"/>
        <v>2.4646755220395975</v>
      </c>
      <c r="O598" s="157">
        <f>O419/O438</f>
        <v>2.5956511944265284</v>
      </c>
      <c r="P598" s="6"/>
      <c r="Q598" s="89" t="s">
        <v>40</v>
      </c>
    </row>
    <row r="599" spans="2:17" ht="14">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ht="14">
      <c r="B600" s="294" t="s">
        <v>42</v>
      </c>
      <c r="C600" s="294"/>
      <c r="D600" s="294"/>
      <c r="E600" s="294"/>
      <c r="F600" s="294"/>
      <c r="G600" s="294"/>
      <c r="H600" s="294"/>
      <c r="I600" s="294"/>
      <c r="J600" s="294"/>
      <c r="K600" s="294"/>
      <c r="L600" s="294"/>
      <c r="M600" s="294"/>
      <c r="N600" s="294"/>
      <c r="O600" s="294"/>
      <c r="P600" s="28"/>
      <c r="Q600" s="89"/>
    </row>
    <row r="601" spans="2:17" ht="14">
      <c r="B601" s="158"/>
      <c r="C601" s="158"/>
      <c r="D601" s="158"/>
      <c r="E601" s="158"/>
      <c r="F601" s="158"/>
      <c r="G601" s="158"/>
      <c r="H601" s="158">
        <v>2120000</v>
      </c>
      <c r="I601" s="158">
        <v>2120000</v>
      </c>
      <c r="J601" s="158">
        <v>2120000</v>
      </c>
      <c r="K601" s="158">
        <v>2120000</v>
      </c>
      <c r="L601" s="158">
        <v>2120000</v>
      </c>
      <c r="M601" s="158">
        <v>2120000</v>
      </c>
      <c r="N601" s="158">
        <v>2120000</v>
      </c>
      <c r="O601" s="158">
        <v>2120000</v>
      </c>
      <c r="P601" s="30"/>
      <c r="Q601" s="90" t="s">
        <v>43</v>
      </c>
    </row>
    <row r="602" spans="2:17" ht="14">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ht="14">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ht="14">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ht="14">
      <c r="B605" s="138">
        <v>0</v>
      </c>
      <c r="C605" s="138">
        <v>0</v>
      </c>
      <c r="D605" s="138">
        <v>0</v>
      </c>
      <c r="E605" s="138">
        <v>0</v>
      </c>
      <c r="F605" s="138">
        <v>0</v>
      </c>
      <c r="G605" s="138">
        <v>0</v>
      </c>
      <c r="H605" s="138">
        <v>0.13</v>
      </c>
      <c r="I605" s="138">
        <v>0.2</v>
      </c>
      <c r="J605" s="138">
        <v>0.1</v>
      </c>
      <c r="K605" s="138">
        <v>0.18</v>
      </c>
      <c r="L605" s="138">
        <v>0.26</v>
      </c>
      <c r="M605" s="138">
        <v>0.3</v>
      </c>
      <c r="N605" s="138">
        <v>0.37</v>
      </c>
      <c r="O605" s="138"/>
      <c r="P605" s="6"/>
      <c r="Q605" s="90" t="s">
        <v>47</v>
      </c>
    </row>
    <row r="606" spans="2:17" ht="14">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ht="14">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95400000</v>
      </c>
      <c r="P608" s="6"/>
      <c r="Q608" s="89" t="s">
        <v>50</v>
      </c>
    </row>
    <row r="609" spans="1:17" ht="14">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4.2315205969265053</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ht="14">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18.042703334079754</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ht="14">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6.561761028091766</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
      <c r="A612" s="99"/>
      <c r="B612" s="142"/>
      <c r="C612" s="142"/>
      <c r="D612" s="142"/>
      <c r="E612" s="142"/>
      <c r="F612" s="142"/>
      <c r="G612" s="142"/>
      <c r="H612" s="142">
        <v>12.9</v>
      </c>
      <c r="I612" s="142">
        <v>22.1</v>
      </c>
      <c r="J612" s="142">
        <v>28.75</v>
      </c>
      <c r="K612" s="142">
        <v>40.5</v>
      </c>
      <c r="L612" s="142">
        <v>55.5</v>
      </c>
      <c r="M612" s="142">
        <v>64.5</v>
      </c>
      <c r="N612" s="143">
        <v>69.25</v>
      </c>
      <c r="O612" s="143">
        <v>73.75</v>
      </c>
      <c r="P612" s="31"/>
      <c r="Q612" s="37" t="s">
        <v>55</v>
      </c>
    </row>
    <row r="613" spans="1:17" s="71" customFormat="1" ht="14">
      <c r="A613" s="100"/>
      <c r="B613" s="144"/>
      <c r="C613" s="144"/>
      <c r="D613" s="144"/>
      <c r="E613" s="144"/>
      <c r="F613" s="144"/>
      <c r="G613" s="144"/>
      <c r="H613" s="144">
        <v>8.6</v>
      </c>
      <c r="I613" s="144">
        <v>11.9</v>
      </c>
      <c r="J613" s="144">
        <v>14</v>
      </c>
      <c r="K613" s="144">
        <v>24.6</v>
      </c>
      <c r="L613" s="144">
        <v>30.5</v>
      </c>
      <c r="M613" s="144">
        <v>42.5</v>
      </c>
      <c r="N613" s="145">
        <v>29.5</v>
      </c>
      <c r="O613" s="145">
        <v>54.75</v>
      </c>
      <c r="P613" s="38"/>
      <c r="Q613" s="39" t="s">
        <v>56</v>
      </c>
    </row>
    <row r="614" spans="1:17" s="3" customFormat="1" ht="14">
      <c r="A614" s="101"/>
      <c r="B614" s="147"/>
      <c r="C614" s="147"/>
      <c r="D614" s="147"/>
      <c r="E614" s="147"/>
      <c r="F614" s="147"/>
      <c r="G614" s="147"/>
      <c r="H614" s="147">
        <v>11.189146980019855</v>
      </c>
      <c r="I614" s="147">
        <v>18.416709523288358</v>
      </c>
      <c r="J614" s="147">
        <v>21.179751133812733</v>
      </c>
      <c r="K614" s="147">
        <v>32.772129887111902</v>
      </c>
      <c r="L614" s="147">
        <v>42.44764629896688</v>
      </c>
      <c r="M614" s="147">
        <v>52.46082451073584</v>
      </c>
      <c r="N614" s="148">
        <v>51.552291842907486</v>
      </c>
      <c r="O614" s="150">
        <f>VLOOKUP($P614,Price!$A$1:$F$1200,6,FALSE)</f>
        <v>45</v>
      </c>
      <c r="P614" s="151" t="s">
        <v>206</v>
      </c>
      <c r="Q614" s="36" t="s">
        <v>57</v>
      </c>
    </row>
    <row r="615" spans="1:17" ht="14">
      <c r="B615" s="277" t="s">
        <v>64</v>
      </c>
      <c r="C615" s="278"/>
      <c r="D615" s="278"/>
      <c r="E615" s="278"/>
      <c r="F615" s="278"/>
      <c r="G615" s="278"/>
      <c r="H615" s="278"/>
      <c r="I615" s="278"/>
      <c r="J615" s="278"/>
      <c r="K615" s="278"/>
      <c r="L615" s="278"/>
      <c r="M615" s="278"/>
      <c r="N615" s="278"/>
      <c r="O615" s="128"/>
      <c r="P615" s="28"/>
      <c r="Q615" s="89"/>
    </row>
    <row r="616" spans="1:17">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12.793482760451615</v>
      </c>
      <c r="P616" s="28"/>
      <c r="Q616" s="89" t="s">
        <v>65</v>
      </c>
    </row>
    <row r="617" spans="1:17">
      <c r="B617" s="105"/>
      <c r="D617" s="105"/>
      <c r="F617" s="105"/>
      <c r="H617" s="105"/>
      <c r="I617" s="106"/>
      <c r="J617" s="107"/>
      <c r="K617" s="106"/>
      <c r="L617" s="107"/>
      <c r="M617" s="106"/>
      <c r="N617" s="108"/>
      <c r="O617" s="136" t="str">
        <f>IF(VLOOKUP($P614,Concensus!$A$2:$AW$481,14,FALSE)="-",VLOOKUP($P614,Concensus!$A$2:$AW$481,15,FALSE),VLOOKUP($P614,Concensus!$A$2:$AW$481,14,FALSE))</f>
        <v>62.00</v>
      </c>
      <c r="P617" s="30"/>
      <c r="Q617" s="90" t="s">
        <v>66</v>
      </c>
    </row>
    <row r="618" spans="1:17" ht="14">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ht="14">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ht="14">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c r="B621" s="105"/>
      <c r="D621" s="105"/>
      <c r="F621" s="105"/>
      <c r="H621" s="105"/>
      <c r="I621" s="96"/>
      <c r="J621" s="95"/>
      <c r="K621" s="96"/>
      <c r="L621" s="95"/>
      <c r="M621" s="96"/>
      <c r="N621" s="97">
        <f>N617/N614-1</f>
        <v>-1</v>
      </c>
      <c r="O621" s="97">
        <f>O617/O614-1</f>
        <v>0.37777777777777777</v>
      </c>
      <c r="P621" s="28"/>
      <c r="Q621" s="98" t="s">
        <v>71</v>
      </c>
    </row>
    <row r="622" spans="1:17" ht="14">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ht="14">
      <c r="B623" s="279" t="s">
        <v>73</v>
      </c>
      <c r="C623" s="280"/>
      <c r="D623" s="280"/>
      <c r="E623" s="280"/>
      <c r="F623" s="280"/>
      <c r="G623" s="280"/>
      <c r="H623" s="280"/>
      <c r="I623" s="280"/>
      <c r="J623" s="280"/>
      <c r="K623" s="280"/>
      <c r="L623" s="280"/>
      <c r="M623" s="280"/>
      <c r="N623" s="280"/>
      <c r="O623" s="129"/>
      <c r="P623" s="28"/>
      <c r="Q623" s="89"/>
    </row>
    <row r="624" spans="1:17" s="3" customFormat="1" ht="14">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46.54</v>
      </c>
      <c r="P625" s="31"/>
      <c r="Q625" s="36" t="s">
        <v>75</v>
      </c>
    </row>
    <row r="626" spans="1:17" s="3" customFormat="1" ht="14">
      <c r="B626" s="72"/>
      <c r="I626" s="61"/>
      <c r="J626" s="61"/>
      <c r="K626" s="61"/>
      <c r="L626" s="61"/>
      <c r="M626" s="61"/>
      <c r="N626" s="62" t="e">
        <f>+N625/B625-1</f>
        <v>#DIV/0!</v>
      </c>
      <c r="O626" s="62" t="e">
        <f>+O625/C625-1</f>
        <v>#DIV/0!</v>
      </c>
      <c r="P626" s="31"/>
      <c r="Q626" s="63" t="s">
        <v>76</v>
      </c>
    </row>
    <row r="627" spans="1:17" s="70" customFormat="1" ht="14">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46.54</v>
      </c>
      <c r="P629" s="31"/>
      <c r="Q629" s="36" t="s">
        <v>75</v>
      </c>
    </row>
    <row r="630" spans="1:17" s="3" customFormat="1" ht="14">
      <c r="B630" s="72"/>
      <c r="I630" s="61"/>
      <c r="J630" s="61"/>
      <c r="K630" s="61"/>
      <c r="L630" s="61"/>
      <c r="M630" s="61"/>
      <c r="N630" s="62" t="e">
        <f>+N629/C629-1</f>
        <v>#DIV/0!</v>
      </c>
      <c r="O630" s="62" t="e">
        <f>+O629/D629-1</f>
        <v>#DIV/0!</v>
      </c>
      <c r="P630" s="31"/>
      <c r="Q630" s="63" t="s">
        <v>76</v>
      </c>
    </row>
    <row r="631" spans="1:17" s="70" customFormat="1" ht="14">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46.54</v>
      </c>
      <c r="P633" s="31"/>
      <c r="Q633" s="36" t="s">
        <v>75</v>
      </c>
    </row>
    <row r="634" spans="1:17" s="3" customFormat="1" ht="14">
      <c r="B634" s="72"/>
      <c r="I634" s="61"/>
      <c r="J634" s="61"/>
      <c r="K634" s="61"/>
      <c r="L634" s="61"/>
      <c r="M634" s="61"/>
      <c r="N634" s="62" t="e">
        <f>+N633/D633-1</f>
        <v>#DIV/0!</v>
      </c>
      <c r="O634" s="62" t="e">
        <f>+O633/E633-1</f>
        <v>#DIV/0!</v>
      </c>
      <c r="P634" s="31"/>
      <c r="Q634" s="63" t="s">
        <v>76</v>
      </c>
    </row>
    <row r="635" spans="1:17" s="70" customFormat="1" ht="14">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46.54</v>
      </c>
      <c r="P637" s="31"/>
      <c r="Q637" s="36" t="s">
        <v>75</v>
      </c>
    </row>
    <row r="638" spans="1:17" s="3" customFormat="1" ht="14">
      <c r="B638" s="72"/>
      <c r="I638" s="61"/>
      <c r="J638" s="61"/>
      <c r="K638" s="61"/>
      <c r="L638" s="61"/>
      <c r="M638" s="61"/>
      <c r="N638" s="62" t="e">
        <f>+N637/E637-1</f>
        <v>#DIV/0!</v>
      </c>
      <c r="O638" s="62" t="e">
        <f>+O637/F637-1</f>
        <v>#DIV/0!</v>
      </c>
      <c r="P638" s="31"/>
      <c r="Q638" s="63" t="s">
        <v>76</v>
      </c>
    </row>
    <row r="639" spans="1:17" s="70" customFormat="1" ht="14">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46.54</v>
      </c>
      <c r="P641" s="31"/>
      <c r="Q641" s="36" t="s">
        <v>75</v>
      </c>
    </row>
    <row r="642" spans="1:17" s="3" customFormat="1" ht="14">
      <c r="B642" s="72"/>
      <c r="I642" s="61"/>
      <c r="J642" s="61"/>
      <c r="K642" s="61"/>
      <c r="L642" s="61"/>
      <c r="M642" s="61"/>
      <c r="N642" s="62" t="e">
        <f>+N641/F641-1</f>
        <v>#DIV/0!</v>
      </c>
      <c r="O642" s="62" t="e">
        <f>+O641/G641-1</f>
        <v>#DIV/0!</v>
      </c>
      <c r="P642" s="31"/>
      <c r="Q642" s="63" t="s">
        <v>76</v>
      </c>
    </row>
    <row r="643" spans="1:17" s="70" customFormat="1" ht="14">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46.54</v>
      </c>
      <c r="P645" s="31"/>
      <c r="Q645" s="36" t="s">
        <v>75</v>
      </c>
    </row>
    <row r="646" spans="1:17" s="3" customFormat="1" ht="14">
      <c r="B646" s="72"/>
      <c r="I646" s="61"/>
      <c r="J646" s="61"/>
      <c r="K646" s="61"/>
      <c r="L646" s="61"/>
      <c r="M646" s="61"/>
      <c r="N646" s="62" t="e">
        <f>+N645/G645-1</f>
        <v>#DIV/0!</v>
      </c>
      <c r="O646" s="62">
        <f>+O645/H645-1</f>
        <v>3.1593876712054252</v>
      </c>
      <c r="P646" s="31"/>
      <c r="Q646" s="63" t="s">
        <v>76</v>
      </c>
    </row>
    <row r="647" spans="1:17" s="70" customFormat="1" ht="14">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46.54</v>
      </c>
      <c r="P649" s="31"/>
      <c r="Q649" s="36" t="s">
        <v>75</v>
      </c>
    </row>
    <row r="650" spans="1:17" s="3" customFormat="1" ht="14">
      <c r="B650" s="72"/>
      <c r="I650" s="61"/>
      <c r="J650" s="61"/>
      <c r="K650" s="61"/>
      <c r="L650" s="61"/>
      <c r="M650" s="61"/>
      <c r="N650" s="62">
        <f>+N649/H649-1</f>
        <v>3.7119134226274983</v>
      </c>
      <c r="O650" s="62">
        <f>+O649/I649-1</f>
        <v>1.5093399959470761</v>
      </c>
      <c r="P650" s="31"/>
      <c r="Q650" s="63" t="s">
        <v>76</v>
      </c>
    </row>
    <row r="651" spans="1:17" s="70" customFormat="1" ht="14">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0.2258371290865637</v>
      </c>
      <c r="P651" s="68"/>
      <c r="Q651" s="69" t="s">
        <v>77</v>
      </c>
    </row>
    <row r="652" spans="1:17" s="3" customFormat="1" ht="14">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46.41</v>
      </c>
      <c r="P653" s="31"/>
      <c r="Q653" s="36" t="s">
        <v>75</v>
      </c>
    </row>
    <row r="654" spans="1:17" s="3" customFormat="1" ht="14">
      <c r="B654" s="72"/>
      <c r="I654" s="61"/>
      <c r="J654" s="61"/>
      <c r="K654" s="61"/>
      <c r="L654" s="61"/>
      <c r="M654" s="61"/>
      <c r="N654" s="62">
        <f>+N653/I653-1</f>
        <v>1.8556834094822046</v>
      </c>
      <c r="O654" s="62">
        <f>+O653/J653-1</f>
        <v>1.1707455671268856</v>
      </c>
      <c r="P654" s="31"/>
      <c r="Q654" s="63" t="s">
        <v>76</v>
      </c>
    </row>
    <row r="655" spans="1:17" s="70" customFormat="1" ht="14">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0.16654076980843066</v>
      </c>
      <c r="P655" s="68"/>
      <c r="Q655" s="69" t="s">
        <v>77</v>
      </c>
    </row>
    <row r="656" spans="1:17" s="3" customFormat="1" ht="14">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46.21</v>
      </c>
      <c r="P657" s="31"/>
      <c r="Q657" s="36" t="s">
        <v>75</v>
      </c>
    </row>
    <row r="658" spans="1:17" s="3" customFormat="1" ht="14">
      <c r="B658" s="72"/>
      <c r="I658" s="61"/>
      <c r="J658" s="61"/>
      <c r="K658" s="61"/>
      <c r="L658" s="61"/>
      <c r="M658" s="61"/>
      <c r="N658" s="62">
        <f>+N657/J657-1</f>
        <v>1.4736972361901377</v>
      </c>
      <c r="O658" s="62">
        <f>+O657/K657-1</f>
        <v>0.40575010377156739</v>
      </c>
      <c r="P658" s="31"/>
      <c r="Q658" s="63" t="s">
        <v>76</v>
      </c>
    </row>
    <row r="659" spans="1:17" s="70" customFormat="1" ht="14">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0.16886141680733921</v>
      </c>
      <c r="P659" s="68"/>
      <c r="Q659" s="69" t="s">
        <v>77</v>
      </c>
    </row>
    <row r="660" spans="1:17" s="3" customFormat="1" ht="14">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46.11</v>
      </c>
      <c r="P661" s="31"/>
      <c r="Q661" s="36" t="s">
        <v>75</v>
      </c>
    </row>
    <row r="662" spans="1:17" s="3" customFormat="1" ht="14">
      <c r="B662" s="72"/>
      <c r="I662" s="61"/>
      <c r="J662" s="61"/>
      <c r="K662" s="61"/>
      <c r="L662" s="61"/>
      <c r="M662" s="61"/>
      <c r="N662" s="62">
        <f>+N661/K661-1</f>
        <v>0.5956329973985659</v>
      </c>
      <c r="O662" s="62">
        <f>+O661/L661-1</f>
        <v>8.1692375802543848E-2</v>
      </c>
      <c r="P662" s="31"/>
      <c r="Q662" s="63" t="s">
        <v>76</v>
      </c>
    </row>
    <row r="663" spans="1:17" s="70" customFormat="1" ht="14">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8.9112176803066726E-2</v>
      </c>
      <c r="P663" s="68"/>
      <c r="Q663" s="69" t="s">
        <v>77</v>
      </c>
    </row>
    <row r="664" spans="1:17" s="3" customFormat="1" ht="14">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
      <c r="B665" s="76"/>
      <c r="C665" s="77"/>
      <c r="D665" s="77"/>
      <c r="E665" s="77"/>
      <c r="F665" s="77"/>
      <c r="G665" s="77"/>
      <c r="H665" s="77"/>
      <c r="I665" s="77"/>
      <c r="J665" s="77"/>
      <c r="K665" s="77"/>
      <c r="L665" s="77">
        <f>+L$614+L664</f>
        <v>42.44764629896688</v>
      </c>
      <c r="M665" s="77">
        <f>+M$614+M664</f>
        <v>52.720824510735838</v>
      </c>
      <c r="N665" s="78">
        <f>+N$614+N664</f>
        <v>52.112291842907489</v>
      </c>
      <c r="O665" s="78">
        <f>+O$614+O664</f>
        <v>45.93</v>
      </c>
      <c r="P665" s="31"/>
      <c r="Q665" s="36" t="s">
        <v>75</v>
      </c>
    </row>
    <row r="666" spans="1:17" s="3" customFormat="1" ht="14">
      <c r="B666" s="72"/>
      <c r="I666" s="61"/>
      <c r="J666" s="61"/>
      <c r="K666" s="61"/>
      <c r="L666" s="61"/>
      <c r="M666" s="61"/>
      <c r="N666" s="62">
        <f>+N665/L665-1</f>
        <v>0.22768389737962536</v>
      </c>
      <c r="O666" s="62">
        <f>+O665/M665-1</f>
        <v>-0.1288072516649087</v>
      </c>
      <c r="P666" s="31"/>
      <c r="Q666" s="63" t="s">
        <v>76</v>
      </c>
    </row>
    <row r="667" spans="1:17" s="70" customFormat="1" ht="14">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2.6630771125273338E-2</v>
      </c>
      <c r="P667" s="68"/>
      <c r="Q667" s="69" t="s">
        <v>77</v>
      </c>
    </row>
    <row r="668" spans="1:17" s="3" customFormat="1" ht="14">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
      <c r="B669" s="76"/>
      <c r="C669" s="77"/>
      <c r="D669" s="77"/>
      <c r="E669" s="77"/>
      <c r="F669" s="77"/>
      <c r="G669" s="77"/>
      <c r="H669" s="77"/>
      <c r="I669" s="77"/>
      <c r="J669" s="77"/>
      <c r="K669" s="77"/>
      <c r="L669" s="77"/>
      <c r="M669" s="77">
        <f>+M$614+M668</f>
        <v>52.46082451073584</v>
      </c>
      <c r="N669" s="78">
        <f>+N$614+N668</f>
        <v>51.852291842907483</v>
      </c>
      <c r="O669" s="78">
        <f>+O$614+O668</f>
        <v>45.67</v>
      </c>
      <c r="P669" s="31"/>
      <c r="Q669" s="36" t="s">
        <v>75</v>
      </c>
    </row>
    <row r="670" spans="1:17" s="3" customFormat="1" ht="14">
      <c r="B670" s="72"/>
      <c r="I670" s="61"/>
      <c r="J670" s="61"/>
      <c r="K670" s="61"/>
      <c r="L670" s="61"/>
      <c r="M670" s="61"/>
      <c r="N670" s="62">
        <f>+N669/M669-1</f>
        <v>-1.1599754169014709E-2</v>
      </c>
      <c r="O670" s="62">
        <f>+O669/N669-1</f>
        <v>-0.11922890239138229</v>
      </c>
      <c r="P670" s="31"/>
      <c r="Q670" s="63" t="s">
        <v>76</v>
      </c>
    </row>
    <row r="671" spans="1:17" s="70" customFormat="1" ht="14">
      <c r="A671" s="64"/>
      <c r="B671" s="65"/>
      <c r="C671" s="66"/>
      <c r="D671" s="66"/>
      <c r="E671" s="66"/>
      <c r="F671" s="66"/>
      <c r="G671" s="66"/>
      <c r="H671" s="66"/>
      <c r="I671" s="66"/>
      <c r="J671" s="66"/>
      <c r="K671" s="66"/>
      <c r="L671" s="66"/>
      <c r="M671" s="66"/>
      <c r="N671" s="67">
        <f>RATE(N$347-$M$347,,-$M669,N669)</f>
        <v>-1.1599754169014766E-2</v>
      </c>
      <c r="O671" s="67">
        <f>RATE(O$347-$M$347,,-$M669,O669)</f>
        <v>-6.6964968826350696E-2</v>
      </c>
      <c r="P671" s="68"/>
      <c r="Q671" s="69" t="s">
        <v>77</v>
      </c>
    </row>
  </sheetData>
  <mergeCells count="49">
    <mergeCell ref="B373:O373"/>
    <mergeCell ref="B348:O348"/>
    <mergeCell ref="B349:O349"/>
    <mergeCell ref="B355:O355"/>
    <mergeCell ref="B361:O361"/>
    <mergeCell ref="B367:O367"/>
    <mergeCell ref="B434:O434"/>
    <mergeCell ref="B379:O379"/>
    <mergeCell ref="B385:O385"/>
    <mergeCell ref="B391:O391"/>
    <mergeCell ref="B397:O397"/>
    <mergeCell ref="B402:O402"/>
    <mergeCell ref="B403:O403"/>
    <mergeCell ref="B409:O409"/>
    <mergeCell ref="B415:O415"/>
    <mergeCell ref="B421:O421"/>
    <mergeCell ref="B427:O427"/>
    <mergeCell ref="B428:O42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583:O583"/>
    <mergeCell ref="B524:O524"/>
    <mergeCell ref="B532:O532"/>
    <mergeCell ref="B539:O539"/>
    <mergeCell ref="B546:O546"/>
    <mergeCell ref="B554:O554"/>
    <mergeCell ref="B555:O555"/>
    <mergeCell ref="B561:O561"/>
    <mergeCell ref="B567:O567"/>
    <mergeCell ref="B572:O572"/>
    <mergeCell ref="B573:O573"/>
    <mergeCell ref="B578:O578"/>
    <mergeCell ref="B623:N623"/>
    <mergeCell ref="B588:O588"/>
    <mergeCell ref="B593:O593"/>
    <mergeCell ref="B594:O594"/>
    <mergeCell ref="B597:O597"/>
    <mergeCell ref="B600:O600"/>
    <mergeCell ref="B615:N615"/>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1075" priority="1130" operator="lessThan">
      <formula>0</formula>
    </cfRule>
  </conditionalFormatting>
  <conditionalFormatting sqref="P546">
    <cfRule type="cellIs" dxfId="1074" priority="1129" operator="lessThan">
      <formula>0</formula>
    </cfRule>
  </conditionalFormatting>
  <conditionalFormatting sqref="B347:N347">
    <cfRule type="cellIs" dxfId="1073" priority="1128" operator="lessThan">
      <formula>0</formula>
    </cfRule>
  </conditionalFormatting>
  <conditionalFormatting sqref="B347:N347">
    <cfRule type="cellIs" dxfId="1072" priority="1127" operator="lessThan">
      <formula>0</formula>
    </cfRule>
  </conditionalFormatting>
  <conditionalFormatting sqref="Q551">
    <cfRule type="cellIs" dxfId="1071" priority="1123" operator="lessThan">
      <formula>0</formula>
    </cfRule>
  </conditionalFormatting>
  <conditionalFormatting sqref="Q485:Q488">
    <cfRule type="cellIs" dxfId="1070" priority="1126" operator="lessThan">
      <formula>0</formula>
    </cfRule>
  </conditionalFormatting>
  <conditionalFormatting sqref="Q489:Q490">
    <cfRule type="cellIs" dxfId="1069" priority="1125" operator="lessThan">
      <formula>0</formula>
    </cfRule>
  </conditionalFormatting>
  <conditionalFormatting sqref="Q489:Q490">
    <cfRule type="cellIs" dxfId="1068" priority="1124" operator="lessThan">
      <formula>0</formula>
    </cfRule>
  </conditionalFormatting>
  <conditionalFormatting sqref="P547:P550">
    <cfRule type="cellIs" dxfId="1067" priority="1121" operator="lessThan">
      <formula>0</formula>
    </cfRule>
  </conditionalFormatting>
  <conditionalFormatting sqref="Q371">
    <cfRule type="cellIs" dxfId="1066" priority="1089" operator="lessThan">
      <formula>0</formula>
    </cfRule>
  </conditionalFormatting>
  <conditionalFormatting sqref="Q551">
    <cfRule type="cellIs" dxfId="1065" priority="1122" operator="lessThan">
      <formula>0</formula>
    </cfRule>
  </conditionalFormatting>
  <conditionalFormatting sqref="J352:N353 K350:N351">
    <cfRule type="cellIs" dxfId="1064" priority="1116" operator="lessThan">
      <formula>0</formula>
    </cfRule>
  </conditionalFormatting>
  <conditionalFormatting sqref="Q353">
    <cfRule type="cellIs" dxfId="1063" priority="1109" operator="lessThan">
      <formula>0</formula>
    </cfRule>
  </conditionalFormatting>
  <conditionalFormatting sqref="Q450:Q454">
    <cfRule type="cellIs" dxfId="1062" priority="1120" operator="lessThan">
      <formula>0</formula>
    </cfRule>
  </conditionalFormatting>
  <conditionalFormatting sqref="J350">
    <cfRule type="cellIs" dxfId="1061" priority="1115" operator="lessThan">
      <formula>0</formula>
    </cfRule>
  </conditionalFormatting>
  <conditionalFormatting sqref="P348:Q349 Q350:Q352">
    <cfRule type="cellIs" dxfId="1060" priority="1119" operator="lessThan">
      <formula>0</formula>
    </cfRule>
  </conditionalFormatting>
  <conditionalFormatting sqref="B348">
    <cfRule type="cellIs" dxfId="1059" priority="1114" operator="lessThan">
      <formula>0</formula>
    </cfRule>
  </conditionalFormatting>
  <conditionalFormatting sqref="P397:Q397 Q398:Q400">
    <cfRule type="cellIs" dxfId="1058" priority="1059" operator="lessThan">
      <formula>0</formula>
    </cfRule>
  </conditionalFormatting>
  <conditionalFormatting sqref="P348:P349">
    <cfRule type="cellIs" dxfId="1057" priority="1118" operator="lessThan">
      <formula>0</formula>
    </cfRule>
  </conditionalFormatting>
  <conditionalFormatting sqref="P350:P353">
    <cfRule type="cellIs" dxfId="1056" priority="1117" operator="lessThan">
      <formula>0</formula>
    </cfRule>
  </conditionalFormatting>
  <conditionalFormatting sqref="Q401">
    <cfRule type="cellIs" dxfId="1055" priority="1056" operator="lessThan">
      <formula>0</formula>
    </cfRule>
  </conditionalFormatting>
  <conditionalFormatting sqref="Q354">
    <cfRule type="cellIs" dxfId="1054" priority="1112" operator="lessThan">
      <formula>0</formula>
    </cfRule>
  </conditionalFormatting>
  <conditionalFormatting sqref="Q408">
    <cfRule type="cellIs" dxfId="1053" priority="1043" operator="lessThan">
      <formula>0</formula>
    </cfRule>
  </conditionalFormatting>
  <conditionalFormatting sqref="P398:P400">
    <cfRule type="cellIs" dxfId="1052" priority="1057" operator="lessThan">
      <formula>0</formula>
    </cfRule>
  </conditionalFormatting>
  <conditionalFormatting sqref="C356:J356">
    <cfRule type="cellIs" dxfId="1051" priority="1103" operator="lessThan">
      <formula>0</formula>
    </cfRule>
  </conditionalFormatting>
  <conditionalFormatting sqref="H390">
    <cfRule type="cellIs" dxfId="1050" priority="1037" operator="lessThan">
      <formula>0</formula>
    </cfRule>
  </conditionalFormatting>
  <conditionalFormatting sqref="Q401">
    <cfRule type="cellIs" dxfId="1049" priority="1055" operator="lessThan">
      <formula>0</formula>
    </cfRule>
  </conditionalFormatting>
  <conditionalFormatting sqref="B349">
    <cfRule type="cellIs" dxfId="1048" priority="1113" operator="lessThan">
      <formula>0</formula>
    </cfRule>
  </conditionalFormatting>
  <conditionalFormatting sqref="J351">
    <cfRule type="cellIs" dxfId="1047" priority="1110" operator="lessThan">
      <formula>0</formula>
    </cfRule>
  </conditionalFormatting>
  <conditionalFormatting sqref="P354">
    <cfRule type="cellIs" dxfId="1046" priority="1111" operator="lessThan">
      <formula>0</formula>
    </cfRule>
  </conditionalFormatting>
  <conditionalFormatting sqref="P421">
    <cfRule type="cellIs" dxfId="1045" priority="1031" operator="lessThan">
      <formula>0</formula>
    </cfRule>
  </conditionalFormatting>
  <conditionalFormatting sqref="Q353">
    <cfRule type="cellIs" dxfId="1044" priority="1108" operator="lessThan">
      <formula>0</formula>
    </cfRule>
  </conditionalFormatting>
  <conditionalFormatting sqref="P355:Q355 Q356:Q358">
    <cfRule type="cellIs" dxfId="1043" priority="1107" operator="lessThan">
      <formula>0</formula>
    </cfRule>
  </conditionalFormatting>
  <conditionalFormatting sqref="P355">
    <cfRule type="cellIs" dxfId="1042" priority="1106" operator="lessThan">
      <formula>0</formula>
    </cfRule>
  </conditionalFormatting>
  <conditionalFormatting sqref="P356:P359">
    <cfRule type="cellIs" dxfId="1041" priority="1105" operator="lessThan">
      <formula>0</formula>
    </cfRule>
  </conditionalFormatting>
  <conditionalFormatting sqref="I357 K357:N357 C358:M359 K356:M356">
    <cfRule type="cellIs" dxfId="1040" priority="1104" operator="lessThan">
      <formula>0</formula>
    </cfRule>
  </conditionalFormatting>
  <conditionalFormatting sqref="B355">
    <cfRule type="cellIs" dxfId="1039" priority="1101" operator="lessThan">
      <formula>0</formula>
    </cfRule>
  </conditionalFormatting>
  <conditionalFormatting sqref="I356">
    <cfRule type="cellIs" dxfId="1038" priority="1102" operator="lessThan">
      <formula>0</formula>
    </cfRule>
  </conditionalFormatting>
  <conditionalFormatting sqref="Q360">
    <cfRule type="cellIs" dxfId="1037" priority="1100" operator="lessThan">
      <formula>0</formula>
    </cfRule>
  </conditionalFormatting>
  <conditionalFormatting sqref="C357:J357">
    <cfRule type="cellIs" dxfId="1036" priority="1099" operator="lessThan">
      <formula>0</formula>
    </cfRule>
  </conditionalFormatting>
  <conditionalFormatting sqref="Q359">
    <cfRule type="cellIs" dxfId="1035" priority="1098" operator="lessThan">
      <formula>0</formula>
    </cfRule>
  </conditionalFormatting>
  <conditionalFormatting sqref="Q359">
    <cfRule type="cellIs" dxfId="1034" priority="1097" operator="lessThan">
      <formula>0</formula>
    </cfRule>
  </conditionalFormatting>
  <conditionalFormatting sqref="P367:Q367 Q368:Q370">
    <cfRule type="cellIs" dxfId="1033" priority="1096" operator="lessThan">
      <formula>0</formula>
    </cfRule>
  </conditionalFormatting>
  <conditionalFormatting sqref="P367">
    <cfRule type="cellIs" dxfId="1032" priority="1095" operator="lessThan">
      <formula>0</formula>
    </cfRule>
  </conditionalFormatting>
  <conditionalFormatting sqref="J368">
    <cfRule type="cellIs" dxfId="1031" priority="1093" operator="lessThan">
      <formula>0</formula>
    </cfRule>
  </conditionalFormatting>
  <conditionalFormatting sqref="K368:N369 J370:M371">
    <cfRule type="cellIs" dxfId="1030" priority="1094" operator="lessThan">
      <formula>0</formula>
    </cfRule>
  </conditionalFormatting>
  <conditionalFormatting sqref="P379">
    <cfRule type="cellIs" dxfId="1029" priority="1086" operator="lessThan">
      <formula>0</formula>
    </cfRule>
  </conditionalFormatting>
  <conditionalFormatting sqref="Q372">
    <cfRule type="cellIs" dxfId="1028" priority="1091" operator="lessThan">
      <formula>0</formula>
    </cfRule>
  </conditionalFormatting>
  <conditionalFormatting sqref="B367">
    <cfRule type="cellIs" dxfId="1027" priority="1092" operator="lessThan">
      <formula>0</formula>
    </cfRule>
  </conditionalFormatting>
  <conditionalFormatting sqref="P404:P406">
    <cfRule type="cellIs" dxfId="1026" priority="1044" operator="lessThan">
      <formula>0</formula>
    </cfRule>
  </conditionalFormatting>
  <conditionalFormatting sqref="J369">
    <cfRule type="cellIs" dxfId="1025" priority="1090" operator="lessThan">
      <formula>0</formula>
    </cfRule>
  </conditionalFormatting>
  <conditionalFormatting sqref="Q371">
    <cfRule type="cellIs" dxfId="1024" priority="1088" operator="lessThan">
      <formula>0</formula>
    </cfRule>
  </conditionalFormatting>
  <conditionalFormatting sqref="P379:Q379 Q380:Q382">
    <cfRule type="cellIs" dxfId="1023" priority="1087" operator="lessThan">
      <formula>0</formula>
    </cfRule>
  </conditionalFormatting>
  <conditionalFormatting sqref="Q383">
    <cfRule type="cellIs" dxfId="1022" priority="1078" operator="lessThan">
      <formula>0</formula>
    </cfRule>
  </conditionalFormatting>
  <conditionalFormatting sqref="I381 K380:N381 C382:M383">
    <cfRule type="cellIs" dxfId="1021" priority="1085" operator="lessThan">
      <formula>0</formula>
    </cfRule>
  </conditionalFormatting>
  <conditionalFormatting sqref="I380">
    <cfRule type="cellIs" dxfId="1020" priority="1083" operator="lessThan">
      <formula>0</formula>
    </cfRule>
  </conditionalFormatting>
  <conditionalFormatting sqref="C380:J380">
    <cfRule type="cellIs" dxfId="1019" priority="1084" operator="lessThan">
      <formula>0</formula>
    </cfRule>
  </conditionalFormatting>
  <conditionalFormatting sqref="B379">
    <cfRule type="cellIs" dxfId="1018" priority="1082" operator="lessThan">
      <formula>0</formula>
    </cfRule>
  </conditionalFormatting>
  <conditionalFormatting sqref="Q384">
    <cfRule type="cellIs" dxfId="1017" priority="1081" operator="lessThan">
      <formula>0</formula>
    </cfRule>
  </conditionalFormatting>
  <conditionalFormatting sqref="Q429:Q431">
    <cfRule type="cellIs" dxfId="1016" priority="1022" operator="lessThan">
      <formula>0</formula>
    </cfRule>
  </conditionalFormatting>
  <conditionalFormatting sqref="C381:J381">
    <cfRule type="cellIs" dxfId="1015" priority="1080" operator="lessThan">
      <formula>0</formula>
    </cfRule>
  </conditionalFormatting>
  <conditionalFormatting sqref="Q383">
    <cfRule type="cellIs" dxfId="1014" priority="1079" operator="lessThan">
      <formula>0</formula>
    </cfRule>
  </conditionalFormatting>
  <conditionalFormatting sqref="Q389">
    <cfRule type="cellIs" dxfId="1013" priority="1067" operator="lessThan">
      <formula>0</formula>
    </cfRule>
  </conditionalFormatting>
  <conditionalFormatting sqref="P391:Q391 Q392:Q394">
    <cfRule type="cellIs" dxfId="1012" priority="1066" operator="lessThan">
      <formula>0</formula>
    </cfRule>
  </conditionalFormatting>
  <conditionalFormatting sqref="P391">
    <cfRule type="cellIs" dxfId="1011" priority="1065" operator="lessThan">
      <formula>0</formula>
    </cfRule>
  </conditionalFormatting>
  <conditionalFormatting sqref="P392:P394">
    <cfRule type="cellIs" dxfId="1010" priority="1064" operator="lessThan">
      <formula>0</formula>
    </cfRule>
  </conditionalFormatting>
  <conditionalFormatting sqref="Q396">
    <cfRule type="cellIs" dxfId="1009" priority="1062" operator="lessThan">
      <formula>0</formula>
    </cfRule>
  </conditionalFormatting>
  <conditionalFormatting sqref="B391">
    <cfRule type="cellIs" dxfId="1008" priority="1063" operator="lessThan">
      <formula>0</formula>
    </cfRule>
  </conditionalFormatting>
  <conditionalFormatting sqref="Q395">
    <cfRule type="cellIs" dxfId="1007" priority="1061" operator="lessThan">
      <formula>0</formula>
    </cfRule>
  </conditionalFormatting>
  <conditionalFormatting sqref="P385:Q385 Q386:Q388">
    <cfRule type="cellIs" dxfId="1006" priority="1077" operator="lessThan">
      <formula>0</formula>
    </cfRule>
  </conditionalFormatting>
  <conditionalFormatting sqref="P385">
    <cfRule type="cellIs" dxfId="1005" priority="1076" operator="lessThan">
      <formula>0</formula>
    </cfRule>
  </conditionalFormatting>
  <conditionalFormatting sqref="P386:P388">
    <cfRule type="cellIs" dxfId="1004" priority="1075" operator="lessThan">
      <formula>0</formula>
    </cfRule>
  </conditionalFormatting>
  <conditionalFormatting sqref="I387 K386:N387 C388:N388 C389:M389">
    <cfRule type="cellIs" dxfId="1003" priority="1074" operator="lessThan">
      <formula>0</formula>
    </cfRule>
  </conditionalFormatting>
  <conditionalFormatting sqref="Q395">
    <cfRule type="cellIs" dxfId="1002" priority="1060" operator="lessThan">
      <formula>0</formula>
    </cfRule>
  </conditionalFormatting>
  <conditionalFormatting sqref="J372:M372">
    <cfRule type="cellIs" dxfId="1001" priority="1051" operator="lessThan">
      <formula>0</formula>
    </cfRule>
  </conditionalFormatting>
  <conditionalFormatting sqref="C360:M360">
    <cfRule type="cellIs" dxfId="1000" priority="1050" operator="lessThan">
      <formula>0</formula>
    </cfRule>
  </conditionalFormatting>
  <conditionalFormatting sqref="J354:N354">
    <cfRule type="cellIs" dxfId="999" priority="1049" operator="lessThan">
      <formula>0</formula>
    </cfRule>
  </conditionalFormatting>
  <conditionalFormatting sqref="I386">
    <cfRule type="cellIs" dxfId="998" priority="1072" operator="lessThan">
      <formula>0</formula>
    </cfRule>
  </conditionalFormatting>
  <conditionalFormatting sqref="C386:J386">
    <cfRule type="cellIs" dxfId="997" priority="1073" operator="lessThan">
      <formula>0</formula>
    </cfRule>
  </conditionalFormatting>
  <conditionalFormatting sqref="B385">
    <cfRule type="cellIs" dxfId="996" priority="1071" operator="lessThan">
      <formula>0</formula>
    </cfRule>
  </conditionalFormatting>
  <conditionalFormatting sqref="Q390">
    <cfRule type="cellIs" dxfId="995" priority="1070" operator="lessThan">
      <formula>0</formula>
    </cfRule>
  </conditionalFormatting>
  <conditionalFormatting sqref="C387:J387">
    <cfRule type="cellIs" dxfId="994" priority="1069" operator="lessThan">
      <formula>0</formula>
    </cfRule>
  </conditionalFormatting>
  <conditionalFormatting sqref="Q389">
    <cfRule type="cellIs" dxfId="993" priority="1068" operator="lessThan">
      <formula>0</formula>
    </cfRule>
  </conditionalFormatting>
  <conditionalFormatting sqref="P397">
    <cfRule type="cellIs" dxfId="992" priority="1058" operator="lessThan">
      <formula>0</formula>
    </cfRule>
  </conditionalFormatting>
  <conditionalFormatting sqref="C396:M396">
    <cfRule type="cellIs" dxfId="991" priority="1054" operator="lessThan">
      <formula>0</formula>
    </cfRule>
  </conditionalFormatting>
  <conditionalFormatting sqref="C390:M390">
    <cfRule type="cellIs" dxfId="990" priority="1053" operator="lessThan">
      <formula>0</formula>
    </cfRule>
  </conditionalFormatting>
  <conditionalFormatting sqref="C384:M384">
    <cfRule type="cellIs" dxfId="989" priority="1052" operator="lessThan">
      <formula>0</formula>
    </cfRule>
  </conditionalFormatting>
  <conditionalFormatting sqref="Q425">
    <cfRule type="cellIs" dxfId="988" priority="1027" operator="lessThan">
      <formula>0</formula>
    </cfRule>
  </conditionalFormatting>
  <conditionalFormatting sqref="H383">
    <cfRule type="cellIs" dxfId="987" priority="1034" operator="lessThan">
      <formula>0</formula>
    </cfRule>
  </conditionalFormatting>
  <conditionalFormatting sqref="H359">
    <cfRule type="cellIs" dxfId="986" priority="1036" operator="lessThan">
      <formula>0</formula>
    </cfRule>
  </conditionalFormatting>
  <conditionalFormatting sqref="H360">
    <cfRule type="cellIs" dxfId="985" priority="1035" operator="lessThan">
      <formula>0</formula>
    </cfRule>
  </conditionalFormatting>
  <conditionalFormatting sqref="P422:P424">
    <cfRule type="cellIs" dxfId="984" priority="1030" operator="lessThan">
      <formula>0</formula>
    </cfRule>
  </conditionalFormatting>
  <conditionalFormatting sqref="B427">
    <cfRule type="cellIs" dxfId="983" priority="1024" operator="lessThan">
      <formula>0</formula>
    </cfRule>
  </conditionalFormatting>
  <conditionalFormatting sqref="B403">
    <cfRule type="cellIs" dxfId="982" priority="1040" operator="lessThan">
      <formula>0</formula>
    </cfRule>
  </conditionalFormatting>
  <conditionalFormatting sqref="P421:Q421 Q422:Q424">
    <cfRule type="cellIs" dxfId="981" priority="1032" operator="lessThan">
      <formula>0</formula>
    </cfRule>
  </conditionalFormatting>
  <conditionalFormatting sqref="Q438">
    <cfRule type="cellIs" dxfId="980" priority="1015" operator="lessThan">
      <formula>0</formula>
    </cfRule>
  </conditionalFormatting>
  <conditionalFormatting sqref="B397">
    <cfRule type="cellIs" dxfId="979" priority="1048" operator="lessThan">
      <formula>0</formula>
    </cfRule>
  </conditionalFormatting>
  <conditionalFormatting sqref="B402">
    <cfRule type="cellIs" dxfId="978" priority="1047" operator="lessThan">
      <formula>0</formula>
    </cfRule>
  </conditionalFormatting>
  <conditionalFormatting sqref="Q407">
    <cfRule type="cellIs" dxfId="977" priority="1041" operator="lessThan">
      <formula>0</formula>
    </cfRule>
  </conditionalFormatting>
  <conditionalFormatting sqref="P403:Q403 Q404:Q406">
    <cfRule type="cellIs" dxfId="976" priority="1046" operator="lessThan">
      <formula>0</formula>
    </cfRule>
  </conditionalFormatting>
  <conditionalFormatting sqref="P403">
    <cfRule type="cellIs" dxfId="975" priority="1045" operator="lessThan">
      <formula>0</formula>
    </cfRule>
  </conditionalFormatting>
  <conditionalFormatting sqref="Q407">
    <cfRule type="cellIs" dxfId="974" priority="1042" operator="lessThan">
      <formula>0</formula>
    </cfRule>
  </conditionalFormatting>
  <conditionalFormatting sqref="B434">
    <cfRule type="cellIs" dxfId="973" priority="1013" operator="lessThan">
      <formula>0</formula>
    </cfRule>
  </conditionalFormatting>
  <conditionalFormatting sqref="H384">
    <cfRule type="cellIs" dxfId="972" priority="1033" operator="lessThan">
      <formula>0</formula>
    </cfRule>
  </conditionalFormatting>
  <conditionalFormatting sqref="Q433">
    <cfRule type="cellIs" dxfId="971" priority="1014" operator="lessThan">
      <formula>0</formula>
    </cfRule>
  </conditionalFormatting>
  <conditionalFormatting sqref="Q556:Q558">
    <cfRule type="cellIs" dxfId="970" priority="1012" operator="lessThan">
      <formula>0</formula>
    </cfRule>
  </conditionalFormatting>
  <conditionalFormatting sqref="J558:N558 K556:N557 J559:M559">
    <cfRule type="cellIs" dxfId="969" priority="1010" operator="lessThan">
      <formula>0</formula>
    </cfRule>
  </conditionalFormatting>
  <conditionalFormatting sqref="Q432">
    <cfRule type="cellIs" dxfId="968" priority="1019" operator="lessThan">
      <formula>0</formula>
    </cfRule>
  </conditionalFormatting>
  <conditionalFormatting sqref="Q435:Q437">
    <cfRule type="cellIs" dxfId="967" priority="1018" operator="lessThan">
      <formula>0</formula>
    </cfRule>
  </conditionalFormatting>
  <conditionalFormatting sqref="P429:P431">
    <cfRule type="cellIs" dxfId="966" priority="1021" operator="lessThan">
      <formula>0</formula>
    </cfRule>
  </conditionalFormatting>
  <conditionalFormatting sqref="Q432">
    <cfRule type="cellIs" dxfId="965" priority="1020" operator="lessThan">
      <formula>0</formula>
    </cfRule>
  </conditionalFormatting>
  <conditionalFormatting sqref="P556:P558">
    <cfRule type="cellIs" dxfId="964" priority="1011" operator="lessThan">
      <formula>0</formula>
    </cfRule>
  </conditionalFormatting>
  <conditionalFormatting sqref="H396">
    <cfRule type="cellIs" dxfId="963" priority="1039" operator="lessThan">
      <formula>0</formula>
    </cfRule>
  </conditionalFormatting>
  <conditionalFormatting sqref="Q438">
    <cfRule type="cellIs" dxfId="962" priority="1016" operator="lessThan">
      <formula>0</formula>
    </cfRule>
  </conditionalFormatting>
  <conditionalFormatting sqref="Q425">
    <cfRule type="cellIs" dxfId="961" priority="1028" operator="lessThan">
      <formula>0</formula>
    </cfRule>
  </conditionalFormatting>
  <conditionalFormatting sqref="H389">
    <cfRule type="cellIs" dxfId="960" priority="1038" operator="lessThan">
      <formula>0</formula>
    </cfRule>
  </conditionalFormatting>
  <conditionalFormatting sqref="B428">
    <cfRule type="cellIs" dxfId="959" priority="1023" operator="lessThan">
      <formula>0</formula>
    </cfRule>
  </conditionalFormatting>
  <conditionalFormatting sqref="Q559">
    <cfRule type="cellIs" dxfId="958" priority="1007" operator="lessThan">
      <formula>0</formula>
    </cfRule>
  </conditionalFormatting>
  <conditionalFormatting sqref="Q559">
    <cfRule type="cellIs" dxfId="957" priority="1006" operator="lessThan">
      <formula>0</formula>
    </cfRule>
  </conditionalFormatting>
  <conditionalFormatting sqref="P435:P437">
    <cfRule type="cellIs" dxfId="956" priority="1017" operator="lessThan">
      <formula>0</formula>
    </cfRule>
  </conditionalFormatting>
  <conditionalFormatting sqref="P427">
    <cfRule type="cellIs" dxfId="955" priority="1029" operator="lessThan">
      <formula>0</formula>
    </cfRule>
  </conditionalFormatting>
  <conditionalFormatting sqref="Q426:Q427">
    <cfRule type="cellIs" dxfId="954" priority="1025" operator="lessThan">
      <formula>0</formula>
    </cfRule>
  </conditionalFormatting>
  <conditionalFormatting sqref="J557">
    <cfRule type="cellIs" dxfId="953" priority="1008" operator="lessThan">
      <formula>0</formula>
    </cfRule>
  </conditionalFormatting>
  <conditionalFormatting sqref="J562:N562 J564:N565 J563:M563">
    <cfRule type="cellIs" dxfId="952" priority="1000" operator="lessThan">
      <formula>0</formula>
    </cfRule>
  </conditionalFormatting>
  <conditionalFormatting sqref="B421">
    <cfRule type="cellIs" dxfId="951" priority="1026" operator="lessThan">
      <formula>0</formula>
    </cfRule>
  </conditionalFormatting>
  <conditionalFormatting sqref="Q560">
    <cfRule type="cellIs" dxfId="950" priority="1005" operator="lessThan">
      <formula>0</formula>
    </cfRule>
  </conditionalFormatting>
  <conditionalFormatting sqref="J563">
    <cfRule type="cellIs" dxfId="949" priority="999" operator="lessThan">
      <formula>0</formula>
    </cfRule>
  </conditionalFormatting>
  <conditionalFormatting sqref="Q565">
    <cfRule type="cellIs" dxfId="948" priority="998" operator="lessThan">
      <formula>0</formula>
    </cfRule>
  </conditionalFormatting>
  <conditionalFormatting sqref="Q566">
    <cfRule type="cellIs" dxfId="947" priority="996" operator="lessThan">
      <formula>0</formula>
    </cfRule>
  </conditionalFormatting>
  <conditionalFormatting sqref="B588">
    <cfRule type="cellIs" dxfId="946" priority="960" operator="lessThan">
      <formula>0</formula>
    </cfRule>
  </conditionalFormatting>
  <conditionalFormatting sqref="I580 K579:N580 C581:N582">
    <cfRule type="cellIs" dxfId="945" priority="993" operator="lessThan">
      <formula>0</formula>
    </cfRule>
  </conditionalFormatting>
  <conditionalFormatting sqref="C579:N582">
    <cfRule type="cellIs" dxfId="944" priority="992" operator="lessThan">
      <formula>0</formula>
    </cfRule>
  </conditionalFormatting>
  <conditionalFormatting sqref="Q582">
    <cfRule type="cellIs" dxfId="943" priority="988" operator="lessThan">
      <formula>0</formula>
    </cfRule>
  </conditionalFormatting>
  <conditionalFormatting sqref="I579">
    <cfRule type="cellIs" dxfId="942" priority="991" operator="lessThan">
      <formula>0</formula>
    </cfRule>
  </conditionalFormatting>
  <conditionalFormatting sqref="J556:N558 J559:M559">
    <cfRule type="cellIs" dxfId="941" priority="1009" operator="lessThan">
      <formula>0</formula>
    </cfRule>
  </conditionalFormatting>
  <conditionalFormatting sqref="P562:P565">
    <cfRule type="cellIs" dxfId="940" priority="1002" operator="lessThan">
      <formula>0</formula>
    </cfRule>
  </conditionalFormatting>
  <conditionalFormatting sqref="J564:N565 K562:N562 K563:M563">
    <cfRule type="cellIs" dxfId="939" priority="1001" operator="lessThan">
      <formula>0</formula>
    </cfRule>
  </conditionalFormatting>
  <conditionalFormatting sqref="B555">
    <cfRule type="cellIs" dxfId="938" priority="1004" operator="lessThan">
      <formula>0</formula>
    </cfRule>
  </conditionalFormatting>
  <conditionalFormatting sqref="Q565">
    <cfRule type="cellIs" dxfId="937" priority="997" operator="lessThan">
      <formula>0</formula>
    </cfRule>
  </conditionalFormatting>
  <conditionalFormatting sqref="C580:J580">
    <cfRule type="cellIs" dxfId="936" priority="990" operator="lessThan">
      <formula>0</formula>
    </cfRule>
  </conditionalFormatting>
  <conditionalFormatting sqref="Q562:Q564">
    <cfRule type="cellIs" dxfId="935" priority="1003" operator="lessThan">
      <formula>0</formula>
    </cfRule>
  </conditionalFormatting>
  <conditionalFormatting sqref="Q579:Q581">
    <cfRule type="cellIs" dxfId="934" priority="995" operator="lessThan">
      <formula>0</formula>
    </cfRule>
  </conditionalFormatting>
  <conditionalFormatting sqref="P579:P582">
    <cfRule type="cellIs" dxfId="933" priority="994" operator="lessThan">
      <formula>0</formula>
    </cfRule>
  </conditionalFormatting>
  <conditionalFormatting sqref="Q582">
    <cfRule type="cellIs" dxfId="932" priority="989" operator="lessThan">
      <formula>0</formula>
    </cfRule>
  </conditionalFormatting>
  <conditionalFormatting sqref="Q592">
    <cfRule type="cellIs" dxfId="931" priority="964" operator="lessThan">
      <formula>0</formula>
    </cfRule>
  </conditionalFormatting>
  <conditionalFormatting sqref="I589">
    <cfRule type="cellIs" dxfId="930" priority="967" operator="lessThan">
      <formula>0</formula>
    </cfRule>
  </conditionalFormatting>
  <conditionalFormatting sqref="H580:H582">
    <cfRule type="cellIs" dxfId="929" priority="987" operator="lessThan">
      <formula>0</formula>
    </cfRule>
  </conditionalFormatting>
  <conditionalFormatting sqref="H584:H587">
    <cfRule type="cellIs" dxfId="928" priority="974" operator="lessThan">
      <formula>0</formula>
    </cfRule>
  </conditionalFormatting>
  <conditionalFormatting sqref="H579">
    <cfRule type="cellIs" dxfId="927" priority="985" operator="lessThan">
      <formula>0</formula>
    </cfRule>
  </conditionalFormatting>
  <conditionalFormatting sqref="H579:H582">
    <cfRule type="cellIs" dxfId="926" priority="986" operator="lessThan">
      <formula>0</formula>
    </cfRule>
  </conditionalFormatting>
  <conditionalFormatting sqref="B578">
    <cfRule type="cellIs" dxfId="925" priority="984" operator="lessThan">
      <formula>0</formula>
    </cfRule>
  </conditionalFormatting>
  <conditionalFormatting sqref="Q587">
    <cfRule type="cellIs" dxfId="924" priority="976" operator="lessThan">
      <formula>0</formula>
    </cfRule>
  </conditionalFormatting>
  <conditionalFormatting sqref="I584">
    <cfRule type="cellIs" dxfId="923" priority="979" operator="lessThan">
      <formula>0</formula>
    </cfRule>
  </conditionalFormatting>
  <conditionalFormatting sqref="C584:N587">
    <cfRule type="cellIs" dxfId="922" priority="980" operator="lessThan">
      <formula>0</formula>
    </cfRule>
  </conditionalFormatting>
  <conditionalFormatting sqref="Q587">
    <cfRule type="cellIs" dxfId="921" priority="977" operator="lessThan">
      <formula>0</formula>
    </cfRule>
  </conditionalFormatting>
  <conditionalFormatting sqref="H584">
    <cfRule type="cellIs" dxfId="920" priority="973" operator="lessThan">
      <formula>0</formula>
    </cfRule>
  </conditionalFormatting>
  <conditionalFormatting sqref="P584:P587">
    <cfRule type="cellIs" dxfId="919" priority="982" operator="lessThan">
      <formula>0</formula>
    </cfRule>
  </conditionalFormatting>
  <conditionalFormatting sqref="C585:J585">
    <cfRule type="cellIs" dxfId="918" priority="978" operator="lessThan">
      <formula>0</formula>
    </cfRule>
  </conditionalFormatting>
  <conditionalFormatting sqref="H585:H587">
    <cfRule type="cellIs" dxfId="917" priority="975" operator="lessThan">
      <formula>0</formula>
    </cfRule>
  </conditionalFormatting>
  <conditionalFormatting sqref="I585 K584:N585 C586:N587">
    <cfRule type="cellIs" dxfId="916" priority="981" operator="lessThan">
      <formula>0</formula>
    </cfRule>
  </conditionalFormatting>
  <conditionalFormatting sqref="Q584:Q586">
    <cfRule type="cellIs" dxfId="915" priority="983" operator="lessThan">
      <formula>0</formula>
    </cfRule>
  </conditionalFormatting>
  <conditionalFormatting sqref="B583">
    <cfRule type="cellIs" dxfId="914" priority="972" operator="lessThan">
      <formula>0</formula>
    </cfRule>
  </conditionalFormatting>
  <conditionalFormatting sqref="C589:N592">
    <cfRule type="cellIs" dxfId="913" priority="968" operator="lessThan">
      <formula>0</formula>
    </cfRule>
  </conditionalFormatting>
  <conditionalFormatting sqref="Q592">
    <cfRule type="cellIs" dxfId="912" priority="965" operator="lessThan">
      <formula>0</formula>
    </cfRule>
  </conditionalFormatting>
  <conditionalFormatting sqref="H589">
    <cfRule type="cellIs" dxfId="911" priority="961" operator="lessThan">
      <formula>0</formula>
    </cfRule>
  </conditionalFormatting>
  <conditionalFormatting sqref="H589:H592">
    <cfRule type="cellIs" dxfId="910" priority="962" operator="lessThan">
      <formula>0</formula>
    </cfRule>
  </conditionalFormatting>
  <conditionalFormatting sqref="P589:P592">
    <cfRule type="cellIs" dxfId="909" priority="970" operator="lessThan">
      <formula>0</formula>
    </cfRule>
  </conditionalFormatting>
  <conditionalFormatting sqref="C590:J590">
    <cfRule type="cellIs" dxfId="908" priority="966" operator="lessThan">
      <formula>0</formula>
    </cfRule>
  </conditionalFormatting>
  <conditionalFormatting sqref="H590:H592">
    <cfRule type="cellIs" dxfId="907" priority="963" operator="lessThan">
      <formula>0</formula>
    </cfRule>
  </conditionalFormatting>
  <conditionalFormatting sqref="I590 K589:N590 C591:N592">
    <cfRule type="cellIs" dxfId="906" priority="969" operator="lessThan">
      <formula>0</formula>
    </cfRule>
  </conditionalFormatting>
  <conditionalFormatting sqref="Q589:Q591">
    <cfRule type="cellIs" dxfId="905" priority="971" operator="lessThan">
      <formula>0</formula>
    </cfRule>
  </conditionalFormatting>
  <conditionalFormatting sqref="C350:I350">
    <cfRule type="cellIs" dxfId="904" priority="957" operator="lessThan">
      <formula>0</formula>
    </cfRule>
  </conditionalFormatting>
  <conditionalFormatting sqref="C352:I353">
    <cfRule type="cellIs" dxfId="903" priority="958" operator="lessThan">
      <formula>0</formula>
    </cfRule>
  </conditionalFormatting>
  <conditionalFormatting sqref="P492:Q492">
    <cfRule type="cellIs" dxfId="902" priority="941" operator="lessThan">
      <formula>0</formula>
    </cfRule>
  </conditionalFormatting>
  <conditionalFormatting sqref="P485:P488">
    <cfRule type="cellIs" dxfId="901" priority="942" operator="lessThan">
      <formula>0</formula>
    </cfRule>
  </conditionalFormatting>
  <conditionalFormatting sqref="Q574:Q576">
    <cfRule type="cellIs" dxfId="900" priority="911" operator="lessThan">
      <formula>0</formula>
    </cfRule>
  </conditionalFormatting>
  <conditionalFormatting sqref="B484">
    <cfRule type="cellIs" dxfId="899" priority="959" operator="lessThan">
      <formula>0</formula>
    </cfRule>
  </conditionalFormatting>
  <conditionalFormatting sqref="N420">
    <cfRule type="cellIs" dxfId="898" priority="728" operator="lessThan">
      <formula>0</formula>
    </cfRule>
  </conditionalFormatting>
  <conditionalFormatting sqref="C351:I351">
    <cfRule type="cellIs" dxfId="897" priority="956" operator="lessThan">
      <formula>0</formula>
    </cfRule>
  </conditionalFormatting>
  <conditionalFormatting sqref="C354:I354">
    <cfRule type="cellIs" dxfId="896" priority="955" operator="lessThan">
      <formula>0</formula>
    </cfRule>
  </conditionalFormatting>
  <conditionalFormatting sqref="C370:I371">
    <cfRule type="cellIs" dxfId="895" priority="954" operator="lessThan">
      <formula>0</formula>
    </cfRule>
  </conditionalFormatting>
  <conditionalFormatting sqref="C368:I368">
    <cfRule type="cellIs" dxfId="894" priority="953" operator="lessThan">
      <formula>0</formula>
    </cfRule>
  </conditionalFormatting>
  <conditionalFormatting sqref="C369:I369">
    <cfRule type="cellIs" dxfId="893" priority="952" operator="lessThan">
      <formula>0</formula>
    </cfRule>
  </conditionalFormatting>
  <conditionalFormatting sqref="C372:I372">
    <cfRule type="cellIs" dxfId="892" priority="951" operator="lessThan">
      <formula>0</formula>
    </cfRule>
  </conditionalFormatting>
  <conditionalFormatting sqref="C556:I559">
    <cfRule type="cellIs" dxfId="891" priority="949" operator="lessThan">
      <formula>0</formula>
    </cfRule>
  </conditionalFormatting>
  <conditionalFormatting sqref="C557:I557">
    <cfRule type="cellIs" dxfId="890" priority="948" operator="lessThan">
      <formula>0</formula>
    </cfRule>
  </conditionalFormatting>
  <conditionalFormatting sqref="C558:I559">
    <cfRule type="cellIs" dxfId="889" priority="950" operator="lessThan">
      <formula>0</formula>
    </cfRule>
  </conditionalFormatting>
  <conditionalFormatting sqref="C562:I565">
    <cfRule type="cellIs" dxfId="888" priority="946" operator="lessThan">
      <formula>0</formula>
    </cfRule>
  </conditionalFormatting>
  <conditionalFormatting sqref="C563:I563">
    <cfRule type="cellIs" dxfId="887" priority="945" operator="lessThan">
      <formula>0</formula>
    </cfRule>
  </conditionalFormatting>
  <conditionalFormatting sqref="C564:I565">
    <cfRule type="cellIs" dxfId="886" priority="947" operator="lessThan">
      <formula>0</formula>
    </cfRule>
  </conditionalFormatting>
  <conditionalFormatting sqref="C442:C445">
    <cfRule type="cellIs" dxfId="885" priority="944" operator="lessThan">
      <formula>0</formula>
    </cfRule>
  </conditionalFormatting>
  <conditionalFormatting sqref="P450:P453">
    <cfRule type="cellIs" dxfId="884" priority="943" operator="lessThan">
      <formula>0</formula>
    </cfRule>
  </conditionalFormatting>
  <conditionalFormatting sqref="Q493:Q496">
    <cfRule type="cellIs" dxfId="883" priority="940" operator="lessThan">
      <formula>0</formula>
    </cfRule>
  </conditionalFormatting>
  <conditionalFormatting sqref="Q497:Q498">
    <cfRule type="cellIs" dxfId="882" priority="939" operator="lessThan">
      <formula>0</formula>
    </cfRule>
  </conditionalFormatting>
  <conditionalFormatting sqref="Q498">
    <cfRule type="cellIs" dxfId="881" priority="938" operator="lessThan">
      <formula>0</formula>
    </cfRule>
  </conditionalFormatting>
  <conditionalFormatting sqref="Q497">
    <cfRule type="cellIs" dxfId="880" priority="937" operator="lessThan">
      <formula>0</formula>
    </cfRule>
  </conditionalFormatting>
  <conditionalFormatting sqref="P493:P496">
    <cfRule type="cellIs" dxfId="879" priority="936" operator="lessThan">
      <formula>0</formula>
    </cfRule>
  </conditionalFormatting>
  <conditionalFormatting sqref="B492">
    <cfRule type="cellIs" dxfId="878" priority="935" operator="lessThan">
      <formula>0</formula>
    </cfRule>
  </conditionalFormatting>
  <conditionalFormatting sqref="C574:N577">
    <cfRule type="cellIs" dxfId="877" priority="908" operator="lessThan">
      <formula>0</formula>
    </cfRule>
  </conditionalFormatting>
  <conditionalFormatting sqref="Q577">
    <cfRule type="cellIs" dxfId="876" priority="905" operator="lessThan">
      <formula>0</formula>
    </cfRule>
  </conditionalFormatting>
  <conditionalFormatting sqref="H574:H577">
    <cfRule type="cellIs" dxfId="875" priority="902" operator="lessThan">
      <formula>0</formula>
    </cfRule>
  </conditionalFormatting>
  <conditionalFormatting sqref="Q491">
    <cfRule type="cellIs" dxfId="874" priority="934" operator="lessThan">
      <formula>0</formula>
    </cfRule>
  </conditionalFormatting>
  <conditionalFormatting sqref="Q533:Q536 Q538">
    <cfRule type="cellIs" dxfId="873" priority="933" operator="lessThan">
      <formula>0</formula>
    </cfRule>
  </conditionalFormatting>
  <conditionalFormatting sqref="P532">
    <cfRule type="cellIs" dxfId="872" priority="932" operator="lessThan">
      <formula>0</formula>
    </cfRule>
  </conditionalFormatting>
  <conditionalFormatting sqref="Q537">
    <cfRule type="cellIs" dxfId="871" priority="931" operator="lessThan">
      <formula>0</formula>
    </cfRule>
  </conditionalFormatting>
  <conditionalFormatting sqref="Q537">
    <cfRule type="cellIs" dxfId="870" priority="930" operator="lessThan">
      <formula>0</formula>
    </cfRule>
  </conditionalFormatting>
  <conditionalFormatting sqref="P533:P536">
    <cfRule type="cellIs" dxfId="869" priority="929" operator="lessThan">
      <formula>0</formula>
    </cfRule>
  </conditionalFormatting>
  <conditionalFormatting sqref="Q545 Q540:Q543">
    <cfRule type="cellIs" dxfId="868" priority="927" operator="lessThan">
      <formula>0</formula>
    </cfRule>
  </conditionalFormatting>
  <conditionalFormatting sqref="Q544">
    <cfRule type="cellIs" dxfId="867" priority="925" operator="lessThan">
      <formula>0</formula>
    </cfRule>
  </conditionalFormatting>
  <conditionalFormatting sqref="B532">
    <cfRule type="cellIs" dxfId="866" priority="928" operator="lessThan">
      <formula>0</formula>
    </cfRule>
  </conditionalFormatting>
  <conditionalFormatting sqref="P539">
    <cfRule type="cellIs" dxfId="865" priority="926" operator="lessThan">
      <formula>0</formula>
    </cfRule>
  </conditionalFormatting>
  <conditionalFormatting sqref="P540:P543">
    <cfRule type="cellIs" dxfId="864" priority="923" operator="lessThan">
      <formula>0</formula>
    </cfRule>
  </conditionalFormatting>
  <conditionalFormatting sqref="Q544">
    <cfRule type="cellIs" dxfId="863" priority="924" operator="lessThan">
      <formula>0</formula>
    </cfRule>
  </conditionalFormatting>
  <conditionalFormatting sqref="P568:P570 P572">
    <cfRule type="cellIs" dxfId="862" priority="921" operator="lessThan">
      <formula>0</formula>
    </cfRule>
  </conditionalFormatting>
  <conditionalFormatting sqref="Q568:Q570">
    <cfRule type="cellIs" dxfId="861" priority="922" operator="lessThan">
      <formula>0</formula>
    </cfRule>
  </conditionalFormatting>
  <conditionalFormatting sqref="C570:I570">
    <cfRule type="cellIs" dxfId="860" priority="914" operator="lessThan">
      <formula>0</formula>
    </cfRule>
  </conditionalFormatting>
  <conditionalFormatting sqref="C568:I570">
    <cfRule type="cellIs" dxfId="859" priority="913" operator="lessThan">
      <formula>0</formula>
    </cfRule>
  </conditionalFormatting>
  <conditionalFormatting sqref="B567">
    <cfRule type="cellIs" dxfId="858" priority="915" operator="lessThan">
      <formula>0</formula>
    </cfRule>
  </conditionalFormatting>
  <conditionalFormatting sqref="J568:N570">
    <cfRule type="cellIs" dxfId="857" priority="919" operator="lessThan">
      <formula>0</formula>
    </cfRule>
  </conditionalFormatting>
  <conditionalFormatting sqref="P574:P577">
    <cfRule type="cellIs" dxfId="856" priority="910" operator="lessThan">
      <formula>0</formula>
    </cfRule>
  </conditionalFormatting>
  <conditionalFormatting sqref="Q571:Q572">
    <cfRule type="cellIs" dxfId="855" priority="916" operator="lessThan">
      <formula>0</formula>
    </cfRule>
  </conditionalFormatting>
  <conditionalFormatting sqref="C433:M433">
    <cfRule type="cellIs" dxfId="854" priority="710" operator="lessThan">
      <formula>0</formula>
    </cfRule>
  </conditionalFormatting>
  <conditionalFormatting sqref="Q571:Q572">
    <cfRule type="cellIs" dxfId="853" priority="917" operator="lessThan">
      <formula>0</formula>
    </cfRule>
  </conditionalFormatting>
  <conditionalFormatting sqref="J569">
    <cfRule type="cellIs" dxfId="852" priority="918" operator="lessThan">
      <formula>0</formula>
    </cfRule>
  </conditionalFormatting>
  <conditionalFormatting sqref="J570:N570 K568:N569">
    <cfRule type="cellIs" dxfId="851" priority="920" operator="lessThan">
      <formula>0</formula>
    </cfRule>
  </conditionalFormatting>
  <conditionalFormatting sqref="I575 K574:N575 C576:N577">
    <cfRule type="cellIs" dxfId="850" priority="909" operator="lessThan">
      <formula>0</formula>
    </cfRule>
  </conditionalFormatting>
  <conditionalFormatting sqref="N420">
    <cfRule type="cellIs" dxfId="849" priority="729" operator="lessThan">
      <formula>0</formula>
    </cfRule>
  </conditionalFormatting>
  <conditionalFormatting sqref="B429:N429">
    <cfRule type="cellIs" dxfId="848" priority="705" operator="lessThan">
      <formula>0</formula>
    </cfRule>
  </conditionalFormatting>
  <conditionalFormatting sqref="C569:I569">
    <cfRule type="cellIs" dxfId="847" priority="912" operator="lessThan">
      <formula>0</formula>
    </cfRule>
  </conditionalFormatting>
  <conditionalFormatting sqref="B429:N429">
    <cfRule type="cellIs" dxfId="846" priority="706" operator="lessThan">
      <formula>0</formula>
    </cfRule>
  </conditionalFormatting>
  <conditionalFormatting sqref="H433">
    <cfRule type="cellIs" dxfId="845" priority="709" operator="lessThan">
      <formula>0</formula>
    </cfRule>
  </conditionalFormatting>
  <conditionalFormatting sqref="B433">
    <cfRule type="cellIs" dxfId="844" priority="708" operator="lessThan">
      <formula>0</formula>
    </cfRule>
  </conditionalFormatting>
  <conditionalFormatting sqref="B433">
    <cfRule type="cellIs" dxfId="843" priority="707" operator="lessThan">
      <formula>0</formula>
    </cfRule>
  </conditionalFormatting>
  <conditionalFormatting sqref="B429:N429">
    <cfRule type="cellIs" dxfId="842" priority="703" operator="lessThan">
      <formula>0</formula>
    </cfRule>
  </conditionalFormatting>
  <conditionalFormatting sqref="B429:N429">
    <cfRule type="cellIs" dxfId="841" priority="704" operator="lessThan">
      <formula>0</formula>
    </cfRule>
  </conditionalFormatting>
  <conditionalFormatting sqref="B422:N422">
    <cfRule type="cellIs" dxfId="840" priority="715" operator="lessThan">
      <formula>0</formula>
    </cfRule>
  </conditionalFormatting>
  <conditionalFormatting sqref="H574">
    <cfRule type="cellIs" dxfId="839" priority="901" operator="lessThan">
      <formula>0</formula>
    </cfRule>
  </conditionalFormatting>
  <conditionalFormatting sqref="C433:M433">
    <cfRule type="cellIs" dxfId="838" priority="711" operator="lessThan">
      <formula>0</formula>
    </cfRule>
  </conditionalFormatting>
  <conditionalFormatting sqref="H575:H577">
    <cfRule type="cellIs" dxfId="837" priority="903" operator="lessThan">
      <formula>0</formula>
    </cfRule>
  </conditionalFormatting>
  <conditionalFormatting sqref="Q577">
    <cfRule type="cellIs" dxfId="836" priority="904" operator="lessThan">
      <formula>0</formula>
    </cfRule>
  </conditionalFormatting>
  <conditionalFormatting sqref="I574">
    <cfRule type="cellIs" dxfId="835" priority="907" operator="lessThan">
      <formula>0</formula>
    </cfRule>
  </conditionalFormatting>
  <conditionalFormatting sqref="H426">
    <cfRule type="cellIs" dxfId="834" priority="725" operator="lessThan">
      <formula>0</formula>
    </cfRule>
  </conditionalFormatting>
  <conditionalFormatting sqref="C575:J575">
    <cfRule type="cellIs" dxfId="833" priority="906" operator="lessThan">
      <formula>0</formula>
    </cfRule>
  </conditionalFormatting>
  <conditionalFormatting sqref="B573">
    <cfRule type="cellIs" dxfId="832" priority="900" operator="lessThan">
      <formula>0</formula>
    </cfRule>
  </conditionalFormatting>
  <conditionalFormatting sqref="N425">
    <cfRule type="cellIs" dxfId="831" priority="714" operator="lessThan">
      <formula>0</formula>
    </cfRule>
  </conditionalFormatting>
  <conditionalFormatting sqref="C426:M426">
    <cfRule type="cellIs" dxfId="830" priority="726" operator="lessThan">
      <formula>0</formula>
    </cfRule>
  </conditionalFormatting>
  <conditionalFormatting sqref="C426:M426">
    <cfRule type="cellIs" dxfId="829" priority="727" operator="lessThan">
      <formula>0</formula>
    </cfRule>
  </conditionalFormatting>
  <conditionalFormatting sqref="N426">
    <cfRule type="cellIs" dxfId="828" priority="713" operator="lessThan">
      <formula>0</formula>
    </cfRule>
  </conditionalFormatting>
  <conditionalFormatting sqref="B429:N429">
    <cfRule type="cellIs" dxfId="827" priority="701" operator="lessThan">
      <formula>0</formula>
    </cfRule>
  </conditionalFormatting>
  <conditionalFormatting sqref="N426">
    <cfRule type="cellIs" dxfId="826" priority="712" operator="lessThan">
      <formula>0</formula>
    </cfRule>
  </conditionalFormatting>
  <conditionalFormatting sqref="B429:N429">
    <cfRule type="cellIs" dxfId="825" priority="702" operator="lessThan">
      <formula>0</formula>
    </cfRule>
  </conditionalFormatting>
  <conditionalFormatting sqref="B561">
    <cfRule type="cellIs" dxfId="824" priority="899" operator="lessThan">
      <formula>0</formula>
    </cfRule>
  </conditionalFormatting>
  <conditionalFormatting sqref="B426">
    <cfRule type="cellIs" dxfId="823" priority="724" operator="lessThan">
      <formula>0</formula>
    </cfRule>
  </conditionalFormatting>
  <conditionalFormatting sqref="N433">
    <cfRule type="cellIs" dxfId="822" priority="696" operator="lessThan">
      <formula>0</formula>
    </cfRule>
  </conditionalFormatting>
  <conditionalFormatting sqref="B561">
    <cfRule type="cellIs" dxfId="821" priority="898" operator="lessThan">
      <formula>0</formula>
    </cfRule>
  </conditionalFormatting>
  <conditionalFormatting sqref="B554">
    <cfRule type="cellIs" dxfId="820" priority="896" operator="lessThan">
      <formula>0</formula>
    </cfRule>
  </conditionalFormatting>
  <conditionalFormatting sqref="B554">
    <cfRule type="cellIs" dxfId="819" priority="897" operator="lessThan">
      <formula>0</formula>
    </cfRule>
  </conditionalFormatting>
  <conditionalFormatting sqref="B572">
    <cfRule type="cellIs" dxfId="818" priority="894" operator="lessThan">
      <formula>0</formula>
    </cfRule>
  </conditionalFormatting>
  <conditionalFormatting sqref="B572">
    <cfRule type="cellIs" dxfId="817" priority="895"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7:XFD531 A361:A366 P361:XFD366 A1:XFD360 P614:Q614">
    <cfRule type="cellIs" dxfId="816" priority="893" operator="lessThan">
      <formula>0</formula>
    </cfRule>
  </conditionalFormatting>
  <conditionalFormatting sqref="B600">
    <cfRule type="cellIs" dxfId="815" priority="890" operator="lessThan">
      <formula>0</formula>
    </cfRule>
  </conditionalFormatting>
  <conditionalFormatting sqref="B594">
    <cfRule type="cellIs" dxfId="814" priority="892" operator="lessThan">
      <formula>0</formula>
    </cfRule>
  </conditionalFormatting>
  <conditionalFormatting sqref="B597">
    <cfRule type="cellIs" dxfId="813" priority="891" operator="lessThan">
      <formula>0</formula>
    </cfRule>
  </conditionalFormatting>
  <conditionalFormatting sqref="B615">
    <cfRule type="cellIs" dxfId="812" priority="889" operator="lessThan">
      <formula>0</formula>
    </cfRule>
  </conditionalFormatting>
  <conditionalFormatting sqref="B623">
    <cfRule type="cellIs" dxfId="811" priority="888" operator="lessThan">
      <formula>0</formula>
    </cfRule>
  </conditionalFormatting>
  <conditionalFormatting sqref="I626:N626 P624:Q627">
    <cfRule type="cellIs" dxfId="810" priority="887" operator="lessThan">
      <formula>0</formula>
    </cfRule>
  </conditionalFormatting>
  <conditionalFormatting sqref="P415:Q415 Q416:Q418">
    <cfRule type="cellIs" dxfId="809" priority="875" operator="lessThan">
      <formula>0</formula>
    </cfRule>
  </conditionalFormatting>
  <conditionalFormatting sqref="B409">
    <cfRule type="cellIs" dxfId="808" priority="876" operator="lessThan">
      <formula>0</formula>
    </cfRule>
  </conditionalFormatting>
  <conditionalFormatting sqref="P416:P418">
    <cfRule type="cellIs" dxfId="807" priority="873" operator="lessThan">
      <formula>0</formula>
    </cfRule>
  </conditionalFormatting>
  <conditionalFormatting sqref="P415">
    <cfRule type="cellIs" dxfId="806" priority="874" operator="lessThan">
      <formula>0</formula>
    </cfRule>
  </conditionalFormatting>
  <conditionalFormatting sqref="Q419">
    <cfRule type="cellIs" dxfId="805" priority="871" operator="lessThan">
      <formula>0</formula>
    </cfRule>
  </conditionalFormatting>
  <conditionalFormatting sqref="Q420">
    <cfRule type="cellIs" dxfId="804" priority="872" operator="lessThan">
      <formula>0</formula>
    </cfRule>
  </conditionalFormatting>
  <conditionalFormatting sqref="B415">
    <cfRule type="cellIs" dxfId="803" priority="869" operator="lessThan">
      <formula>0</formula>
    </cfRule>
  </conditionalFormatting>
  <conditionalFormatting sqref="Q419">
    <cfRule type="cellIs" dxfId="802" priority="870" operator="lessThan">
      <formula>0</formula>
    </cfRule>
  </conditionalFormatting>
  <conditionalFormatting sqref="B435:N435">
    <cfRule type="cellIs" dxfId="801" priority="689" operator="lessThan">
      <formula>0</formula>
    </cfRule>
  </conditionalFormatting>
  <conditionalFormatting sqref="B435:N435">
    <cfRule type="cellIs" dxfId="800" priority="690" operator="lessThan">
      <formula>0</formula>
    </cfRule>
  </conditionalFormatting>
  <conditionalFormatting sqref="C606:I606">
    <cfRule type="cellIs" dxfId="799" priority="886" operator="lessThan">
      <formula>0</formula>
    </cfRule>
  </conditionalFormatting>
  <conditionalFormatting sqref="C607:I607">
    <cfRule type="cellIs" dxfId="798" priority="885" operator="lessThan">
      <formula>0</formula>
    </cfRule>
  </conditionalFormatting>
  <conditionalFormatting sqref="C611:M611">
    <cfRule type="cellIs" dxfId="797" priority="884" operator="lessThan">
      <formula>0</formula>
    </cfRule>
  </conditionalFormatting>
  <conditionalFormatting sqref="P604">
    <cfRule type="cellIs" dxfId="796" priority="883" operator="lessThan">
      <formula>0</formula>
    </cfRule>
  </conditionalFormatting>
  <conditionalFormatting sqref="P410:P412">
    <cfRule type="cellIs" dxfId="795" priority="880" operator="lessThan">
      <formula>0</formula>
    </cfRule>
  </conditionalFormatting>
  <conditionalFormatting sqref="Q413">
    <cfRule type="cellIs" dxfId="794" priority="877" operator="lessThan">
      <formula>0</formula>
    </cfRule>
  </conditionalFormatting>
  <conditionalFormatting sqref="Q414">
    <cfRule type="cellIs" dxfId="793" priority="879" operator="lessThan">
      <formula>0</formula>
    </cfRule>
  </conditionalFormatting>
  <conditionalFormatting sqref="P409:Q409 Q410:Q412">
    <cfRule type="cellIs" dxfId="792" priority="882" operator="lessThan">
      <formula>0</formula>
    </cfRule>
  </conditionalFormatting>
  <conditionalFormatting sqref="P409">
    <cfRule type="cellIs" dxfId="791" priority="881" operator="lessThan">
      <formula>0</formula>
    </cfRule>
  </conditionalFormatting>
  <conditionalFormatting sqref="Q413">
    <cfRule type="cellIs" dxfId="790" priority="878" operator="lessThan">
      <formula>0</formula>
    </cfRule>
  </conditionalFormatting>
  <conditionalFormatting sqref="B435:N435">
    <cfRule type="cellIs" dxfId="789" priority="688" operator="lessThan">
      <formula>0</formula>
    </cfRule>
  </conditionalFormatting>
  <conditionalFormatting sqref="B435:N435">
    <cfRule type="cellIs" dxfId="788" priority="687" operator="lessThan">
      <formula>0</formula>
    </cfRule>
  </conditionalFormatting>
  <conditionalFormatting sqref="B435:N435">
    <cfRule type="cellIs" dxfId="787" priority="686" operator="lessThan">
      <formula>0</formula>
    </cfRule>
  </conditionalFormatting>
  <conditionalFormatting sqref="B435:N435">
    <cfRule type="cellIs" dxfId="786" priority="684" operator="lessThan">
      <formula>0</formula>
    </cfRule>
  </conditionalFormatting>
  <conditionalFormatting sqref="B435:N435">
    <cfRule type="cellIs" dxfId="785" priority="685" operator="lessThan">
      <formula>0</formula>
    </cfRule>
  </conditionalFormatting>
  <conditionalFormatting sqref="N438">
    <cfRule type="cellIs" dxfId="784" priority="682" operator="lessThan">
      <formula>0</formula>
    </cfRule>
  </conditionalFormatting>
  <conditionalFormatting sqref="B435:N435">
    <cfRule type="cellIs" dxfId="783" priority="683" operator="lessThan">
      <formula>0</formula>
    </cfRule>
  </conditionalFormatting>
  <conditionalFormatting sqref="N439">
    <cfRule type="cellIs" dxfId="782" priority="681" operator="lessThan">
      <formula>0</formula>
    </cfRule>
  </conditionalFormatting>
  <conditionalFormatting sqref="N439">
    <cfRule type="cellIs" dxfId="781" priority="680" operator="lessThan">
      <formula>0</formula>
    </cfRule>
  </conditionalFormatting>
  <conditionalFormatting sqref="D442:N445">
    <cfRule type="cellIs" dxfId="780" priority="677" operator="lessThan">
      <formula>0</formula>
    </cfRule>
  </conditionalFormatting>
  <conditionalFormatting sqref="B442:B445">
    <cfRule type="cellIs" dxfId="779" priority="674" operator="lessThan">
      <formula>0</formula>
    </cfRule>
  </conditionalFormatting>
  <conditionalFormatting sqref="B498">
    <cfRule type="cellIs" dxfId="778" priority="671" operator="lessThan">
      <formula>0</formula>
    </cfRule>
  </conditionalFormatting>
  <conditionalFormatting sqref="C498">
    <cfRule type="cellIs" dxfId="777" priority="668" operator="lessThan">
      <formula>0</formula>
    </cfRule>
  </conditionalFormatting>
  <conditionalFormatting sqref="P553">
    <cfRule type="cellIs" dxfId="776" priority="486" operator="lessThan">
      <formula>0</formula>
    </cfRule>
  </conditionalFormatting>
  <conditionalFormatting sqref="N370">
    <cfRule type="cellIs" dxfId="775" priority="868" operator="lessThan">
      <formula>0</formula>
    </cfRule>
  </conditionalFormatting>
  <conditionalFormatting sqref="N382">
    <cfRule type="cellIs" dxfId="774" priority="867" operator="lessThan">
      <formula>0</formula>
    </cfRule>
  </conditionalFormatting>
  <conditionalFormatting sqref="B354">
    <cfRule type="cellIs" dxfId="773" priority="835" operator="lessThan">
      <formula>0</formula>
    </cfRule>
  </conditionalFormatting>
  <conditionalFormatting sqref="N358">
    <cfRule type="cellIs" dxfId="772" priority="866" operator="lessThan">
      <formula>0</formula>
    </cfRule>
  </conditionalFormatting>
  <conditionalFormatting sqref="B351">
    <cfRule type="cellIs" dxfId="771" priority="836" operator="lessThan">
      <formula>0</formula>
    </cfRule>
  </conditionalFormatting>
  <conditionalFormatting sqref="B551">
    <cfRule type="cellIs" dxfId="770" priority="862" operator="lessThan">
      <formula>0</formula>
    </cfRule>
  </conditionalFormatting>
  <conditionalFormatting sqref="B382:B383">
    <cfRule type="cellIs" dxfId="769" priority="857" operator="lessThan">
      <formula>0</formula>
    </cfRule>
  </conditionalFormatting>
  <conditionalFormatting sqref="B386">
    <cfRule type="cellIs" dxfId="768" priority="853" operator="lessThan">
      <formula>0</formula>
    </cfRule>
  </conditionalFormatting>
  <conditionalFormatting sqref="C350:M353">
    <cfRule type="cellIs" dxfId="767" priority="865" operator="lessThan">
      <formula>0</formula>
    </cfRule>
  </conditionalFormatting>
  <conditionalFormatting sqref="B368">
    <cfRule type="cellIs" dxfId="766" priority="833" operator="lessThan">
      <formula>0</formula>
    </cfRule>
  </conditionalFormatting>
  <conditionalFormatting sqref="B396 B386:B390 B380:B384 B368:B372 B350:B354 B356:B360">
    <cfRule type="cellIs" dxfId="765" priority="864" operator="lessThan">
      <formula>0</formula>
    </cfRule>
  </conditionalFormatting>
  <conditionalFormatting sqref="B358:B359">
    <cfRule type="cellIs" dxfId="764" priority="860" operator="lessThan">
      <formula>0</formula>
    </cfRule>
  </conditionalFormatting>
  <conditionalFormatting sqref="B356">
    <cfRule type="cellIs" dxfId="763" priority="859" operator="lessThan">
      <formula>0</formula>
    </cfRule>
  </conditionalFormatting>
  <conditionalFormatting sqref="B548:B550">
    <cfRule type="cellIs" dxfId="762" priority="863" operator="lessThan">
      <formula>0</formula>
    </cfRule>
  </conditionalFormatting>
  <conditionalFormatting sqref="B547">
    <cfRule type="cellIs" dxfId="761" priority="861" operator="lessThan">
      <formula>0</formula>
    </cfRule>
  </conditionalFormatting>
  <conditionalFormatting sqref="B384">
    <cfRule type="cellIs" dxfId="760" priority="849" operator="lessThan">
      <formula>0</formula>
    </cfRule>
  </conditionalFormatting>
  <conditionalFormatting sqref="B357">
    <cfRule type="cellIs" dxfId="759" priority="858" operator="lessThan">
      <formula>0</formula>
    </cfRule>
  </conditionalFormatting>
  <conditionalFormatting sqref="B380">
    <cfRule type="cellIs" dxfId="758" priority="856" operator="lessThan">
      <formula>0</formula>
    </cfRule>
  </conditionalFormatting>
  <conditionalFormatting sqref="B381">
    <cfRule type="cellIs" dxfId="757" priority="855" operator="lessThan">
      <formula>0</formula>
    </cfRule>
  </conditionalFormatting>
  <conditionalFormatting sqref="B387">
    <cfRule type="cellIs" dxfId="756" priority="852" operator="lessThan">
      <formula>0</formula>
    </cfRule>
  </conditionalFormatting>
  <conditionalFormatting sqref="B388:B389">
    <cfRule type="cellIs" dxfId="755" priority="854" operator="lessThan">
      <formula>0</formula>
    </cfRule>
  </conditionalFormatting>
  <conditionalFormatting sqref="B352:B353">
    <cfRule type="cellIs" dxfId="754" priority="838" operator="lessThan">
      <formula>0</formula>
    </cfRule>
  </conditionalFormatting>
  <conditionalFormatting sqref="B350">
    <cfRule type="cellIs" dxfId="753" priority="837" operator="lessThan">
      <formula>0</formula>
    </cfRule>
  </conditionalFormatting>
  <conditionalFormatting sqref="B396">
    <cfRule type="cellIs" dxfId="752" priority="851" operator="lessThan">
      <formula>0</formula>
    </cfRule>
  </conditionalFormatting>
  <conditionalFormatting sqref="B390">
    <cfRule type="cellIs" dxfId="751" priority="850" operator="lessThan">
      <formula>0</formula>
    </cfRule>
  </conditionalFormatting>
  <conditionalFormatting sqref="B579:B582">
    <cfRule type="cellIs" dxfId="750" priority="846" operator="lessThan">
      <formula>0</formula>
    </cfRule>
  </conditionalFormatting>
  <conditionalFormatting sqref="B369">
    <cfRule type="cellIs" dxfId="749" priority="832" operator="lessThan">
      <formula>0</formula>
    </cfRule>
  </conditionalFormatting>
  <conditionalFormatting sqref="B360">
    <cfRule type="cellIs" dxfId="748" priority="848" operator="lessThan">
      <formula>0</formula>
    </cfRule>
  </conditionalFormatting>
  <conditionalFormatting sqref="B584:B587">
    <cfRule type="cellIs" dxfId="747" priority="843" operator="lessThan">
      <formula>0</formula>
    </cfRule>
  </conditionalFormatting>
  <conditionalFormatting sqref="B556:B559">
    <cfRule type="cellIs" dxfId="746" priority="829" operator="lessThan">
      <formula>0</formula>
    </cfRule>
  </conditionalFormatting>
  <conditionalFormatting sqref="B580">
    <cfRule type="cellIs" dxfId="745" priority="845" operator="lessThan">
      <formula>0</formula>
    </cfRule>
  </conditionalFormatting>
  <conditionalFormatting sqref="B581:B582">
    <cfRule type="cellIs" dxfId="744" priority="847" operator="lessThan">
      <formula>0</formula>
    </cfRule>
  </conditionalFormatting>
  <conditionalFormatting sqref="B591:B592">
    <cfRule type="cellIs" dxfId="743" priority="841" operator="lessThan">
      <formula>0</formula>
    </cfRule>
  </conditionalFormatting>
  <conditionalFormatting sqref="B585">
    <cfRule type="cellIs" dxfId="742" priority="842" operator="lessThan">
      <formula>0</formula>
    </cfRule>
  </conditionalFormatting>
  <conditionalFormatting sqref="B586:B587">
    <cfRule type="cellIs" dxfId="741" priority="844" operator="lessThan">
      <formula>0</formula>
    </cfRule>
  </conditionalFormatting>
  <conditionalFormatting sqref="B589:B592">
    <cfRule type="cellIs" dxfId="740" priority="840" operator="lessThan">
      <formula>0</formula>
    </cfRule>
  </conditionalFormatting>
  <conditionalFormatting sqref="B590">
    <cfRule type="cellIs" dxfId="739" priority="839" operator="lessThan">
      <formula>0</formula>
    </cfRule>
  </conditionalFormatting>
  <conditionalFormatting sqref="B370:B371">
    <cfRule type="cellIs" dxfId="738" priority="834" operator="lessThan">
      <formula>0</formula>
    </cfRule>
  </conditionalFormatting>
  <conditionalFormatting sqref="B564:B565">
    <cfRule type="cellIs" dxfId="737" priority="827" operator="lessThan">
      <formula>0</formula>
    </cfRule>
  </conditionalFormatting>
  <conditionalFormatting sqref="B392:N392">
    <cfRule type="cellIs" dxfId="736" priority="802" operator="lessThan">
      <formula>0</formula>
    </cfRule>
  </conditionalFormatting>
  <conditionalFormatting sqref="B392:N392">
    <cfRule type="cellIs" dxfId="735" priority="801" operator="lessThan">
      <formula>0</formula>
    </cfRule>
  </conditionalFormatting>
  <conditionalFormatting sqref="B537">
    <cfRule type="cellIs" dxfId="734" priority="821" operator="lessThan">
      <formula>0</formula>
    </cfRule>
  </conditionalFormatting>
  <conditionalFormatting sqref="B533">
    <cfRule type="cellIs" dxfId="733" priority="820" operator="lessThan">
      <formula>0</formula>
    </cfRule>
  </conditionalFormatting>
  <conditionalFormatting sqref="B570:B571">
    <cfRule type="cellIs" dxfId="732" priority="819" operator="lessThan">
      <formula>0</formula>
    </cfRule>
  </conditionalFormatting>
  <conditionalFormatting sqref="B557">
    <cfRule type="cellIs" dxfId="731" priority="828" operator="lessThan">
      <formula>0</formula>
    </cfRule>
  </conditionalFormatting>
  <conditionalFormatting sqref="B574:B577">
    <cfRule type="cellIs" dxfId="730" priority="815" operator="lessThan">
      <formula>0</formula>
    </cfRule>
  </conditionalFormatting>
  <conditionalFormatting sqref="B372">
    <cfRule type="cellIs" dxfId="729" priority="831" operator="lessThan">
      <formula>0</formula>
    </cfRule>
  </conditionalFormatting>
  <conditionalFormatting sqref="B575">
    <cfRule type="cellIs" dxfId="728" priority="814" operator="lessThan">
      <formula>0</formula>
    </cfRule>
  </conditionalFormatting>
  <conditionalFormatting sqref="B558:B559">
    <cfRule type="cellIs" dxfId="727" priority="830" operator="lessThan">
      <formula>0</formula>
    </cfRule>
  </conditionalFormatting>
  <conditionalFormatting sqref="B566">
    <cfRule type="cellIs" dxfId="726" priority="823" operator="lessThan">
      <formula>0</formula>
    </cfRule>
  </conditionalFormatting>
  <conditionalFormatting sqref="B566">
    <cfRule type="cellIs" dxfId="725" priority="824" operator="lessThan">
      <formula>0</formula>
    </cfRule>
  </conditionalFormatting>
  <conditionalFormatting sqref="B562:B565">
    <cfRule type="cellIs" dxfId="724" priority="826" operator="lessThan">
      <formula>0</formula>
    </cfRule>
  </conditionalFormatting>
  <conditionalFormatting sqref="B563">
    <cfRule type="cellIs" dxfId="723" priority="825" operator="lessThan">
      <formula>0</formula>
    </cfRule>
  </conditionalFormatting>
  <conditionalFormatting sqref="B350:B353">
    <cfRule type="cellIs" dxfId="722" priority="809" operator="lessThan">
      <formula>0</formula>
    </cfRule>
  </conditionalFormatting>
  <conditionalFormatting sqref="N395">
    <cfRule type="cellIs" dxfId="721" priority="796" operator="lessThan">
      <formula>0</formula>
    </cfRule>
  </conditionalFormatting>
  <conditionalFormatting sqref="B534:B536">
    <cfRule type="cellIs" dxfId="720" priority="822" operator="lessThan">
      <formula>0</formula>
    </cfRule>
  </conditionalFormatting>
  <conditionalFormatting sqref="B568:B571">
    <cfRule type="cellIs" dxfId="719" priority="818" operator="lessThan">
      <formula>0</formula>
    </cfRule>
  </conditionalFormatting>
  <conditionalFormatting sqref="B552">
    <cfRule type="cellIs" dxfId="718" priority="647" operator="lessThan">
      <formula>0</formula>
    </cfRule>
  </conditionalFormatting>
  <conditionalFormatting sqref="B576:B577">
    <cfRule type="cellIs" dxfId="717" priority="816" operator="lessThan">
      <formula>0</formula>
    </cfRule>
  </conditionalFormatting>
  <conditionalFormatting sqref="B569">
    <cfRule type="cellIs" dxfId="716" priority="817" operator="lessThan">
      <formula>0</formula>
    </cfRule>
  </conditionalFormatting>
  <conditionalFormatting sqref="D552">
    <cfRule type="cellIs" dxfId="715" priority="641" operator="lessThan">
      <formula>0</formula>
    </cfRule>
  </conditionalFormatting>
  <conditionalFormatting sqref="B604 B609:B610 B616 B622">
    <cfRule type="cellIs" dxfId="714" priority="813" operator="lessThan">
      <formula>0</formula>
    </cfRule>
  </conditionalFormatting>
  <conditionalFormatting sqref="B398:N398">
    <cfRule type="cellIs" dxfId="713" priority="794" operator="lessThan">
      <formula>0</formula>
    </cfRule>
  </conditionalFormatting>
  <conditionalFormatting sqref="N383">
    <cfRule type="cellIs" dxfId="712" priority="806" operator="lessThan">
      <formula>0</formula>
    </cfRule>
  </conditionalFormatting>
  <conditionalFormatting sqref="B392:N392">
    <cfRule type="cellIs" dxfId="711" priority="804" operator="lessThan">
      <formula>0</formula>
    </cfRule>
  </conditionalFormatting>
  <conditionalFormatting sqref="N389">
    <cfRule type="cellIs" dxfId="710" priority="805" operator="lessThan">
      <formula>0</formula>
    </cfRule>
  </conditionalFormatting>
  <conditionalFormatting sqref="B392:N392">
    <cfRule type="cellIs" dxfId="709" priority="803" operator="lessThan">
      <formula>0</formula>
    </cfRule>
  </conditionalFormatting>
  <conditionalFormatting sqref="B392:N392">
    <cfRule type="cellIs" dxfId="708" priority="800" operator="lessThan">
      <formula>0</formula>
    </cfRule>
  </conditionalFormatting>
  <conditionalFormatting sqref="B606">
    <cfRule type="cellIs" dxfId="707" priority="812" operator="lessThan">
      <formula>0</formula>
    </cfRule>
  </conditionalFormatting>
  <conditionalFormatting sqref="B607">
    <cfRule type="cellIs" dxfId="706" priority="811" operator="lessThan">
      <formula>0</formula>
    </cfRule>
  </conditionalFormatting>
  <conditionalFormatting sqref="B611">
    <cfRule type="cellIs" dxfId="705" priority="810" operator="lessThan">
      <formula>0</formula>
    </cfRule>
  </conditionalFormatting>
  <conditionalFormatting sqref="G552">
    <cfRule type="cellIs" dxfId="704" priority="632" operator="lessThan">
      <formula>0</formula>
    </cfRule>
  </conditionalFormatting>
  <conditionalFormatting sqref="H552">
    <cfRule type="cellIs" dxfId="703" priority="629" operator="lessThan">
      <formula>0</formula>
    </cfRule>
  </conditionalFormatting>
  <conditionalFormatting sqref="N359">
    <cfRule type="cellIs" dxfId="702" priority="808" operator="lessThan">
      <formula>0</formula>
    </cfRule>
  </conditionalFormatting>
  <conditionalFormatting sqref="N371">
    <cfRule type="cellIs" dxfId="701" priority="807" operator="lessThan">
      <formula>0</formula>
    </cfRule>
  </conditionalFormatting>
  <conditionalFormatting sqref="B392:N392">
    <cfRule type="cellIs" dxfId="700" priority="799" operator="lessThan">
      <formula>0</formula>
    </cfRule>
  </conditionalFormatting>
  <conditionalFormatting sqref="B392:N392">
    <cfRule type="cellIs" dxfId="699" priority="798" operator="lessThan">
      <formula>0</formula>
    </cfRule>
  </conditionalFormatting>
  <conditionalFormatting sqref="B392:N392">
    <cfRule type="cellIs" dxfId="698" priority="797" operator="lessThan">
      <formula>0</formula>
    </cfRule>
  </conditionalFormatting>
  <conditionalFormatting sqref="B398:N398">
    <cfRule type="cellIs" dxfId="697" priority="795" operator="lessThan">
      <formula>0</formula>
    </cfRule>
  </conditionalFormatting>
  <conditionalFormatting sqref="N390">
    <cfRule type="cellIs" dxfId="696" priority="779" operator="lessThan">
      <formula>0</formula>
    </cfRule>
  </conditionalFormatting>
  <conditionalFormatting sqref="B398:N398">
    <cfRule type="cellIs" dxfId="695" priority="793" operator="lessThan">
      <formula>0</formula>
    </cfRule>
  </conditionalFormatting>
  <conditionalFormatting sqref="B398:N398">
    <cfRule type="cellIs" dxfId="694" priority="792" operator="lessThan">
      <formula>0</formula>
    </cfRule>
  </conditionalFormatting>
  <conditionalFormatting sqref="B398:N398">
    <cfRule type="cellIs" dxfId="693" priority="791" operator="lessThan">
      <formula>0</formula>
    </cfRule>
  </conditionalFormatting>
  <conditionalFormatting sqref="B398:N398">
    <cfRule type="cellIs" dxfId="692" priority="790" operator="lessThan">
      <formula>0</formula>
    </cfRule>
  </conditionalFormatting>
  <conditionalFormatting sqref="B398:N398">
    <cfRule type="cellIs" dxfId="691" priority="789" operator="lessThan">
      <formula>0</formula>
    </cfRule>
  </conditionalFormatting>
  <conditionalFormatting sqref="B398:N398">
    <cfRule type="cellIs" dxfId="690" priority="788" operator="lessThan">
      <formula>0</formula>
    </cfRule>
  </conditionalFormatting>
  <conditionalFormatting sqref="N401">
    <cfRule type="cellIs" dxfId="689" priority="787" operator="lessThan">
      <formula>0</formula>
    </cfRule>
  </conditionalFormatting>
  <conditionalFormatting sqref="N354">
    <cfRule type="cellIs" dxfId="688" priority="786" operator="lessThan">
      <formula>0</formula>
    </cfRule>
  </conditionalFormatting>
  <conditionalFormatting sqref="N360">
    <cfRule type="cellIs" dxfId="687" priority="785" operator="lessThan">
      <formula>0</formula>
    </cfRule>
  </conditionalFormatting>
  <conditionalFormatting sqref="N360">
    <cfRule type="cellIs" dxfId="686" priority="784" operator="lessThan">
      <formula>0</formula>
    </cfRule>
  </conditionalFormatting>
  <conditionalFormatting sqref="N372">
    <cfRule type="cellIs" dxfId="685" priority="783" operator="lessThan">
      <formula>0</formula>
    </cfRule>
  </conditionalFormatting>
  <conditionalFormatting sqref="N372">
    <cfRule type="cellIs" dxfId="684" priority="782" operator="lessThan">
      <formula>0</formula>
    </cfRule>
  </conditionalFormatting>
  <conditionalFormatting sqref="N384">
    <cfRule type="cellIs" dxfId="683" priority="781" operator="lessThan">
      <formula>0</formula>
    </cfRule>
  </conditionalFormatting>
  <conditionalFormatting sqref="N384">
    <cfRule type="cellIs" dxfId="682" priority="780" operator="lessThan">
      <formula>0</formula>
    </cfRule>
  </conditionalFormatting>
  <conditionalFormatting sqref="N396">
    <cfRule type="cellIs" dxfId="681" priority="777" operator="lessThan">
      <formula>0</formula>
    </cfRule>
  </conditionalFormatting>
  <conditionalFormatting sqref="N396">
    <cfRule type="cellIs" dxfId="680" priority="776" operator="lessThan">
      <formula>0</formula>
    </cfRule>
  </conditionalFormatting>
  <conditionalFormatting sqref="N390">
    <cfRule type="cellIs" dxfId="679" priority="778" operator="lessThan">
      <formula>0</formula>
    </cfRule>
  </conditionalFormatting>
  <conditionalFormatting sqref="N407">
    <cfRule type="cellIs" dxfId="678" priority="762" operator="lessThan">
      <formula>0</formula>
    </cfRule>
  </conditionalFormatting>
  <conditionalFormatting sqref="N408">
    <cfRule type="cellIs" dxfId="677" priority="761" operator="lessThan">
      <formula>0</formula>
    </cfRule>
  </conditionalFormatting>
  <conditionalFormatting sqref="H408">
    <cfRule type="cellIs" dxfId="676" priority="773" operator="lessThan">
      <formula>0</formula>
    </cfRule>
  </conditionalFormatting>
  <conditionalFormatting sqref="B408">
    <cfRule type="cellIs" dxfId="675" priority="772" operator="lessThan">
      <formula>0</formula>
    </cfRule>
  </conditionalFormatting>
  <conditionalFormatting sqref="C408:M408">
    <cfRule type="cellIs" dxfId="674" priority="775" operator="lessThan">
      <formula>0</formula>
    </cfRule>
  </conditionalFormatting>
  <conditionalFormatting sqref="C408:M408">
    <cfRule type="cellIs" dxfId="673" priority="774" operator="lessThan">
      <formula>0</formula>
    </cfRule>
  </conditionalFormatting>
  <conditionalFormatting sqref="B414">
    <cfRule type="cellIs" dxfId="672" priority="755" operator="lessThan">
      <formula>0</formula>
    </cfRule>
  </conditionalFormatting>
  <conditionalFormatting sqref="B410:N410">
    <cfRule type="cellIs" dxfId="671" priority="754" operator="lessThan">
      <formula>0</formula>
    </cfRule>
  </conditionalFormatting>
  <conditionalFormatting sqref="B408">
    <cfRule type="cellIs" dxfId="670" priority="771" operator="lessThan">
      <formula>0</formula>
    </cfRule>
  </conditionalFormatting>
  <conditionalFormatting sqref="B404:N404">
    <cfRule type="cellIs" dxfId="669" priority="770" operator="lessThan">
      <formula>0</formula>
    </cfRule>
  </conditionalFormatting>
  <conditionalFormatting sqref="B404:N404">
    <cfRule type="cellIs" dxfId="668" priority="769" operator="lessThan">
      <formula>0</formula>
    </cfRule>
  </conditionalFormatting>
  <conditionalFormatting sqref="B404:N404">
    <cfRule type="cellIs" dxfId="667" priority="768" operator="lessThan">
      <formula>0</formula>
    </cfRule>
  </conditionalFormatting>
  <conditionalFormatting sqref="B404:N404">
    <cfRule type="cellIs" dxfId="666" priority="767" operator="lessThan">
      <formula>0</formula>
    </cfRule>
  </conditionalFormatting>
  <conditionalFormatting sqref="B404:N404">
    <cfRule type="cellIs" dxfId="665" priority="766" operator="lessThan">
      <formula>0</formula>
    </cfRule>
  </conditionalFormatting>
  <conditionalFormatting sqref="B404:N404">
    <cfRule type="cellIs" dxfId="664" priority="765" operator="lessThan">
      <formula>0</formula>
    </cfRule>
  </conditionalFormatting>
  <conditionalFormatting sqref="B404:N404">
    <cfRule type="cellIs" dxfId="663" priority="764" operator="lessThan">
      <formula>0</formula>
    </cfRule>
  </conditionalFormatting>
  <conditionalFormatting sqref="B404:N404">
    <cfRule type="cellIs" dxfId="662" priority="763" operator="lessThan">
      <formula>0</formula>
    </cfRule>
  </conditionalFormatting>
  <conditionalFormatting sqref="N408">
    <cfRule type="cellIs" dxfId="661" priority="760" operator="lessThan">
      <formula>0</formula>
    </cfRule>
  </conditionalFormatting>
  <conditionalFormatting sqref="B410:N410">
    <cfRule type="cellIs" dxfId="660" priority="753" operator="lessThan">
      <formula>0</formula>
    </cfRule>
  </conditionalFormatting>
  <conditionalFormatting sqref="B410:N410">
    <cfRule type="cellIs" dxfId="659" priority="752" operator="lessThan">
      <formula>0</formula>
    </cfRule>
  </conditionalFormatting>
  <conditionalFormatting sqref="B410:N410">
    <cfRule type="cellIs" dxfId="658" priority="751" operator="lessThan">
      <formula>0</formula>
    </cfRule>
  </conditionalFormatting>
  <conditionalFormatting sqref="B410:N410">
    <cfRule type="cellIs" dxfId="657" priority="750" operator="lessThan">
      <formula>0</formula>
    </cfRule>
  </conditionalFormatting>
  <conditionalFormatting sqref="B410:N410">
    <cfRule type="cellIs" dxfId="656" priority="749" operator="lessThan">
      <formula>0</formula>
    </cfRule>
  </conditionalFormatting>
  <conditionalFormatting sqref="B410:N410">
    <cfRule type="cellIs" dxfId="655" priority="748" operator="lessThan">
      <formula>0</formula>
    </cfRule>
  </conditionalFormatting>
  <conditionalFormatting sqref="B410:N410">
    <cfRule type="cellIs" dxfId="654" priority="747" operator="lessThan">
      <formula>0</formula>
    </cfRule>
  </conditionalFormatting>
  <conditionalFormatting sqref="N413">
    <cfRule type="cellIs" dxfId="653" priority="746" operator="lessThan">
      <formula>0</formula>
    </cfRule>
  </conditionalFormatting>
  <conditionalFormatting sqref="N414">
    <cfRule type="cellIs" dxfId="652" priority="745" operator="lessThan">
      <formula>0</formula>
    </cfRule>
  </conditionalFormatting>
  <conditionalFormatting sqref="N414">
    <cfRule type="cellIs" dxfId="651" priority="744" operator="lessThan">
      <formula>0</formula>
    </cfRule>
  </conditionalFormatting>
  <conditionalFormatting sqref="C420:M420">
    <cfRule type="cellIs" dxfId="650" priority="743" operator="lessThan">
      <formula>0</formula>
    </cfRule>
  </conditionalFormatting>
  <conditionalFormatting sqref="C414:M414">
    <cfRule type="cellIs" dxfId="649" priority="759" operator="lessThan">
      <formula>0</formula>
    </cfRule>
  </conditionalFormatting>
  <conditionalFormatting sqref="C414:M414">
    <cfRule type="cellIs" dxfId="648" priority="758" operator="lessThan">
      <formula>0</formula>
    </cfRule>
  </conditionalFormatting>
  <conditionalFormatting sqref="H414">
    <cfRule type="cellIs" dxfId="647" priority="757" operator="lessThan">
      <formula>0</formula>
    </cfRule>
  </conditionalFormatting>
  <conditionalFormatting sqref="B414">
    <cfRule type="cellIs" dxfId="646" priority="756" operator="lessThan">
      <formula>0</formula>
    </cfRule>
  </conditionalFormatting>
  <conditionalFormatting sqref="C420:M420">
    <cfRule type="cellIs" dxfId="645" priority="742" operator="lessThan">
      <formula>0</formula>
    </cfRule>
  </conditionalFormatting>
  <conditionalFormatting sqref="H420">
    <cfRule type="cellIs" dxfId="644" priority="741" operator="lessThan">
      <formula>0</formula>
    </cfRule>
  </conditionalFormatting>
  <conditionalFormatting sqref="B420">
    <cfRule type="cellIs" dxfId="643" priority="740" operator="lessThan">
      <formula>0</formula>
    </cfRule>
  </conditionalFormatting>
  <conditionalFormatting sqref="B420">
    <cfRule type="cellIs" dxfId="642" priority="739" operator="lessThan">
      <formula>0</formula>
    </cfRule>
  </conditionalFormatting>
  <conditionalFormatting sqref="B416:N416">
    <cfRule type="cellIs" dxfId="641" priority="737" operator="lessThan">
      <formula>0</formula>
    </cfRule>
  </conditionalFormatting>
  <conditionalFormatting sqref="B416:N416">
    <cfRule type="cellIs" dxfId="640" priority="736" operator="lessThan">
      <formula>0</formula>
    </cfRule>
  </conditionalFormatting>
  <conditionalFormatting sqref="B416:N416">
    <cfRule type="cellIs" dxfId="639" priority="735" operator="lessThan">
      <formula>0</formula>
    </cfRule>
  </conditionalFormatting>
  <conditionalFormatting sqref="B416:N416">
    <cfRule type="cellIs" dxfId="638" priority="734" operator="lessThan">
      <formula>0</formula>
    </cfRule>
  </conditionalFormatting>
  <conditionalFormatting sqref="B416:N416">
    <cfRule type="cellIs" dxfId="637" priority="733" operator="lessThan">
      <formula>0</formula>
    </cfRule>
  </conditionalFormatting>
  <conditionalFormatting sqref="B416:N416">
    <cfRule type="cellIs" dxfId="636" priority="732" operator="lessThan">
      <formula>0</formula>
    </cfRule>
  </conditionalFormatting>
  <conditionalFormatting sqref="B416:N416">
    <cfRule type="cellIs" dxfId="635" priority="731" operator="lessThan">
      <formula>0</formula>
    </cfRule>
  </conditionalFormatting>
  <conditionalFormatting sqref="N419">
    <cfRule type="cellIs" dxfId="634" priority="730" operator="lessThan">
      <formula>0</formula>
    </cfRule>
  </conditionalFormatting>
  <conditionalFormatting sqref="B416:N416">
    <cfRule type="cellIs" dxfId="633" priority="738" operator="lessThan">
      <formula>0</formula>
    </cfRule>
  </conditionalFormatting>
  <conditionalFormatting sqref="C439:M439">
    <cfRule type="cellIs" dxfId="632" priority="695" operator="lessThan">
      <formula>0</formula>
    </cfRule>
  </conditionalFormatting>
  <conditionalFormatting sqref="C439:M439">
    <cfRule type="cellIs" dxfId="631" priority="694" operator="lessThan">
      <formula>0</formula>
    </cfRule>
  </conditionalFormatting>
  <conditionalFormatting sqref="B429:N429">
    <cfRule type="cellIs" dxfId="630" priority="700" operator="lessThan">
      <formula>0</formula>
    </cfRule>
  </conditionalFormatting>
  <conditionalFormatting sqref="B429:N429">
    <cfRule type="cellIs" dxfId="629" priority="699" operator="lessThan">
      <formula>0</formula>
    </cfRule>
  </conditionalFormatting>
  <conditionalFormatting sqref="N432">
    <cfRule type="cellIs" dxfId="628" priority="698" operator="lessThan">
      <formula>0</formula>
    </cfRule>
  </conditionalFormatting>
  <conditionalFormatting sqref="B422:N422">
    <cfRule type="cellIs" dxfId="627" priority="722" operator="lessThan">
      <formula>0</formula>
    </cfRule>
  </conditionalFormatting>
  <conditionalFormatting sqref="B422:N422">
    <cfRule type="cellIs" dxfId="626" priority="721" operator="lessThan">
      <formula>0</formula>
    </cfRule>
  </conditionalFormatting>
  <conditionalFormatting sqref="B422:N422">
    <cfRule type="cellIs" dxfId="625" priority="720" operator="lessThan">
      <formula>0</formula>
    </cfRule>
  </conditionalFormatting>
  <conditionalFormatting sqref="B422:N422">
    <cfRule type="cellIs" dxfId="624" priority="719" operator="lessThan">
      <formula>0</formula>
    </cfRule>
  </conditionalFormatting>
  <conditionalFormatting sqref="B422:N422">
    <cfRule type="cellIs" dxfId="623" priority="718" operator="lessThan">
      <formula>0</formula>
    </cfRule>
  </conditionalFormatting>
  <conditionalFormatting sqref="B422:N422">
    <cfRule type="cellIs" dxfId="622" priority="717" operator="lessThan">
      <formula>0</formula>
    </cfRule>
  </conditionalFormatting>
  <conditionalFormatting sqref="B422:N422">
    <cfRule type="cellIs" dxfId="621" priority="716" operator="lessThan">
      <formula>0</formula>
    </cfRule>
  </conditionalFormatting>
  <conditionalFormatting sqref="C598:N599">
    <cfRule type="cellIs" dxfId="620" priority="535" operator="lessThan">
      <formula>0</formula>
    </cfRule>
  </conditionalFormatting>
  <conditionalFormatting sqref="C560:N560">
    <cfRule type="cellIs" dxfId="619" priority="532" operator="lessThan">
      <formula>0</formula>
    </cfRule>
  </conditionalFormatting>
  <conditionalFormatting sqref="C566:N566">
    <cfRule type="cellIs" dxfId="618" priority="529" operator="lessThan">
      <formula>0</formula>
    </cfRule>
  </conditionalFormatting>
  <conditionalFormatting sqref="C566:N566">
    <cfRule type="cellIs" dxfId="617" priority="528" operator="lessThan">
      <formula>0</formula>
    </cfRule>
  </conditionalFormatting>
  <conditionalFormatting sqref="C566:N566">
    <cfRule type="cellIs" dxfId="616" priority="527" operator="lessThan">
      <formula>0</formula>
    </cfRule>
  </conditionalFormatting>
  <conditionalFormatting sqref="H439">
    <cfRule type="cellIs" dxfId="615" priority="693" operator="lessThan">
      <formula>0</formula>
    </cfRule>
  </conditionalFormatting>
  <conditionalFormatting sqref="B439">
    <cfRule type="cellIs" dxfId="614" priority="692" operator="lessThan">
      <formula>0</formula>
    </cfRule>
  </conditionalFormatting>
  <conditionalFormatting sqref="B426">
    <cfRule type="cellIs" dxfId="613" priority="723" operator="lessThan">
      <formula>0</formula>
    </cfRule>
  </conditionalFormatting>
  <conditionalFormatting sqref="N433">
    <cfRule type="cellIs" dxfId="612" priority="697" operator="lessThan">
      <formula>0</formula>
    </cfRule>
  </conditionalFormatting>
  <conditionalFormatting sqref="B439">
    <cfRule type="cellIs" dxfId="611" priority="691" operator="lessThan">
      <formula>0</formula>
    </cfRule>
  </conditionalFormatting>
  <conditionalFormatting sqref="Q499">
    <cfRule type="cellIs" dxfId="610" priority="490" operator="lessThan">
      <formula>0</formula>
    </cfRule>
  </conditionalFormatting>
  <conditionalFormatting sqref="P499">
    <cfRule type="cellIs" dxfId="609" priority="489" operator="lessThan">
      <formula>0</formula>
    </cfRule>
  </conditionalFormatting>
  <conditionalFormatting sqref="C442:C445 B595:O596">
    <cfRule type="expression" dxfId="608" priority="678">
      <formula>B442/A442&gt;1</formula>
    </cfRule>
    <cfRule type="expression" dxfId="607" priority="679">
      <formula>B442/A442&lt;1</formula>
    </cfRule>
  </conditionalFormatting>
  <conditionalFormatting sqref="D442:N445">
    <cfRule type="expression" dxfId="606" priority="675">
      <formula>D442/C442&gt;1</formula>
    </cfRule>
    <cfRule type="expression" dxfId="605" priority="676">
      <formula>D442/C442&lt;1</formula>
    </cfRule>
  </conditionalFormatting>
  <conditionalFormatting sqref="B442:B445 B538:N538 B552:N552">
    <cfRule type="expression" dxfId="604" priority="672">
      <formula>B442/#REF!&gt;1</formula>
    </cfRule>
    <cfRule type="expression" dxfId="603" priority="673">
      <formula>B442/#REF!&lt;1</formula>
    </cfRule>
  </conditionalFormatting>
  <conditionalFormatting sqref="B498">
    <cfRule type="expression" dxfId="602" priority="669">
      <formula>B498/#REF!&gt;1</formula>
    </cfRule>
    <cfRule type="expression" dxfId="601" priority="670">
      <formula>B498/#REF!&lt;1</formula>
    </cfRule>
  </conditionalFormatting>
  <conditionalFormatting sqref="Q553">
    <cfRule type="cellIs" dxfId="600" priority="487" operator="lessThan">
      <formula>0</formula>
    </cfRule>
  </conditionalFormatting>
  <conditionalFormatting sqref="C498">
    <cfRule type="expression" dxfId="599" priority="666">
      <formula>C498/B498&gt;1</formula>
    </cfRule>
    <cfRule type="expression" dxfId="598" priority="667">
      <formula>C498/B498&lt;1</formula>
    </cfRule>
  </conditionalFormatting>
  <conditionalFormatting sqref="D498">
    <cfRule type="cellIs" dxfId="597" priority="665" operator="lessThan">
      <formula>0</formula>
    </cfRule>
  </conditionalFormatting>
  <conditionalFormatting sqref="D498">
    <cfRule type="expression" dxfId="596" priority="663">
      <formula>D498/C498&gt;1</formula>
    </cfRule>
    <cfRule type="expression" dxfId="595" priority="664">
      <formula>D498/C498&lt;1</formula>
    </cfRule>
  </conditionalFormatting>
  <conditionalFormatting sqref="E498">
    <cfRule type="cellIs" dxfId="594" priority="662" operator="lessThan">
      <formula>0</formula>
    </cfRule>
  </conditionalFormatting>
  <conditionalFormatting sqref="E498">
    <cfRule type="expression" dxfId="593" priority="660">
      <formula>E498/D498&gt;1</formula>
    </cfRule>
    <cfRule type="expression" dxfId="592" priority="661">
      <formula>E498/D498&lt;1</formula>
    </cfRule>
  </conditionalFormatting>
  <conditionalFormatting sqref="F498">
    <cfRule type="cellIs" dxfId="591" priority="659" operator="lessThan">
      <formula>0</formula>
    </cfRule>
  </conditionalFormatting>
  <conditionalFormatting sqref="F498">
    <cfRule type="expression" dxfId="590" priority="657">
      <formula>F498/E498&gt;1</formula>
    </cfRule>
    <cfRule type="expression" dxfId="589" priority="658">
      <formula>F498/E498&lt;1</formula>
    </cfRule>
  </conditionalFormatting>
  <conditionalFormatting sqref="G498">
    <cfRule type="cellIs" dxfId="588" priority="656" operator="lessThan">
      <formula>0</formula>
    </cfRule>
  </conditionalFormatting>
  <conditionalFormatting sqref="G498">
    <cfRule type="expression" dxfId="587" priority="654">
      <formula>G498/F498&gt;1</formula>
    </cfRule>
    <cfRule type="expression" dxfId="586" priority="655">
      <formula>G498/F498&lt;1</formula>
    </cfRule>
  </conditionalFormatting>
  <conditionalFormatting sqref="H498">
    <cfRule type="cellIs" dxfId="585" priority="653" operator="lessThan">
      <formula>0</formula>
    </cfRule>
  </conditionalFormatting>
  <conditionalFormatting sqref="H498">
    <cfRule type="expression" dxfId="584" priority="651">
      <formula>H498/G498&gt;1</formula>
    </cfRule>
    <cfRule type="expression" dxfId="583" priority="652">
      <formula>H498/G498&lt;1</formula>
    </cfRule>
  </conditionalFormatting>
  <conditionalFormatting sqref="I498:N498">
    <cfRule type="cellIs" dxfId="582" priority="650" operator="lessThan">
      <formula>0</formula>
    </cfRule>
  </conditionalFormatting>
  <conditionalFormatting sqref="I498:N498">
    <cfRule type="expression" dxfId="581" priority="648">
      <formula>I498/H498&gt;1</formula>
    </cfRule>
    <cfRule type="expression" dxfId="580" priority="649">
      <formula>I498/H498&lt;1</formula>
    </cfRule>
  </conditionalFormatting>
  <conditionalFormatting sqref="B552">
    <cfRule type="expression" dxfId="579" priority="645">
      <formula>B552/#REF!&gt;1</formula>
    </cfRule>
    <cfRule type="expression" dxfId="578" priority="646">
      <formula>B552/#REF!&lt;1</formula>
    </cfRule>
  </conditionalFormatting>
  <conditionalFormatting sqref="C552">
    <cfRule type="cellIs" dxfId="577" priority="644" operator="lessThan">
      <formula>0</formula>
    </cfRule>
  </conditionalFormatting>
  <conditionalFormatting sqref="C552">
    <cfRule type="expression" dxfId="576" priority="642">
      <formula>C552/B552&gt;1</formula>
    </cfRule>
    <cfRule type="expression" dxfId="575" priority="643">
      <formula>C552/B552&lt;1</formula>
    </cfRule>
  </conditionalFormatting>
  <conditionalFormatting sqref="D552">
    <cfRule type="expression" dxfId="574" priority="639">
      <formula>D552/C552&gt;1</formula>
    </cfRule>
    <cfRule type="expression" dxfId="573" priority="640">
      <formula>D552/C552&lt;1</formula>
    </cfRule>
  </conditionalFormatting>
  <conditionalFormatting sqref="E552">
    <cfRule type="cellIs" dxfId="572" priority="638" operator="lessThan">
      <formula>0</formula>
    </cfRule>
  </conditionalFormatting>
  <conditionalFormatting sqref="E552">
    <cfRule type="expression" dxfId="571" priority="636">
      <formula>E552/D552&gt;1</formula>
    </cfRule>
    <cfRule type="expression" dxfId="570" priority="637">
      <formula>E552/D552&lt;1</formula>
    </cfRule>
  </conditionalFormatting>
  <conditionalFormatting sqref="F552">
    <cfRule type="cellIs" dxfId="569" priority="635" operator="lessThan">
      <formula>0</formula>
    </cfRule>
  </conditionalFormatting>
  <conditionalFormatting sqref="F552">
    <cfRule type="expression" dxfId="568" priority="633">
      <formula>F552/E552&gt;1</formula>
    </cfRule>
    <cfRule type="expression" dxfId="567" priority="634">
      <formula>F552/E552&lt;1</formula>
    </cfRule>
  </conditionalFormatting>
  <conditionalFormatting sqref="G552">
    <cfRule type="expression" dxfId="566" priority="630">
      <formula>G552/F552&gt;1</formula>
    </cfRule>
    <cfRule type="expression" dxfId="565" priority="631">
      <formula>G552/F552&lt;1</formula>
    </cfRule>
  </conditionalFormatting>
  <conditionalFormatting sqref="H552">
    <cfRule type="expression" dxfId="564" priority="627">
      <formula>H552/G552&gt;1</formula>
    </cfRule>
    <cfRule type="expression" dxfId="563" priority="628">
      <formula>H552/G552&lt;1</formula>
    </cfRule>
  </conditionalFormatting>
  <conditionalFormatting sqref="N559">
    <cfRule type="cellIs" dxfId="562" priority="626" operator="lessThan">
      <formula>0</formula>
    </cfRule>
  </conditionalFormatting>
  <conditionalFormatting sqref="N563">
    <cfRule type="cellIs" dxfId="561" priority="625" operator="lessThan">
      <formula>0</formula>
    </cfRule>
  </conditionalFormatting>
  <conditionalFormatting sqref="N563">
    <cfRule type="cellIs" dxfId="560" priority="624" operator="lessThan">
      <formula>0</formula>
    </cfRule>
  </conditionalFormatting>
  <conditionalFormatting sqref="P368">
    <cfRule type="cellIs" dxfId="559" priority="623" operator="lessThan">
      <formula>0</formula>
    </cfRule>
  </conditionalFormatting>
  <conditionalFormatting sqref="P369:P370">
    <cfRule type="cellIs" dxfId="558" priority="622" operator="lessThan">
      <formula>0</formula>
    </cfRule>
  </conditionalFormatting>
  <conditionalFormatting sqref="P442:P445">
    <cfRule type="cellIs" dxfId="557" priority="621" operator="lessThan">
      <formula>0</formula>
    </cfRule>
  </conditionalFormatting>
  <conditionalFormatting sqref="P360">
    <cfRule type="cellIs" dxfId="556" priority="620" operator="lessThan">
      <formula>0</formula>
    </cfRule>
  </conditionalFormatting>
  <conditionalFormatting sqref="P371:P372">
    <cfRule type="cellIs" dxfId="555" priority="619" operator="lessThan">
      <formula>0</formula>
    </cfRule>
  </conditionalFormatting>
  <conditionalFormatting sqref="P380:P384">
    <cfRule type="cellIs" dxfId="554" priority="618" operator="lessThan">
      <formula>0</formula>
    </cfRule>
  </conditionalFormatting>
  <conditionalFormatting sqref="P401">
    <cfRule type="cellIs" dxfId="553" priority="615" operator="lessThan">
      <formula>0</formula>
    </cfRule>
  </conditionalFormatting>
  <conditionalFormatting sqref="P389:P390">
    <cfRule type="cellIs" dxfId="552" priority="617" operator="lessThan">
      <formula>0</formula>
    </cfRule>
  </conditionalFormatting>
  <conditionalFormatting sqref="P395:P396">
    <cfRule type="cellIs" dxfId="551" priority="616" operator="lessThan">
      <formula>0</formula>
    </cfRule>
  </conditionalFormatting>
  <conditionalFormatting sqref="P407:P408">
    <cfRule type="cellIs" dxfId="550" priority="614" operator="lessThan">
      <formula>0</formula>
    </cfRule>
  </conditionalFormatting>
  <conditionalFormatting sqref="P551:P552">
    <cfRule type="cellIs" dxfId="549" priority="602" operator="lessThan">
      <formula>0</formula>
    </cfRule>
  </conditionalFormatting>
  <conditionalFormatting sqref="P413:P414">
    <cfRule type="cellIs" dxfId="548" priority="613" operator="lessThan">
      <formula>0</formula>
    </cfRule>
  </conditionalFormatting>
  <conditionalFormatting sqref="P419:P420">
    <cfRule type="cellIs" dxfId="547" priority="612" operator="lessThan">
      <formula>0</formula>
    </cfRule>
  </conditionalFormatting>
  <conditionalFormatting sqref="J551:N551 J537:N537">
    <cfRule type="cellIs" dxfId="546" priority="583" operator="lessThan">
      <formula>0</formula>
    </cfRule>
  </conditionalFormatting>
  <conditionalFormatting sqref="P446">
    <cfRule type="cellIs" dxfId="545" priority="608" operator="lessThan">
      <formula>0</formula>
    </cfRule>
  </conditionalFormatting>
  <conditionalFormatting sqref="P425:P426">
    <cfRule type="cellIs" dxfId="544" priority="611" operator="lessThan">
      <formula>0</formula>
    </cfRule>
  </conditionalFormatting>
  <conditionalFormatting sqref="P432:P433">
    <cfRule type="cellIs" dxfId="543" priority="610" operator="lessThan">
      <formula>0</formula>
    </cfRule>
  </conditionalFormatting>
  <conditionalFormatting sqref="P438:P439">
    <cfRule type="cellIs" dxfId="542" priority="609" operator="lessThan">
      <formula>0</formula>
    </cfRule>
  </conditionalFormatting>
  <conditionalFormatting sqref="P454">
    <cfRule type="cellIs" dxfId="541" priority="607" operator="lessThan">
      <formula>0</formula>
    </cfRule>
  </conditionalFormatting>
  <conditionalFormatting sqref="P489:P491">
    <cfRule type="cellIs" dxfId="540" priority="606" operator="lessThan">
      <formula>0</formula>
    </cfRule>
  </conditionalFormatting>
  <conditionalFormatting sqref="P497:P498">
    <cfRule type="cellIs" dxfId="539" priority="605" operator="lessThan">
      <formula>0</formula>
    </cfRule>
  </conditionalFormatting>
  <conditionalFormatting sqref="C493:C496">
    <cfRule type="cellIs" dxfId="538" priority="592" operator="lessThan">
      <formula>0</formula>
    </cfRule>
  </conditionalFormatting>
  <conditionalFormatting sqref="P537:P538">
    <cfRule type="cellIs" dxfId="537" priority="604" operator="lessThan">
      <formula>0</formula>
    </cfRule>
  </conditionalFormatting>
  <conditionalFormatting sqref="P544:P545">
    <cfRule type="cellIs" dxfId="536" priority="603" operator="lessThan">
      <formula>0</formula>
    </cfRule>
  </conditionalFormatting>
  <conditionalFormatting sqref="B493:B496">
    <cfRule type="cellIs" dxfId="535" priority="586" operator="lessThan">
      <formula>0</formula>
    </cfRule>
  </conditionalFormatting>
  <conditionalFormatting sqref="P559:P560">
    <cfRule type="cellIs" dxfId="534" priority="601" operator="lessThan">
      <formula>0</formula>
    </cfRule>
  </conditionalFormatting>
  <conditionalFormatting sqref="P566">
    <cfRule type="cellIs" dxfId="533" priority="600" operator="lessThan">
      <formula>0</formula>
    </cfRule>
  </conditionalFormatting>
  <conditionalFormatting sqref="P571">
    <cfRule type="cellIs" dxfId="532" priority="599" operator="lessThan">
      <formula>0</formula>
    </cfRule>
  </conditionalFormatting>
  <conditionalFormatting sqref="C551:I551 C547:C550 C537:I537 C533:C536">
    <cfRule type="cellIs" dxfId="531" priority="582" operator="lessThan">
      <formula>0</formula>
    </cfRule>
  </conditionalFormatting>
  <conditionalFormatting sqref="I662:N662 P660:Q663">
    <cfRule type="cellIs" dxfId="530" priority="593" operator="lessThan">
      <formula>0</formula>
    </cfRule>
  </conditionalFormatting>
  <conditionalFormatting sqref="P598:P599">
    <cfRule type="cellIs" dxfId="529" priority="598" operator="lessThan">
      <formula>0</formula>
    </cfRule>
  </conditionalFormatting>
  <conditionalFormatting sqref="P602">
    <cfRule type="cellIs" dxfId="528" priority="597" operator="lessThan">
      <formula>0</formula>
    </cfRule>
  </conditionalFormatting>
  <conditionalFormatting sqref="P603">
    <cfRule type="cellIs" dxfId="527" priority="596" operator="lessThan">
      <formula>0</formula>
    </cfRule>
  </conditionalFormatting>
  <conditionalFormatting sqref="P605">
    <cfRule type="cellIs" dxfId="526" priority="595" operator="lessThan">
      <formula>0</formula>
    </cfRule>
  </conditionalFormatting>
  <conditionalFormatting sqref="P606">
    <cfRule type="cellIs" dxfId="525" priority="594" operator="lessThan">
      <formula>0</formula>
    </cfRule>
  </conditionalFormatting>
  <conditionalFormatting sqref="D608:N608 D605:N605 D602:N603">
    <cfRule type="expression" dxfId="524" priority="566">
      <formula>D602/C602&gt;1</formula>
    </cfRule>
    <cfRule type="expression" dxfId="523" priority="567">
      <formula>D602/C602&lt;1</formula>
    </cfRule>
  </conditionalFormatting>
  <conditionalFormatting sqref="C493:C496">
    <cfRule type="expression" dxfId="522" priority="590">
      <formula>C493/B493&gt;1</formula>
    </cfRule>
    <cfRule type="expression" dxfId="521" priority="591">
      <formula>C493/B493&lt;1</formula>
    </cfRule>
  </conditionalFormatting>
  <conditionalFormatting sqref="D493:N496">
    <cfRule type="cellIs" dxfId="520" priority="589" operator="lessThan">
      <formula>0</formula>
    </cfRule>
  </conditionalFormatting>
  <conditionalFormatting sqref="D493:N496">
    <cfRule type="expression" dxfId="519" priority="587">
      <formula>D493/C493&gt;1</formula>
    </cfRule>
    <cfRule type="expression" dxfId="518" priority="588">
      <formula>D493/C493&lt;1</formula>
    </cfRule>
  </conditionalFormatting>
  <conditionalFormatting sqref="B493:B496">
    <cfRule type="expression" dxfId="517" priority="584">
      <formula>B493/#REF!&gt;1</formula>
    </cfRule>
    <cfRule type="expression" dxfId="516" priority="585">
      <formula>B493/#REF!&lt;1</formula>
    </cfRule>
  </conditionalFormatting>
  <conditionalFormatting sqref="C551:N551 C537:N537">
    <cfRule type="cellIs" dxfId="515" priority="575" operator="lessThan">
      <formula>0</formula>
    </cfRule>
  </conditionalFormatting>
  <conditionalFormatting sqref="C551:M551 C537:M537">
    <cfRule type="cellIs" dxfId="514" priority="581" operator="lessThan">
      <formula>0</formula>
    </cfRule>
  </conditionalFormatting>
  <conditionalFormatting sqref="C547:C550 C533:C536">
    <cfRule type="expression" dxfId="513" priority="579">
      <formula>C533/B533&gt;1</formula>
    </cfRule>
    <cfRule type="expression" dxfId="512" priority="580">
      <formula>C533/B533&lt;1</formula>
    </cfRule>
  </conditionalFormatting>
  <conditionalFormatting sqref="D547:N550 D533:N536">
    <cfRule type="cellIs" dxfId="511" priority="578" operator="lessThan">
      <formula>0</formula>
    </cfRule>
  </conditionalFormatting>
  <conditionalFormatting sqref="D547:N550 D533:N536">
    <cfRule type="expression" dxfId="510" priority="576">
      <formula>D533/C533&gt;1</formula>
    </cfRule>
    <cfRule type="expression" dxfId="509" priority="577">
      <formula>D533/C533&lt;1</formula>
    </cfRule>
  </conditionalFormatting>
  <conditionalFormatting sqref="D608:N608 D605:N605 D602:N603">
    <cfRule type="cellIs" dxfId="508" priority="568" operator="lessThan">
      <formula>0</formula>
    </cfRule>
  </conditionalFormatting>
  <conditionalFormatting sqref="C551:N551 C537:N537">
    <cfRule type="expression" dxfId="507" priority="573">
      <formula>C537/B537&gt;1</formula>
    </cfRule>
    <cfRule type="expression" dxfId="506" priority="574">
      <formula>C537/B537&lt;1</formula>
    </cfRule>
  </conditionalFormatting>
  <conditionalFormatting sqref="B608 B605 B602:B603 B598:B599">
    <cfRule type="cellIs" dxfId="505" priority="572" operator="lessThan">
      <formula>0</formula>
    </cfRule>
  </conditionalFormatting>
  <conditionalFormatting sqref="C608 C605 C602:C603">
    <cfRule type="cellIs" dxfId="504" priority="571" operator="lessThan">
      <formula>0</formula>
    </cfRule>
  </conditionalFormatting>
  <conditionalFormatting sqref="C608 C605 C602:C603">
    <cfRule type="expression" dxfId="503" priority="569">
      <formula>C602/B602&gt;1</formula>
    </cfRule>
    <cfRule type="expression" dxfId="502" priority="570">
      <formula>C602/B602&lt;1</formula>
    </cfRule>
  </conditionalFormatting>
  <conditionalFormatting sqref="B491:N491 B560">
    <cfRule type="expression" dxfId="501" priority="1131">
      <formula>B491/#REF!&gt;1</formula>
    </cfRule>
    <cfRule type="expression" dxfId="500" priority="1132">
      <formula>B491/#REF!&lt;1</formula>
    </cfRule>
  </conditionalFormatting>
  <conditionalFormatting sqref="C446">
    <cfRule type="cellIs" dxfId="499" priority="565" operator="lessThan">
      <formula>0</formula>
    </cfRule>
  </conditionalFormatting>
  <conditionalFormatting sqref="C446">
    <cfRule type="expression" dxfId="498" priority="563">
      <formula>C446/B446&gt;1</formula>
    </cfRule>
    <cfRule type="expression" dxfId="497" priority="564">
      <formula>C446/B446&lt;1</formula>
    </cfRule>
  </conditionalFormatting>
  <conditionalFormatting sqref="D446:N446">
    <cfRule type="cellIs" dxfId="496" priority="562" operator="lessThan">
      <formula>0</formula>
    </cfRule>
  </conditionalFormatting>
  <conditionalFormatting sqref="D446:N446">
    <cfRule type="expression" dxfId="495" priority="560">
      <formula>D446/C446&gt;1</formula>
    </cfRule>
    <cfRule type="expression" dxfId="494" priority="561">
      <formula>D446/C446&lt;1</formula>
    </cfRule>
  </conditionalFormatting>
  <conditionalFormatting sqref="B446">
    <cfRule type="cellIs" dxfId="493" priority="559" operator="lessThan">
      <formula>0</formula>
    </cfRule>
  </conditionalFormatting>
  <conditionalFormatting sqref="B446">
    <cfRule type="expression" dxfId="492" priority="557">
      <formula>B446/#REF!&gt;1</formula>
    </cfRule>
    <cfRule type="expression" dxfId="491" priority="558">
      <formula>B446/#REF!&lt;1</formula>
    </cfRule>
  </conditionalFormatting>
  <conditionalFormatting sqref="C497">
    <cfRule type="cellIs" dxfId="490" priority="556" operator="lessThan">
      <formula>0</formula>
    </cfRule>
  </conditionalFormatting>
  <conditionalFormatting sqref="D497:N497">
    <cfRule type="cellIs" dxfId="489" priority="553" operator="lessThan">
      <formula>0</formula>
    </cfRule>
  </conditionalFormatting>
  <conditionalFormatting sqref="C497">
    <cfRule type="expression" dxfId="488" priority="554">
      <formula>C497/B497&gt;1</formula>
    </cfRule>
    <cfRule type="expression" dxfId="487" priority="555">
      <formula>C497/B497&lt;1</formula>
    </cfRule>
  </conditionalFormatting>
  <conditionalFormatting sqref="D497:N497">
    <cfRule type="expression" dxfId="486" priority="551">
      <formula>D497/C497&gt;1</formula>
    </cfRule>
    <cfRule type="expression" dxfId="485" priority="552">
      <formula>D497/C497&lt;1</formula>
    </cfRule>
  </conditionalFormatting>
  <conditionalFormatting sqref="B497">
    <cfRule type="cellIs" dxfId="484" priority="550" operator="lessThan">
      <formula>0</formula>
    </cfRule>
  </conditionalFormatting>
  <conditionalFormatting sqref="B497">
    <cfRule type="expression" dxfId="483" priority="548">
      <formula>B497/#REF!&gt;1</formula>
    </cfRule>
    <cfRule type="expression" dxfId="482" priority="549">
      <formula>B497/#REF!&lt;1</formula>
    </cfRule>
  </conditionalFormatting>
  <conditionalFormatting sqref="C566:N566">
    <cfRule type="expression" dxfId="481" priority="525">
      <formula>C566/B566&gt;1</formula>
    </cfRule>
    <cfRule type="expression" dxfId="480" priority="526">
      <formula>C566/B566&lt;1</formula>
    </cfRule>
  </conditionalFormatting>
  <conditionalFormatting sqref="B538:N538">
    <cfRule type="cellIs" dxfId="479" priority="547" operator="lessThan">
      <formula>0</formula>
    </cfRule>
  </conditionalFormatting>
  <conditionalFormatting sqref="B538:N538">
    <cfRule type="expression" dxfId="478" priority="545">
      <formula>B538/A538&gt;1</formula>
    </cfRule>
    <cfRule type="expression" dxfId="477" priority="546">
      <formula>B538/A538&lt;1</formula>
    </cfRule>
  </conditionalFormatting>
  <conditionalFormatting sqref="B552:N552">
    <cfRule type="cellIs" dxfId="476" priority="544" operator="lessThan">
      <formula>0</formula>
    </cfRule>
  </conditionalFormatting>
  <conditionalFormatting sqref="B552:N552">
    <cfRule type="expression" dxfId="475" priority="542">
      <formula>B552/A552&gt;1</formula>
    </cfRule>
    <cfRule type="expression" dxfId="474" priority="543">
      <formula>B552/A552&lt;1</formula>
    </cfRule>
  </conditionalFormatting>
  <conditionalFormatting sqref="N571">
    <cfRule type="cellIs" dxfId="473" priority="518" operator="lessThan">
      <formula>0</formula>
    </cfRule>
  </conditionalFormatting>
  <conditionalFormatting sqref="C545:N545">
    <cfRule type="expression" dxfId="472" priority="536">
      <formula>C545/B545&gt;1</formula>
    </cfRule>
    <cfRule type="expression" dxfId="471" priority="537">
      <formula>C545/B545&lt;1</formula>
    </cfRule>
  </conditionalFormatting>
  <conditionalFormatting sqref="C571:M571">
    <cfRule type="expression" dxfId="470" priority="520">
      <formula>C571/B571&gt;1</formula>
    </cfRule>
    <cfRule type="expression" dxfId="469" priority="521">
      <formula>C571/B571&lt;1</formula>
    </cfRule>
  </conditionalFormatting>
  <conditionalFormatting sqref="N571">
    <cfRule type="expression" dxfId="468" priority="515">
      <formula>N571/M571&gt;1</formula>
    </cfRule>
    <cfRule type="expression" dxfId="467" priority="516">
      <formula>N571/M571&lt;1</formula>
    </cfRule>
  </conditionalFormatting>
  <conditionalFormatting sqref="C571:M571">
    <cfRule type="cellIs" dxfId="466" priority="524" operator="lessThan">
      <formula>0</formula>
    </cfRule>
  </conditionalFormatting>
  <conditionalFormatting sqref="C571:M571">
    <cfRule type="cellIs" dxfId="465" priority="523" operator="lessThan">
      <formula>0</formula>
    </cfRule>
  </conditionalFormatting>
  <conditionalFormatting sqref="B545">
    <cfRule type="cellIs" dxfId="464" priority="539" operator="lessThan">
      <formula>0</formula>
    </cfRule>
  </conditionalFormatting>
  <conditionalFormatting sqref="B545">
    <cfRule type="expression" dxfId="463" priority="540">
      <formula>B545/#REF!&gt;1</formula>
    </cfRule>
    <cfRule type="expression" dxfId="462" priority="541">
      <formula>B545/#REF!&lt;1</formula>
    </cfRule>
  </conditionalFormatting>
  <conditionalFormatting sqref="C545:N545">
    <cfRule type="cellIs" dxfId="461" priority="538" operator="lessThan">
      <formula>0</formula>
    </cfRule>
  </conditionalFormatting>
  <conditionalFormatting sqref="C598:N599">
    <cfRule type="expression" dxfId="460" priority="533">
      <formula>C598/B598&gt;1</formula>
    </cfRule>
    <cfRule type="expression" dxfId="459" priority="534">
      <formula>C598/B598&lt;1</formula>
    </cfRule>
  </conditionalFormatting>
  <conditionalFormatting sqref="C560:N560">
    <cfRule type="expression" dxfId="458" priority="530">
      <formula>C560/B560&gt;1</formula>
    </cfRule>
    <cfRule type="expression" dxfId="457" priority="531">
      <formula>C560/B560&lt;1</formula>
    </cfRule>
  </conditionalFormatting>
  <conditionalFormatting sqref="N571">
    <cfRule type="cellIs" dxfId="456" priority="519" operator="lessThan">
      <formula>0</formula>
    </cfRule>
  </conditionalFormatting>
  <conditionalFormatting sqref="C571:M571">
    <cfRule type="cellIs" dxfId="455" priority="522" operator="lessThan">
      <formula>0</formula>
    </cfRule>
  </conditionalFormatting>
  <conditionalFormatting sqref="N571">
    <cfRule type="cellIs" dxfId="454" priority="517" operator="lessThan">
      <formula>0</formula>
    </cfRule>
  </conditionalFormatting>
  <conditionalFormatting sqref="B628:N631">
    <cfRule type="cellIs" dxfId="453" priority="514" operator="lessThan">
      <formula>0</formula>
    </cfRule>
  </conditionalFormatting>
  <conditionalFormatting sqref="I630:N630 P628:Q631">
    <cfRule type="cellIs" dxfId="452" priority="513" operator="lessThan">
      <formula>0</formula>
    </cfRule>
  </conditionalFormatting>
  <conditionalFormatting sqref="B632:N635">
    <cfRule type="cellIs" dxfId="451" priority="512" operator="lessThan">
      <formula>0</formula>
    </cfRule>
  </conditionalFormatting>
  <conditionalFormatting sqref="I634:N634 P632:Q635">
    <cfRule type="cellIs" dxfId="450" priority="511" operator="lessThan">
      <formula>0</formula>
    </cfRule>
  </conditionalFormatting>
  <conditionalFormatting sqref="B636:N639">
    <cfRule type="cellIs" dxfId="449" priority="510" operator="lessThan">
      <formula>0</formula>
    </cfRule>
  </conditionalFormatting>
  <conditionalFormatting sqref="I638:N638 P636:Q639">
    <cfRule type="cellIs" dxfId="448" priority="509" operator="lessThan">
      <formula>0</formula>
    </cfRule>
  </conditionalFormatting>
  <conditionalFormatting sqref="B640:N643">
    <cfRule type="cellIs" dxfId="447" priority="508" operator="lessThan">
      <formula>0</formula>
    </cfRule>
  </conditionalFormatting>
  <conditionalFormatting sqref="I642:N642 P640:Q643">
    <cfRule type="cellIs" dxfId="446" priority="507" operator="lessThan">
      <formula>0</formula>
    </cfRule>
  </conditionalFormatting>
  <conditionalFormatting sqref="B644:N647">
    <cfRule type="cellIs" dxfId="445" priority="506" operator="lessThan">
      <formula>0</formula>
    </cfRule>
  </conditionalFormatting>
  <conditionalFormatting sqref="I646:N646 P644:Q647">
    <cfRule type="cellIs" dxfId="444" priority="505" operator="lessThan">
      <formula>0</formula>
    </cfRule>
  </conditionalFormatting>
  <conditionalFormatting sqref="B648:N651">
    <cfRule type="cellIs" dxfId="443" priority="504" operator="lessThan">
      <formula>0</formula>
    </cfRule>
  </conditionalFormatting>
  <conditionalFormatting sqref="I650:N650 P648:Q651">
    <cfRule type="cellIs" dxfId="442" priority="503" operator="lessThan">
      <formula>0</formula>
    </cfRule>
  </conditionalFormatting>
  <conditionalFormatting sqref="B652:N655">
    <cfRule type="cellIs" dxfId="441" priority="502" operator="lessThan">
      <formula>0</formula>
    </cfRule>
  </conditionalFormatting>
  <conditionalFormatting sqref="I654:N654 P652:Q655">
    <cfRule type="cellIs" dxfId="440" priority="501" operator="lessThan">
      <formula>0</formula>
    </cfRule>
  </conditionalFormatting>
  <conditionalFormatting sqref="B656:N659">
    <cfRule type="cellIs" dxfId="439" priority="500" operator="lessThan">
      <formula>0</formula>
    </cfRule>
  </conditionalFormatting>
  <conditionalFormatting sqref="I658:N658 P656:Q659">
    <cfRule type="cellIs" dxfId="438" priority="499" operator="lessThan">
      <formula>0</formula>
    </cfRule>
  </conditionalFormatting>
  <conditionalFormatting sqref="B664:N667">
    <cfRule type="cellIs" dxfId="437" priority="498" operator="lessThan">
      <formula>0</formula>
    </cfRule>
  </conditionalFormatting>
  <conditionalFormatting sqref="I666:N666 P664:Q667">
    <cfRule type="cellIs" dxfId="436" priority="497" operator="lessThan">
      <formula>0</formula>
    </cfRule>
  </conditionalFormatting>
  <conditionalFormatting sqref="B668:N671">
    <cfRule type="cellIs" dxfId="435" priority="496" operator="lessThan">
      <formula>0</formula>
    </cfRule>
  </conditionalFormatting>
  <conditionalFormatting sqref="I670:N670 P668:Q671">
    <cfRule type="cellIs" dxfId="434" priority="495" operator="lessThan">
      <formula>0</formula>
    </cfRule>
  </conditionalFormatting>
  <conditionalFormatting sqref="P608">
    <cfRule type="cellIs" dxfId="433" priority="494" operator="lessThan">
      <formula>0</formula>
    </cfRule>
  </conditionalFormatting>
  <conditionalFormatting sqref="Q447:Q448">
    <cfRule type="cellIs" dxfId="432" priority="493" operator="lessThan">
      <formula>0</formula>
    </cfRule>
  </conditionalFormatting>
  <conditionalFormatting sqref="P447:P448">
    <cfRule type="cellIs" dxfId="431" priority="492" operator="lessThan">
      <formula>0</formula>
    </cfRule>
  </conditionalFormatting>
  <conditionalFormatting sqref="B447:N447 B493:O499 B490:O490 B492">
    <cfRule type="cellIs" dxfId="430" priority="491" operator="lessThan">
      <formula>0</formula>
    </cfRule>
  </conditionalFormatting>
  <conditionalFormatting sqref="B499:N499">
    <cfRule type="cellIs" dxfId="429" priority="488" operator="lessThan">
      <formula>0</formula>
    </cfRule>
  </conditionalFormatting>
  <conditionalFormatting sqref="B553:N553">
    <cfRule type="cellIs" dxfId="428" priority="485" operator="lessThan">
      <formula>0</formula>
    </cfRule>
  </conditionalFormatting>
  <conditionalFormatting sqref="P477:Q477 B477">
    <cfRule type="cellIs" dxfId="427" priority="484" operator="lessThan">
      <formula>0</formula>
    </cfRule>
  </conditionalFormatting>
  <conditionalFormatting sqref="Q478:Q482">
    <cfRule type="cellIs" dxfId="426" priority="483" operator="lessThan">
      <formula>0</formula>
    </cfRule>
  </conditionalFormatting>
  <conditionalFormatting sqref="P478:P481">
    <cfRule type="cellIs" dxfId="425" priority="482" operator="lessThan">
      <formula>0</formula>
    </cfRule>
  </conditionalFormatting>
  <conditionalFormatting sqref="P482">
    <cfRule type="cellIs" dxfId="424" priority="481" operator="lessThan">
      <formula>0</formula>
    </cfRule>
  </conditionalFormatting>
  <conditionalFormatting sqref="P457:Q457 B457">
    <cfRule type="cellIs" dxfId="423" priority="480" operator="lessThan">
      <formula>0</formula>
    </cfRule>
  </conditionalFormatting>
  <conditionalFormatting sqref="Q458:Q462">
    <cfRule type="cellIs" dxfId="422" priority="479" operator="lessThan">
      <formula>0</formula>
    </cfRule>
  </conditionalFormatting>
  <conditionalFormatting sqref="P458:P461">
    <cfRule type="cellIs" dxfId="421" priority="478" operator="lessThan">
      <formula>0</formula>
    </cfRule>
  </conditionalFormatting>
  <conditionalFormatting sqref="P462">
    <cfRule type="cellIs" dxfId="420" priority="477" operator="lessThan">
      <formula>0</formula>
    </cfRule>
  </conditionalFormatting>
  <conditionalFormatting sqref="P465:Q465 B465">
    <cfRule type="cellIs" dxfId="419" priority="476" operator="lessThan">
      <formula>0</formula>
    </cfRule>
  </conditionalFormatting>
  <conditionalFormatting sqref="Q466:Q470">
    <cfRule type="cellIs" dxfId="418" priority="475" operator="lessThan">
      <formula>0</formula>
    </cfRule>
  </conditionalFormatting>
  <conditionalFormatting sqref="P466:P469">
    <cfRule type="cellIs" dxfId="417" priority="474" operator="lessThan">
      <formula>0</formula>
    </cfRule>
  </conditionalFormatting>
  <conditionalFormatting sqref="P470">
    <cfRule type="cellIs" dxfId="416" priority="473" operator="lessThan">
      <formula>0</formula>
    </cfRule>
  </conditionalFormatting>
  <conditionalFormatting sqref="O574:O577">
    <cfRule type="cellIs" dxfId="415" priority="449" operator="lessThan">
      <formula>0</formula>
    </cfRule>
  </conditionalFormatting>
  <conditionalFormatting sqref="O574:O577">
    <cfRule type="cellIs" dxfId="414" priority="448" operator="lessThan">
      <formula>0</formula>
    </cfRule>
  </conditionalFormatting>
  <conditionalFormatting sqref="O382">
    <cfRule type="cellIs" dxfId="413" priority="444" operator="lessThan">
      <formula>0</formula>
    </cfRule>
  </conditionalFormatting>
  <conditionalFormatting sqref="B358:O358">
    <cfRule type="cellIs" dxfId="412" priority="443" operator="lessThan">
      <formula>0</formula>
    </cfRule>
  </conditionalFormatting>
  <conditionalFormatting sqref="O370">
    <cfRule type="cellIs" dxfId="411" priority="445" operator="lessThan">
      <formula>0</formula>
    </cfRule>
  </conditionalFormatting>
  <conditionalFormatting sqref="O368:O370 O380:O382 O386:O388 O392:O394 O398:O400 O404:O406 O410:O412 O416:O418 O422:O424 O429:O431 O435:O437 O491 O584:O587 O538 O552 B356:O358">
    <cfRule type="cellIs" dxfId="410" priority="470" operator="lessThan">
      <formula>0</formula>
    </cfRule>
  </conditionalFormatting>
  <conditionalFormatting sqref="O347">
    <cfRule type="cellIs" dxfId="409" priority="469" operator="lessThan">
      <formula>0</formula>
    </cfRule>
  </conditionalFormatting>
  <conditionalFormatting sqref="O347">
    <cfRule type="cellIs" dxfId="408" priority="468" operator="lessThan">
      <formula>0</formula>
    </cfRule>
  </conditionalFormatting>
  <conditionalFormatting sqref="O350:O353">
    <cfRule type="cellIs" dxfId="407" priority="467" operator="lessThan">
      <formula>0</formula>
    </cfRule>
  </conditionalFormatting>
  <conditionalFormatting sqref="B357:O357">
    <cfRule type="cellIs" dxfId="406" priority="466" operator="lessThan">
      <formula>0</formula>
    </cfRule>
  </conditionalFormatting>
  <conditionalFormatting sqref="O368:O369">
    <cfRule type="cellIs" dxfId="405" priority="465" operator="lessThan">
      <formula>0</formula>
    </cfRule>
  </conditionalFormatting>
  <conditionalFormatting sqref="O380:O381">
    <cfRule type="cellIs" dxfId="404" priority="464" operator="lessThan">
      <formula>0</formula>
    </cfRule>
  </conditionalFormatting>
  <conditionalFormatting sqref="O556:O558">
    <cfRule type="cellIs" dxfId="403" priority="460" operator="lessThan">
      <formula>0</formula>
    </cfRule>
  </conditionalFormatting>
  <conditionalFormatting sqref="O386:O388">
    <cfRule type="cellIs" dxfId="402" priority="463" operator="lessThan">
      <formula>0</formula>
    </cfRule>
  </conditionalFormatting>
  <conditionalFormatting sqref="O354">
    <cfRule type="cellIs" dxfId="401" priority="462" operator="lessThan">
      <formula>0</formula>
    </cfRule>
  </conditionalFormatting>
  <conditionalFormatting sqref="O389">
    <cfRule type="cellIs" dxfId="400" priority="439" operator="lessThan">
      <formula>0</formula>
    </cfRule>
  </conditionalFormatting>
  <conditionalFormatting sqref="O556:O558">
    <cfRule type="cellIs" dxfId="399" priority="461" operator="lessThan">
      <formula>0</formula>
    </cfRule>
  </conditionalFormatting>
  <conditionalFormatting sqref="O562 O564:O565">
    <cfRule type="cellIs" dxfId="398" priority="458" operator="lessThan">
      <formula>0</formula>
    </cfRule>
  </conditionalFormatting>
  <conditionalFormatting sqref="O564:O565 O562">
    <cfRule type="cellIs" dxfId="397" priority="459" operator="lessThan">
      <formula>0</formula>
    </cfRule>
  </conditionalFormatting>
  <conditionalFormatting sqref="O579:O582">
    <cfRule type="cellIs" dxfId="396" priority="456" operator="lessThan">
      <formula>0</formula>
    </cfRule>
  </conditionalFormatting>
  <conditionalFormatting sqref="O579:O582">
    <cfRule type="cellIs" dxfId="395" priority="457" operator="lessThan">
      <formula>0</formula>
    </cfRule>
  </conditionalFormatting>
  <conditionalFormatting sqref="O584:O587">
    <cfRule type="cellIs" dxfId="394" priority="454" operator="lessThan">
      <formula>0</formula>
    </cfRule>
  </conditionalFormatting>
  <conditionalFormatting sqref="O584:O587">
    <cfRule type="cellIs" dxfId="393" priority="455" operator="lessThan">
      <formula>0</formula>
    </cfRule>
  </conditionalFormatting>
  <conditionalFormatting sqref="O589:O592">
    <cfRule type="cellIs" dxfId="392" priority="452" operator="lessThan">
      <formula>0</formula>
    </cfRule>
  </conditionalFormatting>
  <conditionalFormatting sqref="O589:O592">
    <cfRule type="cellIs" dxfId="391" priority="453" operator="lessThan">
      <formula>0</formula>
    </cfRule>
  </conditionalFormatting>
  <conditionalFormatting sqref="O420">
    <cfRule type="cellIs" dxfId="390" priority="377" operator="lessThan">
      <formula>0</formula>
    </cfRule>
  </conditionalFormatting>
  <conditionalFormatting sqref="O383">
    <cfRule type="cellIs" dxfId="389" priority="440" operator="lessThan">
      <formula>0</formula>
    </cfRule>
  </conditionalFormatting>
  <conditionalFormatting sqref="O568:O570">
    <cfRule type="cellIs" dxfId="388" priority="450" operator="lessThan">
      <formula>0</formula>
    </cfRule>
  </conditionalFormatting>
  <conditionalFormatting sqref="O568:O570">
    <cfRule type="cellIs" dxfId="387" priority="451" operator="lessThan">
      <formula>0</formula>
    </cfRule>
  </conditionalFormatting>
  <conditionalFormatting sqref="O371">
    <cfRule type="cellIs" dxfId="386" priority="441" operator="lessThan">
      <formula>0</formula>
    </cfRule>
  </conditionalFormatting>
  <conditionalFormatting sqref="O420">
    <cfRule type="cellIs" dxfId="385" priority="378" operator="lessThan">
      <formula>0</formula>
    </cfRule>
  </conditionalFormatting>
  <conditionalFormatting sqref="O435">
    <cfRule type="cellIs" dxfId="384" priority="354" operator="lessThan">
      <formula>0</formula>
    </cfRule>
  </conditionalFormatting>
  <conditionalFormatting sqref="O433">
    <cfRule type="cellIs" dxfId="383" priority="355" operator="lessThan">
      <formula>0</formula>
    </cfRule>
  </conditionalFormatting>
  <conditionalFormatting sqref="O435">
    <cfRule type="cellIs" dxfId="382" priority="352" operator="lessThan">
      <formula>0</formula>
    </cfRule>
  </conditionalFormatting>
  <conditionalFormatting sqref="O435">
    <cfRule type="cellIs" dxfId="381" priority="353" operator="lessThan">
      <formula>0</formula>
    </cfRule>
  </conditionalFormatting>
  <conditionalFormatting sqref="O429">
    <cfRule type="cellIs" dxfId="380" priority="364" operator="lessThan">
      <formula>0</formula>
    </cfRule>
  </conditionalFormatting>
  <conditionalFormatting sqref="O422">
    <cfRule type="cellIs" dxfId="379" priority="374" operator="lessThan">
      <formula>0</formula>
    </cfRule>
  </conditionalFormatting>
  <conditionalFormatting sqref="O429">
    <cfRule type="cellIs" dxfId="378" priority="363" operator="lessThan">
      <formula>0</formula>
    </cfRule>
  </conditionalFormatting>
  <conditionalFormatting sqref="O429">
    <cfRule type="cellIs" dxfId="377" priority="362" operator="lessThan">
      <formula>0</formula>
    </cfRule>
  </conditionalFormatting>
  <conditionalFormatting sqref="O422">
    <cfRule type="cellIs" dxfId="376" priority="375" operator="lessThan">
      <formula>0</formula>
    </cfRule>
  </conditionalFormatting>
  <conditionalFormatting sqref="O429">
    <cfRule type="cellIs" dxfId="375" priority="361" operator="lessThan">
      <formula>0</formula>
    </cfRule>
  </conditionalFormatting>
  <conditionalFormatting sqref="O422">
    <cfRule type="cellIs" dxfId="374" priority="376" operator="lessThan">
      <formula>0</formula>
    </cfRule>
  </conditionalFormatting>
  <conditionalFormatting sqref="O422">
    <cfRule type="cellIs" dxfId="373" priority="373" operator="lessThan">
      <formula>0</formula>
    </cfRule>
  </conditionalFormatting>
  <conditionalFormatting sqref="O429">
    <cfRule type="cellIs" dxfId="372" priority="360" operator="lessThan">
      <formula>0</formula>
    </cfRule>
  </conditionalFormatting>
  <conditionalFormatting sqref="O604 O606:O607 O624:O627 O660:O663">
    <cfRule type="cellIs" dxfId="371" priority="447" operator="lessThan">
      <formula>0</formula>
    </cfRule>
  </conditionalFormatting>
  <conditionalFormatting sqref="O626">
    <cfRule type="cellIs" dxfId="370" priority="446" operator="lessThan">
      <formula>0</formula>
    </cfRule>
  </conditionalFormatting>
  <conditionalFormatting sqref="O435">
    <cfRule type="cellIs" dxfId="369" priority="350" operator="lessThan">
      <formula>0</formula>
    </cfRule>
  </conditionalFormatting>
  <conditionalFormatting sqref="O435">
    <cfRule type="cellIs" dxfId="368" priority="351" operator="lessThan">
      <formula>0</formula>
    </cfRule>
  </conditionalFormatting>
  <conditionalFormatting sqref="B359:O359">
    <cfRule type="cellIs" dxfId="367" priority="442" operator="lessThan">
      <formula>0</formula>
    </cfRule>
  </conditionalFormatting>
  <conditionalFormatting sqref="O435">
    <cfRule type="cellIs" dxfId="366" priority="349" operator="lessThan">
      <formula>0</formula>
    </cfRule>
  </conditionalFormatting>
  <conditionalFormatting sqref="O438">
    <cfRule type="cellIs" dxfId="365" priority="346" operator="lessThan">
      <formula>0</formula>
    </cfRule>
  </conditionalFormatting>
  <conditionalFormatting sqref="O439">
    <cfRule type="cellIs" dxfId="364" priority="345" operator="lessThan">
      <formula>0</formula>
    </cfRule>
  </conditionalFormatting>
  <conditionalFormatting sqref="O435">
    <cfRule type="cellIs" dxfId="363" priority="348" operator="lessThan">
      <formula>0</formula>
    </cfRule>
  </conditionalFormatting>
  <conditionalFormatting sqref="O439">
    <cfRule type="cellIs" dxfId="362" priority="344" operator="lessThan">
      <formula>0</formula>
    </cfRule>
  </conditionalFormatting>
  <conditionalFormatting sqref="O551 O537">
    <cfRule type="cellIs" dxfId="361" priority="328" operator="lessThan">
      <formula>0</formula>
    </cfRule>
  </conditionalFormatting>
  <conditionalFormatting sqref="O435">
    <cfRule type="cellIs" dxfId="360" priority="347" operator="lessThan">
      <formula>0</formula>
    </cfRule>
  </conditionalFormatting>
  <conditionalFormatting sqref="O498">
    <cfRule type="cellIs" dxfId="359" priority="338" operator="lessThan">
      <formula>0</formula>
    </cfRule>
  </conditionalFormatting>
  <conditionalFormatting sqref="O442:O445">
    <cfRule type="cellIs" dxfId="358" priority="343" operator="lessThan">
      <formula>0</formula>
    </cfRule>
  </conditionalFormatting>
  <conditionalFormatting sqref="O392">
    <cfRule type="cellIs" dxfId="357" priority="433" operator="lessThan">
      <formula>0</formula>
    </cfRule>
  </conditionalFormatting>
  <conditionalFormatting sqref="O392">
    <cfRule type="cellIs" dxfId="356" priority="438" operator="lessThan">
      <formula>0</formula>
    </cfRule>
  </conditionalFormatting>
  <conditionalFormatting sqref="O392">
    <cfRule type="cellIs" dxfId="355" priority="436" operator="lessThan">
      <formula>0</formula>
    </cfRule>
  </conditionalFormatting>
  <conditionalFormatting sqref="O392">
    <cfRule type="cellIs" dxfId="354" priority="435" operator="lessThan">
      <formula>0</formula>
    </cfRule>
  </conditionalFormatting>
  <conditionalFormatting sqref="O395">
    <cfRule type="cellIs" dxfId="353" priority="430" operator="lessThan">
      <formula>0</formula>
    </cfRule>
  </conditionalFormatting>
  <conditionalFormatting sqref="O398">
    <cfRule type="cellIs" dxfId="352" priority="428" operator="lessThan">
      <formula>0</formula>
    </cfRule>
  </conditionalFormatting>
  <conditionalFormatting sqref="O372">
    <cfRule type="cellIs" dxfId="351" priority="416" operator="lessThan">
      <formula>0</formula>
    </cfRule>
  </conditionalFormatting>
  <conditionalFormatting sqref="O392">
    <cfRule type="cellIs" dxfId="350" priority="431" operator="lessThan">
      <formula>0</formula>
    </cfRule>
  </conditionalFormatting>
  <conditionalFormatting sqref="O392">
    <cfRule type="cellIs" dxfId="349" priority="432" operator="lessThan">
      <formula>0</formula>
    </cfRule>
  </conditionalFormatting>
  <conditionalFormatting sqref="O392">
    <cfRule type="cellIs" dxfId="348" priority="437" operator="lessThan">
      <formula>0</formula>
    </cfRule>
  </conditionalFormatting>
  <conditionalFormatting sqref="O392">
    <cfRule type="cellIs" dxfId="347" priority="434" operator="lessThan">
      <formula>0</formula>
    </cfRule>
  </conditionalFormatting>
  <conditionalFormatting sqref="O398">
    <cfRule type="cellIs" dxfId="346" priority="423" operator="lessThan">
      <formula>0</formula>
    </cfRule>
  </conditionalFormatting>
  <conditionalFormatting sqref="O398">
    <cfRule type="cellIs" dxfId="345" priority="427" operator="lessThan">
      <formula>0</formula>
    </cfRule>
  </conditionalFormatting>
  <conditionalFormatting sqref="O398">
    <cfRule type="cellIs" dxfId="344" priority="426" operator="lessThan">
      <formula>0</formula>
    </cfRule>
  </conditionalFormatting>
  <conditionalFormatting sqref="O398">
    <cfRule type="cellIs" dxfId="343" priority="425" operator="lessThan">
      <formula>0</formula>
    </cfRule>
  </conditionalFormatting>
  <conditionalFormatting sqref="O398">
    <cfRule type="cellIs" dxfId="342" priority="424" operator="lessThan">
      <formula>0</formula>
    </cfRule>
  </conditionalFormatting>
  <conditionalFormatting sqref="O398">
    <cfRule type="cellIs" dxfId="341" priority="429" operator="lessThan">
      <formula>0</formula>
    </cfRule>
  </conditionalFormatting>
  <conditionalFormatting sqref="O390">
    <cfRule type="cellIs" dxfId="340" priority="413" operator="lessThan">
      <formula>0</formula>
    </cfRule>
  </conditionalFormatting>
  <conditionalFormatting sqref="O398">
    <cfRule type="cellIs" dxfId="339" priority="422" operator="lessThan">
      <formula>0</formula>
    </cfRule>
  </conditionalFormatting>
  <conditionalFormatting sqref="O401">
    <cfRule type="cellIs" dxfId="338" priority="421" operator="lessThan">
      <formula>0</formula>
    </cfRule>
  </conditionalFormatting>
  <conditionalFormatting sqref="O354">
    <cfRule type="cellIs" dxfId="337" priority="420" operator="lessThan">
      <formula>0</formula>
    </cfRule>
  </conditionalFormatting>
  <conditionalFormatting sqref="O360">
    <cfRule type="cellIs" dxfId="336" priority="419" operator="lessThan">
      <formula>0</formula>
    </cfRule>
  </conditionalFormatting>
  <conditionalFormatting sqref="O360">
    <cfRule type="cellIs" dxfId="335" priority="418" operator="lessThan">
      <formula>0</formula>
    </cfRule>
  </conditionalFormatting>
  <conditionalFormatting sqref="O372">
    <cfRule type="cellIs" dxfId="334" priority="417" operator="lessThan">
      <formula>0</formula>
    </cfRule>
  </conditionalFormatting>
  <conditionalFormatting sqref="O384">
    <cfRule type="cellIs" dxfId="333" priority="415" operator="lessThan">
      <formula>0</formula>
    </cfRule>
  </conditionalFormatting>
  <conditionalFormatting sqref="O384">
    <cfRule type="cellIs" dxfId="332" priority="414" operator="lessThan">
      <formula>0</formula>
    </cfRule>
  </conditionalFormatting>
  <conditionalFormatting sqref="O396">
    <cfRule type="cellIs" dxfId="331" priority="411" operator="lessThan">
      <formula>0</formula>
    </cfRule>
  </conditionalFormatting>
  <conditionalFormatting sqref="O396">
    <cfRule type="cellIs" dxfId="330" priority="410" operator="lessThan">
      <formula>0</formula>
    </cfRule>
  </conditionalFormatting>
  <conditionalFormatting sqref="O390">
    <cfRule type="cellIs" dxfId="329" priority="412" operator="lessThan">
      <formula>0</formula>
    </cfRule>
  </conditionalFormatting>
  <conditionalFormatting sqref="O413">
    <cfRule type="cellIs" dxfId="328" priority="390" operator="lessThan">
      <formula>0</formula>
    </cfRule>
  </conditionalFormatting>
  <conditionalFormatting sqref="O414">
    <cfRule type="cellIs" dxfId="327" priority="389" operator="lessThan">
      <formula>0</formula>
    </cfRule>
  </conditionalFormatting>
  <conditionalFormatting sqref="O404">
    <cfRule type="cellIs" dxfId="326" priority="407" operator="lessThan">
      <formula>0</formula>
    </cfRule>
  </conditionalFormatting>
  <conditionalFormatting sqref="O404">
    <cfRule type="cellIs" dxfId="325" priority="406" operator="lessThan">
      <formula>0</formula>
    </cfRule>
  </conditionalFormatting>
  <conditionalFormatting sqref="O404">
    <cfRule type="cellIs" dxfId="324" priority="409" operator="lessThan">
      <formula>0</formula>
    </cfRule>
  </conditionalFormatting>
  <conditionalFormatting sqref="O404">
    <cfRule type="cellIs" dxfId="323" priority="408" operator="lessThan">
      <formula>0</formula>
    </cfRule>
  </conditionalFormatting>
  <conditionalFormatting sqref="O416">
    <cfRule type="cellIs" dxfId="322" priority="384" operator="lessThan">
      <formula>0</formula>
    </cfRule>
  </conditionalFormatting>
  <conditionalFormatting sqref="O416">
    <cfRule type="cellIs" dxfId="321" priority="383" operator="lessThan">
      <formula>0</formula>
    </cfRule>
  </conditionalFormatting>
  <conditionalFormatting sqref="O404">
    <cfRule type="cellIs" dxfId="320" priority="405" operator="lessThan">
      <formula>0</formula>
    </cfRule>
  </conditionalFormatting>
  <conditionalFormatting sqref="O404">
    <cfRule type="cellIs" dxfId="319" priority="404" operator="lessThan">
      <formula>0</formula>
    </cfRule>
  </conditionalFormatting>
  <conditionalFormatting sqref="O404">
    <cfRule type="cellIs" dxfId="318" priority="403" operator="lessThan">
      <formula>0</formula>
    </cfRule>
  </conditionalFormatting>
  <conditionalFormatting sqref="O404">
    <cfRule type="cellIs" dxfId="317" priority="402" operator="lessThan">
      <formula>0</formula>
    </cfRule>
  </conditionalFormatting>
  <conditionalFormatting sqref="O407">
    <cfRule type="cellIs" dxfId="316" priority="401" operator="lessThan">
      <formula>0</formula>
    </cfRule>
  </conditionalFormatting>
  <conditionalFormatting sqref="O408">
    <cfRule type="cellIs" dxfId="315" priority="400" operator="lessThan">
      <formula>0</formula>
    </cfRule>
  </conditionalFormatting>
  <conditionalFormatting sqref="O408">
    <cfRule type="cellIs" dxfId="314" priority="399" operator="lessThan">
      <formula>0</formula>
    </cfRule>
  </conditionalFormatting>
  <conditionalFormatting sqref="O414">
    <cfRule type="cellIs" dxfId="313" priority="388" operator="lessThan">
      <formula>0</formula>
    </cfRule>
  </conditionalFormatting>
  <conditionalFormatting sqref="O416">
    <cfRule type="cellIs" dxfId="312" priority="387" operator="lessThan">
      <formula>0</formula>
    </cfRule>
  </conditionalFormatting>
  <conditionalFormatting sqref="O416">
    <cfRule type="cellIs" dxfId="311" priority="386" operator="lessThan">
      <formula>0</formula>
    </cfRule>
  </conditionalFormatting>
  <conditionalFormatting sqref="O416">
    <cfRule type="cellIs" dxfId="310" priority="385" operator="lessThan">
      <formula>0</formula>
    </cfRule>
  </conditionalFormatting>
  <conditionalFormatting sqref="O416">
    <cfRule type="cellIs" dxfId="309" priority="382" operator="lessThan">
      <formula>0</formula>
    </cfRule>
  </conditionalFormatting>
  <conditionalFormatting sqref="O410">
    <cfRule type="cellIs" dxfId="308" priority="398" operator="lessThan">
      <formula>0</formula>
    </cfRule>
  </conditionalFormatting>
  <conditionalFormatting sqref="O410">
    <cfRule type="cellIs" dxfId="307" priority="397" operator="lessThan">
      <formula>0</formula>
    </cfRule>
  </conditionalFormatting>
  <conditionalFormatting sqref="O410">
    <cfRule type="cellIs" dxfId="306" priority="396" operator="lessThan">
      <formula>0</formula>
    </cfRule>
  </conditionalFormatting>
  <conditionalFormatting sqref="O410">
    <cfRule type="cellIs" dxfId="305" priority="395" operator="lessThan">
      <formula>0</formula>
    </cfRule>
  </conditionalFormatting>
  <conditionalFormatting sqref="O416">
    <cfRule type="cellIs" dxfId="304" priority="381" operator="lessThan">
      <formula>0</formula>
    </cfRule>
  </conditionalFormatting>
  <conditionalFormatting sqref="O416">
    <cfRule type="cellIs" dxfId="303" priority="380" operator="lessThan">
      <formula>0</formula>
    </cfRule>
  </conditionalFormatting>
  <conditionalFormatting sqref="O419">
    <cfRule type="cellIs" dxfId="302" priority="379" operator="lessThan">
      <formula>0</formula>
    </cfRule>
  </conditionalFormatting>
  <conditionalFormatting sqref="O410">
    <cfRule type="cellIs" dxfId="301" priority="394" operator="lessThan">
      <formula>0</formula>
    </cfRule>
  </conditionalFormatting>
  <conditionalFormatting sqref="O410">
    <cfRule type="cellIs" dxfId="300" priority="393" operator="lessThan">
      <formula>0</formula>
    </cfRule>
  </conditionalFormatting>
  <conditionalFormatting sqref="O410">
    <cfRule type="cellIs" dxfId="299" priority="392" operator="lessThan">
      <formula>0</formula>
    </cfRule>
  </conditionalFormatting>
  <conditionalFormatting sqref="O410">
    <cfRule type="cellIs" dxfId="298" priority="391" operator="lessThan">
      <formula>0</formula>
    </cfRule>
  </conditionalFormatting>
  <conditionalFormatting sqref="O559">
    <cfRule type="cellIs" dxfId="297" priority="335" operator="lessThan">
      <formula>0</formula>
    </cfRule>
  </conditionalFormatting>
  <conditionalFormatting sqref="O563">
    <cfRule type="cellIs" dxfId="296" priority="334" operator="lessThan">
      <formula>0</formula>
    </cfRule>
  </conditionalFormatting>
  <conditionalFormatting sqref="O563">
    <cfRule type="cellIs" dxfId="295" priority="333" operator="lessThan">
      <formula>0</formula>
    </cfRule>
  </conditionalFormatting>
  <conditionalFormatting sqref="O608 O605 O602:O603">
    <cfRule type="cellIs" dxfId="294" priority="321" operator="lessThan">
      <formula>0</formula>
    </cfRule>
  </conditionalFormatting>
  <conditionalFormatting sqref="O426">
    <cfRule type="cellIs" dxfId="293" priority="366" operator="lessThan">
      <formula>0</formula>
    </cfRule>
  </conditionalFormatting>
  <conditionalFormatting sqref="O429">
    <cfRule type="cellIs" dxfId="292" priority="365" operator="lessThan">
      <formula>0</formula>
    </cfRule>
  </conditionalFormatting>
  <conditionalFormatting sqref="B598:O599">
    <cfRule type="cellIs" dxfId="291" priority="303" operator="lessThan">
      <formula>0</formula>
    </cfRule>
  </conditionalFormatting>
  <conditionalFormatting sqref="O560">
    <cfRule type="cellIs" dxfId="290" priority="300" operator="lessThan">
      <formula>0</formula>
    </cfRule>
  </conditionalFormatting>
  <conditionalFormatting sqref="O566">
    <cfRule type="cellIs" dxfId="289" priority="297" operator="lessThan">
      <formula>0</formula>
    </cfRule>
  </conditionalFormatting>
  <conditionalFormatting sqref="O566">
    <cfRule type="cellIs" dxfId="288" priority="296" operator="lessThan">
      <formula>0</formula>
    </cfRule>
  </conditionalFormatting>
  <conditionalFormatting sqref="O566">
    <cfRule type="cellIs" dxfId="287" priority="295" operator="lessThan">
      <formula>0</formula>
    </cfRule>
  </conditionalFormatting>
  <conditionalFormatting sqref="O429">
    <cfRule type="cellIs" dxfId="286" priority="359" operator="lessThan">
      <formula>0</formula>
    </cfRule>
  </conditionalFormatting>
  <conditionalFormatting sqref="O429">
    <cfRule type="cellIs" dxfId="285" priority="358" operator="lessThan">
      <formula>0</formula>
    </cfRule>
  </conditionalFormatting>
  <conditionalFormatting sqref="O432">
    <cfRule type="cellIs" dxfId="284" priority="357" operator="lessThan">
      <formula>0</formula>
    </cfRule>
  </conditionalFormatting>
  <conditionalFormatting sqref="O433">
    <cfRule type="cellIs" dxfId="283" priority="356" operator="lessThan">
      <formula>0</formula>
    </cfRule>
  </conditionalFormatting>
  <conditionalFormatting sqref="O422">
    <cfRule type="cellIs" dxfId="282" priority="372" operator="lessThan">
      <formula>0</formula>
    </cfRule>
  </conditionalFormatting>
  <conditionalFormatting sqref="O422">
    <cfRule type="cellIs" dxfId="281" priority="371" operator="lessThan">
      <formula>0</formula>
    </cfRule>
  </conditionalFormatting>
  <conditionalFormatting sqref="O422">
    <cfRule type="cellIs" dxfId="280" priority="370" operator="lessThan">
      <formula>0</formula>
    </cfRule>
  </conditionalFormatting>
  <conditionalFormatting sqref="O422">
    <cfRule type="cellIs" dxfId="279" priority="369" operator="lessThan">
      <formula>0</formula>
    </cfRule>
  </conditionalFormatting>
  <conditionalFormatting sqref="O425">
    <cfRule type="cellIs" dxfId="278" priority="368" operator="lessThan">
      <formula>0</formula>
    </cfRule>
  </conditionalFormatting>
  <conditionalFormatting sqref="O426">
    <cfRule type="cellIs" dxfId="277" priority="367" operator="lessThan">
      <formula>0</formula>
    </cfRule>
  </conditionalFormatting>
  <conditionalFormatting sqref="O442:O445">
    <cfRule type="expression" dxfId="276" priority="341">
      <formula>O442/N442&gt;1</formula>
    </cfRule>
    <cfRule type="expression" dxfId="275" priority="342">
      <formula>O442/N442&lt;1</formula>
    </cfRule>
  </conditionalFormatting>
  <conditionalFormatting sqref="O538 O552">
    <cfRule type="expression" dxfId="274" priority="339">
      <formula>O538/#REF!&gt;1</formula>
    </cfRule>
    <cfRule type="expression" dxfId="273" priority="340">
      <formula>O538/#REF!&lt;1</formula>
    </cfRule>
  </conditionalFormatting>
  <conditionalFormatting sqref="O493:O496">
    <cfRule type="cellIs" dxfId="272" priority="331" operator="lessThan">
      <formula>0</formula>
    </cfRule>
  </conditionalFormatting>
  <conditionalFormatting sqref="O498">
    <cfRule type="expression" dxfId="271" priority="336">
      <formula>O498/N498&gt;1</formula>
    </cfRule>
    <cfRule type="expression" dxfId="270" priority="337">
      <formula>O498/N498&lt;1</formula>
    </cfRule>
  </conditionalFormatting>
  <conditionalFormatting sqref="O547:O550 O533:O536">
    <cfRule type="cellIs" dxfId="269" priority="327" operator="lessThan">
      <formula>0</formula>
    </cfRule>
  </conditionalFormatting>
  <conditionalFormatting sqref="O662">
    <cfRule type="cellIs" dxfId="268" priority="332" operator="lessThan">
      <formula>0</formula>
    </cfRule>
  </conditionalFormatting>
  <conditionalFormatting sqref="O608 O605 O602:O603">
    <cfRule type="expression" dxfId="267" priority="319">
      <formula>O602/N602&gt;1</formula>
    </cfRule>
    <cfRule type="expression" dxfId="266" priority="320">
      <formula>O602/N602&lt;1</formula>
    </cfRule>
  </conditionalFormatting>
  <conditionalFormatting sqref="O493:O496">
    <cfRule type="expression" dxfId="265" priority="329">
      <formula>O493/N493&gt;1</formula>
    </cfRule>
    <cfRule type="expression" dxfId="264" priority="330">
      <formula>O493/N493&lt;1</formula>
    </cfRule>
  </conditionalFormatting>
  <conditionalFormatting sqref="O551 O537">
    <cfRule type="cellIs" dxfId="263" priority="324" operator="lessThan">
      <formula>0</formula>
    </cfRule>
  </conditionalFormatting>
  <conditionalFormatting sqref="O547:O550 O533:O536">
    <cfRule type="expression" dxfId="262" priority="325">
      <formula>O533/N533&gt;1</formula>
    </cfRule>
    <cfRule type="expression" dxfId="261" priority="326">
      <formula>O533/N533&lt;1</formula>
    </cfRule>
  </conditionalFormatting>
  <conditionalFormatting sqref="O551 O537">
    <cfRule type="expression" dxfId="260" priority="322">
      <formula>O537/N537&gt;1</formula>
    </cfRule>
    <cfRule type="expression" dxfId="259" priority="323">
      <formula>O537/N537&lt;1</formula>
    </cfRule>
  </conditionalFormatting>
  <conditionalFormatting sqref="O491">
    <cfRule type="expression" dxfId="258" priority="471">
      <formula>O491/#REF!&gt;1</formula>
    </cfRule>
    <cfRule type="expression" dxfId="257" priority="472">
      <formula>O491/#REF!&lt;1</formula>
    </cfRule>
  </conditionalFormatting>
  <conditionalFormatting sqref="O446">
    <cfRule type="cellIs" dxfId="256" priority="318" operator="lessThan">
      <formula>0</formula>
    </cfRule>
  </conditionalFormatting>
  <conditionalFormatting sqref="O446">
    <cfRule type="expression" dxfId="255" priority="316">
      <formula>O446/N446&gt;1</formula>
    </cfRule>
    <cfRule type="expression" dxfId="254" priority="317">
      <formula>O446/N446&lt;1</formula>
    </cfRule>
  </conditionalFormatting>
  <conditionalFormatting sqref="O497">
    <cfRule type="cellIs" dxfId="253" priority="315" operator="lessThan">
      <formula>0</formula>
    </cfRule>
  </conditionalFormatting>
  <conditionalFormatting sqref="O497">
    <cfRule type="expression" dxfId="252" priority="313">
      <formula>O497/N497&gt;1</formula>
    </cfRule>
    <cfRule type="expression" dxfId="251" priority="314">
      <formula>O497/N497&lt;1</formula>
    </cfRule>
  </conditionalFormatting>
  <conditionalFormatting sqref="O566">
    <cfRule type="expression" dxfId="250" priority="293">
      <formula>O566/N566&gt;1</formula>
    </cfRule>
    <cfRule type="expression" dxfId="249" priority="294">
      <formula>O566/N566&lt;1</formula>
    </cfRule>
  </conditionalFormatting>
  <conditionalFormatting sqref="O538">
    <cfRule type="cellIs" dxfId="248" priority="312" operator="lessThan">
      <formula>0</formula>
    </cfRule>
  </conditionalFormatting>
  <conditionalFormatting sqref="O538">
    <cfRule type="expression" dxfId="247" priority="310">
      <formula>O538/N538&gt;1</formula>
    </cfRule>
    <cfRule type="expression" dxfId="246" priority="311">
      <formula>O538/N538&lt;1</formula>
    </cfRule>
  </conditionalFormatting>
  <conditionalFormatting sqref="O552">
    <cfRule type="cellIs" dxfId="245" priority="309" operator="lessThan">
      <formula>0</formula>
    </cfRule>
  </conditionalFormatting>
  <conditionalFormatting sqref="O552">
    <cfRule type="expression" dxfId="244" priority="307">
      <formula>O552/N552&gt;1</formula>
    </cfRule>
    <cfRule type="expression" dxfId="243" priority="308">
      <formula>O552/N552&lt;1</formula>
    </cfRule>
  </conditionalFormatting>
  <conditionalFormatting sqref="O571">
    <cfRule type="cellIs" dxfId="242" priority="291" operator="lessThan">
      <formula>0</formula>
    </cfRule>
  </conditionalFormatting>
  <conditionalFormatting sqref="O545">
    <cfRule type="expression" dxfId="241" priority="304">
      <formula>O545/N545&gt;1</formula>
    </cfRule>
    <cfRule type="expression" dxfId="240" priority="305">
      <formula>O545/N545&lt;1</formula>
    </cfRule>
  </conditionalFormatting>
  <conditionalFormatting sqref="O571">
    <cfRule type="expression" dxfId="239" priority="288">
      <formula>O571/N571&gt;1</formula>
    </cfRule>
    <cfRule type="expression" dxfId="238" priority="289">
      <formula>O571/N571&lt;1</formula>
    </cfRule>
  </conditionalFormatting>
  <conditionalFormatting sqref="O545">
    <cfRule type="cellIs" dxfId="237" priority="306" operator="lessThan">
      <formula>0</formula>
    </cfRule>
  </conditionalFormatting>
  <conditionalFormatting sqref="B598:O599">
    <cfRule type="expression" dxfId="236" priority="301">
      <formula>B598/A598&gt;1</formula>
    </cfRule>
    <cfRule type="expression" dxfId="235" priority="302">
      <formula>B598/A598&lt;1</formula>
    </cfRule>
  </conditionalFormatting>
  <conditionalFormatting sqref="O560">
    <cfRule type="expression" dxfId="234" priority="298">
      <formula>O560/N560&gt;1</formula>
    </cfRule>
    <cfRule type="expression" dxfId="233" priority="299">
      <formula>O560/N560&lt;1</formula>
    </cfRule>
  </conditionalFormatting>
  <conditionalFormatting sqref="O571">
    <cfRule type="cellIs" dxfId="232" priority="292" operator="lessThan">
      <formula>0</formula>
    </cfRule>
  </conditionalFormatting>
  <conditionalFormatting sqref="O571">
    <cfRule type="cellIs" dxfId="231" priority="290" operator="lessThan">
      <formula>0</formula>
    </cfRule>
  </conditionalFormatting>
  <conditionalFormatting sqref="O628:O631">
    <cfRule type="cellIs" dxfId="230" priority="287" operator="lessThan">
      <formula>0</formula>
    </cfRule>
  </conditionalFormatting>
  <conditionalFormatting sqref="O630">
    <cfRule type="cellIs" dxfId="229" priority="286" operator="lessThan">
      <formula>0</formula>
    </cfRule>
  </conditionalFormatting>
  <conditionalFormatting sqref="O632:O635">
    <cfRule type="cellIs" dxfId="228" priority="285" operator="lessThan">
      <formula>0</formula>
    </cfRule>
  </conditionalFormatting>
  <conditionalFormatting sqref="O634">
    <cfRule type="cellIs" dxfId="227" priority="284" operator="lessThan">
      <formula>0</formula>
    </cfRule>
  </conditionalFormatting>
  <conditionalFormatting sqref="O636:O639">
    <cfRule type="cellIs" dxfId="226" priority="283" operator="lessThan">
      <formula>0</formula>
    </cfRule>
  </conditionalFormatting>
  <conditionalFormatting sqref="O638">
    <cfRule type="cellIs" dxfId="225" priority="282" operator="lessThan">
      <formula>0</formula>
    </cfRule>
  </conditionalFormatting>
  <conditionalFormatting sqref="O640:O643">
    <cfRule type="cellIs" dxfId="224" priority="281" operator="lessThan">
      <formula>0</formula>
    </cfRule>
  </conditionalFormatting>
  <conditionalFormatting sqref="O642">
    <cfRule type="cellIs" dxfId="223" priority="280" operator="lessThan">
      <formula>0</formula>
    </cfRule>
  </conditionalFormatting>
  <conditionalFormatting sqref="O644:O647">
    <cfRule type="cellIs" dxfId="222" priority="279" operator="lessThan">
      <formula>0</formula>
    </cfRule>
  </conditionalFormatting>
  <conditionalFormatting sqref="O646">
    <cfRule type="cellIs" dxfId="221" priority="278" operator="lessThan">
      <formula>0</formula>
    </cfRule>
  </conditionalFormatting>
  <conditionalFormatting sqref="O648:O651">
    <cfRule type="cellIs" dxfId="220" priority="277" operator="lessThan">
      <formula>0</formula>
    </cfRule>
  </conditionalFormatting>
  <conditionalFormatting sqref="O650">
    <cfRule type="cellIs" dxfId="219" priority="276" operator="lessThan">
      <formula>0</formula>
    </cfRule>
  </conditionalFormatting>
  <conditionalFormatting sqref="O652:O655">
    <cfRule type="cellIs" dxfId="218" priority="275" operator="lessThan">
      <formula>0</formula>
    </cfRule>
  </conditionalFormatting>
  <conditionalFormatting sqref="O654">
    <cfRule type="cellIs" dxfId="217" priority="274" operator="lessThan">
      <formula>0</formula>
    </cfRule>
  </conditionalFormatting>
  <conditionalFormatting sqref="O656:O659">
    <cfRule type="cellIs" dxfId="216" priority="273" operator="lessThan">
      <formula>0</formula>
    </cfRule>
  </conditionalFormatting>
  <conditionalFormatting sqref="O658">
    <cfRule type="cellIs" dxfId="215" priority="272" operator="lessThan">
      <formula>0</formula>
    </cfRule>
  </conditionalFormatting>
  <conditionalFormatting sqref="O664:O667">
    <cfRule type="cellIs" dxfId="214" priority="271" operator="lessThan">
      <formula>0</formula>
    </cfRule>
  </conditionalFormatting>
  <conditionalFormatting sqref="O666">
    <cfRule type="cellIs" dxfId="213" priority="270" operator="lessThan">
      <formula>0</formula>
    </cfRule>
  </conditionalFormatting>
  <conditionalFormatting sqref="O668:O671">
    <cfRule type="cellIs" dxfId="212" priority="269" operator="lessThan">
      <formula>0</formula>
    </cfRule>
  </conditionalFormatting>
  <conditionalFormatting sqref="O670">
    <cfRule type="cellIs" dxfId="211" priority="268" operator="lessThan">
      <formula>0</formula>
    </cfRule>
  </conditionalFormatting>
  <conditionalFormatting sqref="O447">
    <cfRule type="cellIs" dxfId="210" priority="267" operator="lessThan">
      <formula>0</formula>
    </cfRule>
  </conditionalFormatting>
  <conditionalFormatting sqref="O499">
    <cfRule type="cellIs" dxfId="209" priority="266" operator="lessThan">
      <formula>0</formula>
    </cfRule>
  </conditionalFormatting>
  <conditionalFormatting sqref="O553">
    <cfRule type="cellIs" dxfId="208" priority="265" operator="lessThan">
      <formula>0</formula>
    </cfRule>
  </conditionalFormatting>
  <conditionalFormatting sqref="Q501:Q504">
    <cfRule type="cellIs" dxfId="207" priority="232" operator="lessThan">
      <formula>0</formula>
    </cfRule>
  </conditionalFormatting>
  <conditionalFormatting sqref="Q506">
    <cfRule type="cellIs" dxfId="206" priority="227" operator="lessThan">
      <formula>0</formula>
    </cfRule>
  </conditionalFormatting>
  <conditionalFormatting sqref="P361:Q361 Q362:Q364">
    <cfRule type="cellIs" dxfId="205" priority="263" operator="lessThan">
      <formula>0</formula>
    </cfRule>
  </conditionalFormatting>
  <conditionalFormatting sqref="P361">
    <cfRule type="cellIs" dxfId="204" priority="262" operator="lessThan">
      <formula>0</formula>
    </cfRule>
  </conditionalFormatting>
  <conditionalFormatting sqref="P362:P365">
    <cfRule type="cellIs" dxfId="203" priority="261" operator="lessThan">
      <formula>0</formula>
    </cfRule>
  </conditionalFormatting>
  <conditionalFormatting sqref="P501:P504">
    <cfRule type="cellIs" dxfId="202" priority="228" operator="lessThan">
      <formula>0</formula>
    </cfRule>
  </conditionalFormatting>
  <conditionalFormatting sqref="Q507">
    <cfRule type="cellIs" dxfId="201" priority="225" operator="lessThan">
      <formula>0</formula>
    </cfRule>
  </conditionalFormatting>
  <conditionalFormatting sqref="P505:P506">
    <cfRule type="cellIs" dxfId="200" priority="226" operator="lessThan">
      <formula>0</formula>
    </cfRule>
  </conditionalFormatting>
  <conditionalFormatting sqref="Q366">
    <cfRule type="cellIs" dxfId="199" priority="256" operator="lessThan">
      <formula>0</formula>
    </cfRule>
  </conditionalFormatting>
  <conditionalFormatting sqref="Q365">
    <cfRule type="cellIs" dxfId="198" priority="254" operator="lessThan">
      <formula>0</formula>
    </cfRule>
  </conditionalFormatting>
  <conditionalFormatting sqref="Q365">
    <cfRule type="cellIs" dxfId="197" priority="253" operator="lessThan">
      <formula>0</formula>
    </cfRule>
  </conditionalFormatting>
  <conditionalFormatting sqref="F514">
    <cfRule type="cellIs" dxfId="196" priority="198" operator="lessThan">
      <formula>0</formula>
    </cfRule>
  </conditionalFormatting>
  <conditionalFormatting sqref="B601:N601">
    <cfRule type="cellIs" dxfId="195" priority="218" operator="lessThan">
      <formula>0</formula>
    </cfRule>
  </conditionalFormatting>
  <conditionalFormatting sqref="B506:O506">
    <cfRule type="cellIs" dxfId="194" priority="220" operator="lessThan">
      <formula>0</formula>
    </cfRule>
  </conditionalFormatting>
  <conditionalFormatting sqref="P508:Q508">
    <cfRule type="cellIs" dxfId="193" priority="217" operator="lessThan">
      <formula>0</formula>
    </cfRule>
  </conditionalFormatting>
  <conditionalFormatting sqref="Q509:Q512">
    <cfRule type="cellIs" dxfId="192" priority="216" operator="lessThan">
      <formula>0</formula>
    </cfRule>
  </conditionalFormatting>
  <conditionalFormatting sqref="Q513:Q514">
    <cfRule type="cellIs" dxfId="191" priority="215" operator="lessThan">
      <formula>0</formula>
    </cfRule>
  </conditionalFormatting>
  <conditionalFormatting sqref="Q514">
    <cfRule type="cellIs" dxfId="190" priority="214" operator="lessThan">
      <formula>0</formula>
    </cfRule>
  </conditionalFormatting>
  <conditionalFormatting sqref="Q513">
    <cfRule type="cellIs" dxfId="189" priority="213" operator="lessThan">
      <formula>0</formula>
    </cfRule>
  </conditionalFormatting>
  <conditionalFormatting sqref="P509:P512">
    <cfRule type="cellIs" dxfId="188" priority="212" operator="lessThan">
      <formula>0</formula>
    </cfRule>
  </conditionalFormatting>
  <conditionalFormatting sqref="B508">
    <cfRule type="cellIs" dxfId="187" priority="211" operator="lessThan">
      <formula>0</formula>
    </cfRule>
  </conditionalFormatting>
  <conditionalFormatting sqref="B514">
    <cfRule type="cellIs" dxfId="186" priority="210" operator="lessThan">
      <formula>0</formula>
    </cfRule>
  </conditionalFormatting>
  <conditionalFormatting sqref="P366">
    <cfRule type="cellIs" dxfId="185" priority="240" operator="lessThan">
      <formula>0</formula>
    </cfRule>
  </conditionalFormatting>
  <conditionalFormatting sqref="C514">
    <cfRule type="cellIs" dxfId="184" priority="207" operator="lessThan">
      <formula>0</formula>
    </cfRule>
  </conditionalFormatting>
  <conditionalFormatting sqref="C509:C512">
    <cfRule type="cellIs" dxfId="183" priority="185" operator="lessThan">
      <formula>0</formula>
    </cfRule>
  </conditionalFormatting>
  <conditionalFormatting sqref="D514">
    <cfRule type="cellIs" dxfId="182" priority="204" operator="lessThan">
      <formula>0</formula>
    </cfRule>
  </conditionalFormatting>
  <conditionalFormatting sqref="D509:N512">
    <cfRule type="cellIs" dxfId="181" priority="182" operator="lessThan">
      <formula>0</formula>
    </cfRule>
  </conditionalFormatting>
  <conditionalFormatting sqref="P500:Q500">
    <cfRule type="cellIs" dxfId="180" priority="233" operator="lessThan">
      <formula>0</formula>
    </cfRule>
  </conditionalFormatting>
  <conditionalFormatting sqref="Q505">
    <cfRule type="cellIs" dxfId="179" priority="231" operator="lessThan">
      <formula>0</formula>
    </cfRule>
  </conditionalFormatting>
  <conditionalFormatting sqref="Q505">
    <cfRule type="cellIs" dxfId="178" priority="230" operator="lessThan">
      <formula>0</formula>
    </cfRule>
  </conditionalFormatting>
  <conditionalFormatting sqref="B500">
    <cfRule type="cellIs" dxfId="177" priority="229" operator="lessThan">
      <formula>0</formula>
    </cfRule>
  </conditionalFormatting>
  <conditionalFormatting sqref="P507">
    <cfRule type="cellIs" dxfId="176" priority="224" operator="lessThan">
      <formula>0</formula>
    </cfRule>
  </conditionalFormatting>
  <conditionalFormatting sqref="B507:N507">
    <cfRule type="cellIs" dxfId="175" priority="223" operator="lessThan">
      <formula>0</formula>
    </cfRule>
  </conditionalFormatting>
  <conditionalFormatting sqref="B506:O506">
    <cfRule type="expression" dxfId="174" priority="221">
      <formula>B506/#REF!&gt;1</formula>
    </cfRule>
    <cfRule type="expression" dxfId="173" priority="222">
      <formula>B506/#REF!&lt;1</formula>
    </cfRule>
  </conditionalFormatting>
  <conditionalFormatting sqref="O507">
    <cfRule type="cellIs" dxfId="172" priority="219" operator="lessThan">
      <formula>0</formula>
    </cfRule>
  </conditionalFormatting>
  <conditionalFormatting sqref="G514">
    <cfRule type="cellIs" dxfId="171" priority="195" operator="lessThan">
      <formula>0</formula>
    </cfRule>
  </conditionalFormatting>
  <conditionalFormatting sqref="I514:N514">
    <cfRule type="cellIs" dxfId="170" priority="189" operator="lessThan">
      <formula>0</formula>
    </cfRule>
  </conditionalFormatting>
  <conditionalFormatting sqref="E514">
    <cfRule type="cellIs" dxfId="169" priority="201" operator="lessThan">
      <formula>0</formula>
    </cfRule>
  </conditionalFormatting>
  <conditionalFormatting sqref="H514">
    <cfRule type="cellIs" dxfId="168" priority="192" operator="lessThan">
      <formula>0</formula>
    </cfRule>
  </conditionalFormatting>
  <conditionalFormatting sqref="P513:P514">
    <cfRule type="cellIs" dxfId="167" priority="186" operator="lessThan">
      <formula>0</formula>
    </cfRule>
  </conditionalFormatting>
  <conditionalFormatting sqref="Q508:Q515">
    <cfRule type="cellIs" dxfId="166" priority="167" operator="lessThan">
      <formula>0</formula>
    </cfRule>
  </conditionalFormatting>
  <conditionalFormatting sqref="P508:P515">
    <cfRule type="cellIs" dxfId="165" priority="166" operator="lessThan">
      <formula>0</formula>
    </cfRule>
  </conditionalFormatting>
  <conditionalFormatting sqref="Q515">
    <cfRule type="cellIs" dxfId="164" priority="164" operator="lessThan">
      <formula>0</formula>
    </cfRule>
  </conditionalFormatting>
  <conditionalFormatting sqref="P515">
    <cfRule type="cellIs" dxfId="163" priority="163" operator="lessThan">
      <formula>0</formula>
    </cfRule>
  </conditionalFormatting>
  <conditionalFormatting sqref="B514">
    <cfRule type="expression" dxfId="162" priority="208">
      <formula>B514/#REF!&gt;1</formula>
    </cfRule>
    <cfRule type="expression" dxfId="161" priority="209">
      <formula>B514/#REF!&lt;1</formula>
    </cfRule>
  </conditionalFormatting>
  <conditionalFormatting sqref="C514">
    <cfRule type="expression" dxfId="160" priority="205">
      <formula>C514/B514&gt;1</formula>
    </cfRule>
    <cfRule type="expression" dxfId="159" priority="206">
      <formula>C514/B514&lt;1</formula>
    </cfRule>
  </conditionalFormatting>
  <conditionalFormatting sqref="D514">
    <cfRule type="expression" dxfId="158" priority="202">
      <formula>D514/C514&gt;1</formula>
    </cfRule>
    <cfRule type="expression" dxfId="157" priority="203">
      <formula>D514/C514&lt;1</formula>
    </cfRule>
  </conditionalFormatting>
  <conditionalFormatting sqref="E514">
    <cfRule type="expression" dxfId="156" priority="199">
      <formula>E514/D514&gt;1</formula>
    </cfRule>
    <cfRule type="expression" dxfId="155" priority="200">
      <formula>E514/D514&lt;1</formula>
    </cfRule>
  </conditionalFormatting>
  <conditionalFormatting sqref="F514">
    <cfRule type="expression" dxfId="154" priority="196">
      <formula>F514/E514&gt;1</formula>
    </cfRule>
    <cfRule type="expression" dxfId="153" priority="197">
      <formula>F514/E514&lt;1</formula>
    </cfRule>
  </conditionalFormatting>
  <conditionalFormatting sqref="G514">
    <cfRule type="expression" dxfId="152" priority="193">
      <formula>G514/F514&gt;1</formula>
    </cfRule>
    <cfRule type="expression" dxfId="151" priority="194">
      <formula>G514/F514&lt;1</formula>
    </cfRule>
  </conditionalFormatting>
  <conditionalFormatting sqref="H514">
    <cfRule type="expression" dxfId="150" priority="190">
      <formula>H514/G514&gt;1</formula>
    </cfRule>
    <cfRule type="expression" dxfId="149" priority="191">
      <formula>H514/G514&lt;1</formula>
    </cfRule>
  </conditionalFormatting>
  <conditionalFormatting sqref="I514:N514">
    <cfRule type="expression" dxfId="148" priority="187">
      <formula>I514/H514&gt;1</formula>
    </cfRule>
    <cfRule type="expression" dxfId="147" priority="188">
      <formula>I514/H514&lt;1</formula>
    </cfRule>
  </conditionalFormatting>
  <conditionalFormatting sqref="B509:B512">
    <cfRule type="cellIs" dxfId="146" priority="179" operator="lessThan">
      <formula>0</formula>
    </cfRule>
  </conditionalFormatting>
  <conditionalFormatting sqref="C509:C512">
    <cfRule type="expression" dxfId="145" priority="183">
      <formula>C509/B509&gt;1</formula>
    </cfRule>
    <cfRule type="expression" dxfId="144" priority="184">
      <formula>C509/B509&lt;1</formula>
    </cfRule>
  </conditionalFormatting>
  <conditionalFormatting sqref="D509:N512">
    <cfRule type="expression" dxfId="143" priority="180">
      <formula>D509/C509&gt;1</formula>
    </cfRule>
    <cfRule type="expression" dxfId="142" priority="181">
      <formula>D509/C509&lt;1</formula>
    </cfRule>
  </conditionalFormatting>
  <conditionalFormatting sqref="B509:B512">
    <cfRule type="expression" dxfId="141" priority="177">
      <formula>B509/#REF!&gt;1</formula>
    </cfRule>
    <cfRule type="expression" dxfId="140" priority="178">
      <formula>B509/#REF!&lt;1</formula>
    </cfRule>
  </conditionalFormatting>
  <conditionalFormatting sqref="C513">
    <cfRule type="cellIs" dxfId="139" priority="176" operator="lessThan">
      <formula>0</formula>
    </cfRule>
  </conditionalFormatting>
  <conditionalFormatting sqref="D513:N513">
    <cfRule type="cellIs" dxfId="138" priority="173" operator="lessThan">
      <formula>0</formula>
    </cfRule>
  </conditionalFormatting>
  <conditionalFormatting sqref="C513">
    <cfRule type="expression" dxfId="137" priority="174">
      <formula>C513/B513&gt;1</formula>
    </cfRule>
    <cfRule type="expression" dxfId="136" priority="175">
      <formula>C513/B513&lt;1</formula>
    </cfRule>
  </conditionalFormatting>
  <conditionalFormatting sqref="D513:N513">
    <cfRule type="expression" dxfId="135" priority="171">
      <formula>D513/C513&gt;1</formula>
    </cfRule>
    <cfRule type="expression" dxfId="134" priority="172">
      <formula>D513/C513&lt;1</formula>
    </cfRule>
  </conditionalFormatting>
  <conditionalFormatting sqref="B513">
    <cfRule type="cellIs" dxfId="133" priority="170" operator="lessThan">
      <formula>0</formula>
    </cfRule>
  </conditionalFormatting>
  <conditionalFormatting sqref="B513">
    <cfRule type="expression" dxfId="132" priority="168">
      <formula>B513/#REF!&gt;1</formula>
    </cfRule>
    <cfRule type="expression" dxfId="131" priority="169">
      <formula>B513/#REF!&lt;1</formula>
    </cfRule>
  </conditionalFormatting>
  <conditionalFormatting sqref="B509:N515 B508">
    <cfRule type="cellIs" dxfId="130" priority="165" operator="lessThan">
      <formula>0</formula>
    </cfRule>
  </conditionalFormatting>
  <conditionalFormatting sqref="B515:N515">
    <cfRule type="cellIs" dxfId="129" priority="162" operator="lessThan">
      <formula>0</formula>
    </cfRule>
  </conditionalFormatting>
  <conditionalFormatting sqref="O514">
    <cfRule type="cellIs" dxfId="128" priority="161" operator="lessThan">
      <formula>0</formula>
    </cfRule>
  </conditionalFormatting>
  <conditionalFormatting sqref="O514">
    <cfRule type="expression" dxfId="127" priority="159">
      <formula>O514/N514&gt;1</formula>
    </cfRule>
    <cfRule type="expression" dxfId="126" priority="160">
      <formula>O514/N514&lt;1</formula>
    </cfRule>
  </conditionalFormatting>
  <conditionalFormatting sqref="O509:O512">
    <cfRule type="cellIs" dxfId="125" priority="158" operator="lessThan">
      <formula>0</formula>
    </cfRule>
  </conditionalFormatting>
  <conditionalFormatting sqref="O509:O512">
    <cfRule type="expression" dxfId="124" priority="156">
      <formula>O509/N509&gt;1</formula>
    </cfRule>
    <cfRule type="expression" dxfId="123" priority="157">
      <formula>O509/N509&lt;1</formula>
    </cfRule>
  </conditionalFormatting>
  <conditionalFormatting sqref="O513">
    <cfRule type="cellIs" dxfId="122" priority="155" operator="lessThan">
      <formula>0</formula>
    </cfRule>
  </conditionalFormatting>
  <conditionalFormatting sqref="O513">
    <cfRule type="expression" dxfId="121" priority="153">
      <formula>O513/N513&gt;1</formula>
    </cfRule>
    <cfRule type="expression" dxfId="120" priority="154">
      <formula>O513/N513&lt;1</formula>
    </cfRule>
  </conditionalFormatting>
  <conditionalFormatting sqref="O509:O515">
    <cfRule type="cellIs" dxfId="119" priority="152" operator="lessThan">
      <formula>0</formula>
    </cfRule>
  </conditionalFormatting>
  <conditionalFormatting sqref="O515">
    <cfRule type="cellIs" dxfId="118" priority="151" operator="lessThan">
      <formula>0</formula>
    </cfRule>
  </conditionalFormatting>
  <conditionalFormatting sqref="O601">
    <cfRule type="cellIs" dxfId="117" priority="150" operator="lessThan">
      <formula>0</formula>
    </cfRule>
  </conditionalFormatting>
  <conditionalFormatting sqref="P609:P611">
    <cfRule type="cellIs" dxfId="116" priority="149" operator="lessThan">
      <formula>0</formula>
    </cfRule>
  </conditionalFormatting>
  <conditionalFormatting sqref="C374:M378 N374:N376 B373:B377">
    <cfRule type="cellIs" dxfId="115" priority="148" operator="lessThan">
      <formula>0</formula>
    </cfRule>
  </conditionalFormatting>
  <conditionalFormatting sqref="Q377">
    <cfRule type="cellIs" dxfId="114" priority="140" operator="lessThan">
      <formula>0</formula>
    </cfRule>
  </conditionalFormatting>
  <conditionalFormatting sqref="P373:Q373 Q374:Q376">
    <cfRule type="cellIs" dxfId="113" priority="147" operator="lessThan">
      <formula>0</formula>
    </cfRule>
  </conditionalFormatting>
  <conditionalFormatting sqref="P373">
    <cfRule type="cellIs" dxfId="112" priority="146" operator="lessThan">
      <formula>0</formula>
    </cfRule>
  </conditionalFormatting>
  <conditionalFormatting sqref="J374">
    <cfRule type="cellIs" dxfId="111" priority="144" operator="lessThan">
      <formula>0</formula>
    </cfRule>
  </conditionalFormatting>
  <conditionalFormatting sqref="K374:N375 J376:M377">
    <cfRule type="cellIs" dxfId="110" priority="145" operator="lessThan">
      <formula>0</formula>
    </cfRule>
  </conditionalFormatting>
  <conditionalFormatting sqref="Q378">
    <cfRule type="cellIs" dxfId="109" priority="142" operator="lessThan">
      <formula>0</formula>
    </cfRule>
  </conditionalFormatting>
  <conditionalFormatting sqref="B373">
    <cfRule type="cellIs" dxfId="108" priority="143" operator="lessThan">
      <formula>0</formula>
    </cfRule>
  </conditionalFormatting>
  <conditionalFormatting sqref="J375">
    <cfRule type="cellIs" dxfId="107" priority="141" operator="lessThan">
      <formula>0</formula>
    </cfRule>
  </conditionalFormatting>
  <conditionalFormatting sqref="Q377">
    <cfRule type="cellIs" dxfId="106" priority="139" operator="lessThan">
      <formula>0</formula>
    </cfRule>
  </conditionalFormatting>
  <conditionalFormatting sqref="J378:M378">
    <cfRule type="cellIs" dxfId="105" priority="138" operator="lessThan">
      <formula>0</formula>
    </cfRule>
  </conditionalFormatting>
  <conditionalFormatting sqref="C376:I377">
    <cfRule type="cellIs" dxfId="104" priority="137" operator="lessThan">
      <formula>0</formula>
    </cfRule>
  </conditionalFormatting>
  <conditionalFormatting sqref="C374:I374">
    <cfRule type="cellIs" dxfId="103" priority="136" operator="lessThan">
      <formula>0</formula>
    </cfRule>
  </conditionalFormatting>
  <conditionalFormatting sqref="C375:I375">
    <cfRule type="cellIs" dxfId="102" priority="135" operator="lessThan">
      <formula>0</formula>
    </cfRule>
  </conditionalFormatting>
  <conditionalFormatting sqref="C378:I378">
    <cfRule type="cellIs" dxfId="101" priority="134" operator="lessThan">
      <formula>0</formula>
    </cfRule>
  </conditionalFormatting>
  <conditionalFormatting sqref="N376">
    <cfRule type="cellIs" dxfId="100" priority="133" operator="lessThan">
      <formula>0</formula>
    </cfRule>
  </conditionalFormatting>
  <conditionalFormatting sqref="B374:B378">
    <cfRule type="cellIs" dxfId="99" priority="132" operator="lessThan">
      <formula>0</formula>
    </cfRule>
  </conditionalFormatting>
  <conditionalFormatting sqref="B375">
    <cfRule type="cellIs" dxfId="98" priority="129" operator="lessThan">
      <formula>0</formula>
    </cfRule>
  </conditionalFormatting>
  <conditionalFormatting sqref="B376:B377">
    <cfRule type="cellIs" dxfId="97" priority="131" operator="lessThan">
      <formula>0</formula>
    </cfRule>
  </conditionalFormatting>
  <conditionalFormatting sqref="B374">
    <cfRule type="cellIs" dxfId="96" priority="130" operator="lessThan">
      <formula>0</formula>
    </cfRule>
  </conditionalFormatting>
  <conditionalFormatting sqref="B378">
    <cfRule type="cellIs" dxfId="95" priority="128" operator="lessThan">
      <formula>0</formula>
    </cfRule>
  </conditionalFormatting>
  <conditionalFormatting sqref="N377">
    <cfRule type="cellIs" dxfId="94" priority="127" operator="lessThan">
      <formula>0</formula>
    </cfRule>
  </conditionalFormatting>
  <conditionalFormatting sqref="N378">
    <cfRule type="cellIs" dxfId="93" priority="126" operator="lessThan">
      <formula>0</formula>
    </cfRule>
  </conditionalFormatting>
  <conditionalFormatting sqref="N378">
    <cfRule type="cellIs" dxfId="92" priority="125" operator="lessThan">
      <formula>0</formula>
    </cfRule>
  </conditionalFormatting>
  <conditionalFormatting sqref="P374">
    <cfRule type="cellIs" dxfId="91" priority="124" operator="lessThan">
      <formula>0</formula>
    </cfRule>
  </conditionalFormatting>
  <conditionalFormatting sqref="P375:P376">
    <cfRule type="cellIs" dxfId="90" priority="123" operator="lessThan">
      <formula>0</formula>
    </cfRule>
  </conditionalFormatting>
  <conditionalFormatting sqref="P377:P378">
    <cfRule type="cellIs" dxfId="89" priority="122" operator="lessThan">
      <formula>0</formula>
    </cfRule>
  </conditionalFormatting>
  <conditionalFormatting sqref="O374:O376">
    <cfRule type="cellIs" dxfId="88" priority="121" operator="lessThan">
      <formula>0</formula>
    </cfRule>
  </conditionalFormatting>
  <conditionalFormatting sqref="O374:O375">
    <cfRule type="cellIs" dxfId="87" priority="120" operator="lessThan">
      <formula>0</formula>
    </cfRule>
  </conditionalFormatting>
  <conditionalFormatting sqref="O376">
    <cfRule type="cellIs" dxfId="86" priority="119" operator="lessThan">
      <formula>0</formula>
    </cfRule>
  </conditionalFormatting>
  <conditionalFormatting sqref="O378">
    <cfRule type="cellIs" dxfId="85" priority="116" operator="lessThan">
      <formula>0</formula>
    </cfRule>
  </conditionalFormatting>
  <conditionalFormatting sqref="O377">
    <cfRule type="cellIs" dxfId="84" priority="118" operator="lessThan">
      <formula>0</formula>
    </cfRule>
  </conditionalFormatting>
  <conditionalFormatting sqref="O378">
    <cfRule type="cellIs" dxfId="83" priority="117" operator="lessThan">
      <formula>0</formula>
    </cfRule>
  </conditionalFormatting>
  <conditionalFormatting sqref="B478:O481 B450:O453">
    <cfRule type="cellIs" dxfId="82" priority="115" operator="lessThan">
      <formula>0</formula>
    </cfRule>
  </conditionalFormatting>
  <conditionalFormatting sqref="B478:O481 B450:O453">
    <cfRule type="expression" dxfId="81" priority="113">
      <formula>B450/A450&gt;1</formula>
    </cfRule>
    <cfRule type="expression" dxfId="80" priority="114">
      <formula>B450/A450&lt;1</formula>
    </cfRule>
  </conditionalFormatting>
  <conditionalFormatting sqref="B482:O482 B454:O454">
    <cfRule type="cellIs" dxfId="79" priority="112" operator="lessThan">
      <formula>0</formula>
    </cfRule>
  </conditionalFormatting>
  <conditionalFormatting sqref="B482:O482 B454:O454">
    <cfRule type="expression" dxfId="78" priority="110">
      <formula>B454/A454&gt;1</formula>
    </cfRule>
    <cfRule type="expression" dxfId="77" priority="111">
      <formula>B454/A454&lt;1</formula>
    </cfRule>
  </conditionalFormatting>
  <conditionalFormatting sqref="B448:O448">
    <cfRule type="cellIs" dxfId="76" priority="109" operator="lessThan">
      <formula>0</formula>
    </cfRule>
  </conditionalFormatting>
  <conditionalFormatting sqref="Q455:Q456">
    <cfRule type="cellIs" dxfId="75" priority="106" operator="lessThan">
      <formula>0</formula>
    </cfRule>
  </conditionalFormatting>
  <conditionalFormatting sqref="B448:O448">
    <cfRule type="expression" dxfId="74" priority="107">
      <formula>B448/A448&gt;1</formula>
    </cfRule>
    <cfRule type="expression" dxfId="73" priority="108">
      <formula>B448/A448&lt;1</formula>
    </cfRule>
  </conditionalFormatting>
  <conditionalFormatting sqref="Q483">
    <cfRule type="cellIs" dxfId="72" priority="92" operator="lessThan">
      <formula>0</formula>
    </cfRule>
  </conditionalFormatting>
  <conditionalFormatting sqref="B456:O456">
    <cfRule type="cellIs" dxfId="71" priority="102" operator="lessThan">
      <formula>0</formula>
    </cfRule>
  </conditionalFormatting>
  <conditionalFormatting sqref="B456:O456">
    <cfRule type="expression" dxfId="70" priority="100">
      <formula>B456/A456&gt;1</formula>
    </cfRule>
    <cfRule type="expression" dxfId="69" priority="101">
      <formula>B456/A456&lt;1</formula>
    </cfRule>
  </conditionalFormatting>
  <conditionalFormatting sqref="P455:P456">
    <cfRule type="cellIs" dxfId="68" priority="105" operator="lessThan">
      <formula>0</formula>
    </cfRule>
  </conditionalFormatting>
  <conditionalFormatting sqref="B455:N455">
    <cfRule type="cellIs" dxfId="67" priority="104" operator="lessThan">
      <formula>0</formula>
    </cfRule>
  </conditionalFormatting>
  <conditionalFormatting sqref="O455">
    <cfRule type="cellIs" dxfId="66" priority="103" operator="lessThan">
      <formula>0</formula>
    </cfRule>
  </conditionalFormatting>
  <conditionalFormatting sqref="B464:O464">
    <cfRule type="cellIs" dxfId="65" priority="95" operator="lessThan">
      <formula>0</formula>
    </cfRule>
  </conditionalFormatting>
  <conditionalFormatting sqref="B464:O464">
    <cfRule type="expression" dxfId="64" priority="93">
      <formula>B464/A464&gt;1</formula>
    </cfRule>
    <cfRule type="expression" dxfId="63" priority="94">
      <formula>B464/A464&lt;1</formula>
    </cfRule>
  </conditionalFormatting>
  <conditionalFormatting sqref="P483">
    <cfRule type="cellIs" dxfId="62" priority="91" operator="lessThan">
      <formula>0</formula>
    </cfRule>
  </conditionalFormatting>
  <conditionalFormatting sqref="Q463:Q464">
    <cfRule type="cellIs" dxfId="61" priority="99" operator="lessThan">
      <formula>0</formula>
    </cfRule>
  </conditionalFormatting>
  <conditionalFormatting sqref="P463:P464">
    <cfRule type="cellIs" dxfId="60" priority="98" operator="lessThan">
      <formula>0</formula>
    </cfRule>
  </conditionalFormatting>
  <conditionalFormatting sqref="B463:N463">
    <cfRule type="cellIs" dxfId="59" priority="97" operator="lessThan">
      <formula>0</formula>
    </cfRule>
  </conditionalFormatting>
  <conditionalFormatting sqref="O463">
    <cfRule type="cellIs" dxfId="58" priority="96" operator="lessThan">
      <formula>0</formula>
    </cfRule>
  </conditionalFormatting>
  <conditionalFormatting sqref="B483:N483">
    <cfRule type="cellIs" dxfId="57" priority="90" operator="lessThan">
      <formula>0</formula>
    </cfRule>
  </conditionalFormatting>
  <conditionalFormatting sqref="O483">
    <cfRule type="cellIs" dxfId="56" priority="89" operator="lessThan">
      <formula>0</formula>
    </cfRule>
  </conditionalFormatting>
  <conditionalFormatting sqref="P517:P520">
    <cfRule type="cellIs" dxfId="55" priority="83" operator="lessThan">
      <formula>0</formula>
    </cfRule>
  </conditionalFormatting>
  <conditionalFormatting sqref="P516:Q516">
    <cfRule type="cellIs" dxfId="54" priority="88" operator="lessThan">
      <formula>0</formula>
    </cfRule>
  </conditionalFormatting>
  <conditionalFormatting sqref="Q517:Q520">
    <cfRule type="cellIs" dxfId="53" priority="87" operator="lessThan">
      <formula>0</formula>
    </cfRule>
  </conditionalFormatting>
  <conditionalFormatting sqref="Q521">
    <cfRule type="cellIs" dxfId="52" priority="86" operator="lessThan">
      <formula>0</formula>
    </cfRule>
  </conditionalFormatting>
  <conditionalFormatting sqref="Q521">
    <cfRule type="cellIs" dxfId="51" priority="85" operator="lessThan">
      <formula>0</formula>
    </cfRule>
  </conditionalFormatting>
  <conditionalFormatting sqref="B516">
    <cfRule type="cellIs" dxfId="50" priority="84" operator="lessThan">
      <formula>0</formula>
    </cfRule>
  </conditionalFormatting>
  <conditionalFormatting sqref="Q522">
    <cfRule type="cellIs" dxfId="49" priority="82" operator="lessThan">
      <formula>0</formula>
    </cfRule>
  </conditionalFormatting>
  <conditionalFormatting sqref="Q523">
    <cfRule type="cellIs" dxfId="48" priority="80" operator="lessThan">
      <formula>0</formula>
    </cfRule>
  </conditionalFormatting>
  <conditionalFormatting sqref="P523">
    <cfRule type="cellIs" dxfId="47" priority="79" operator="lessThan">
      <formula>0</formula>
    </cfRule>
  </conditionalFormatting>
  <conditionalFormatting sqref="P521:P522">
    <cfRule type="cellIs" dxfId="46" priority="81" operator="lessThan">
      <formula>0</formula>
    </cfRule>
  </conditionalFormatting>
  <conditionalFormatting sqref="B523:N523">
    <cfRule type="cellIs" dxfId="45" priority="78" operator="lessThan">
      <formula>0</formula>
    </cfRule>
  </conditionalFormatting>
  <conditionalFormatting sqref="B522:O522">
    <cfRule type="cellIs" dxfId="44" priority="75" operator="lessThan">
      <formula>0</formula>
    </cfRule>
  </conditionalFormatting>
  <conditionalFormatting sqref="B522:O522">
    <cfRule type="expression" dxfId="43" priority="76">
      <formula>B522/#REF!&gt;1</formula>
    </cfRule>
    <cfRule type="expression" dxfId="42" priority="77">
      <formula>B522/#REF!&lt;1</formula>
    </cfRule>
  </conditionalFormatting>
  <conditionalFormatting sqref="O523">
    <cfRule type="cellIs" dxfId="41" priority="74" operator="lessThan">
      <formula>0</formula>
    </cfRule>
  </conditionalFormatting>
  <conditionalFormatting sqref="P525:P528">
    <cfRule type="cellIs" dxfId="40" priority="68" operator="lessThan">
      <formula>0</formula>
    </cfRule>
  </conditionalFormatting>
  <conditionalFormatting sqref="P524:Q524">
    <cfRule type="cellIs" dxfId="39" priority="73" operator="lessThan">
      <formula>0</formula>
    </cfRule>
  </conditionalFormatting>
  <conditionalFormatting sqref="Q525:Q528">
    <cfRule type="cellIs" dxfId="38" priority="72" operator="lessThan">
      <formula>0</formula>
    </cfRule>
  </conditionalFormatting>
  <conditionalFormatting sqref="Q529">
    <cfRule type="cellIs" dxfId="37" priority="71" operator="lessThan">
      <formula>0</formula>
    </cfRule>
  </conditionalFormatting>
  <conditionalFormatting sqref="Q529">
    <cfRule type="cellIs" dxfId="36" priority="70" operator="lessThan">
      <formula>0</formula>
    </cfRule>
  </conditionalFormatting>
  <conditionalFormatting sqref="B524">
    <cfRule type="cellIs" dxfId="35" priority="69" operator="lessThan">
      <formula>0</formula>
    </cfRule>
  </conditionalFormatting>
  <conditionalFormatting sqref="Q530">
    <cfRule type="cellIs" dxfId="34" priority="67" operator="lessThan">
      <formula>0</formula>
    </cfRule>
  </conditionalFormatting>
  <conditionalFormatting sqref="Q531">
    <cfRule type="cellIs" dxfId="33" priority="65" operator="lessThan">
      <formula>0</formula>
    </cfRule>
  </conditionalFormatting>
  <conditionalFormatting sqref="P531">
    <cfRule type="cellIs" dxfId="32" priority="64" operator="lessThan">
      <formula>0</formula>
    </cfRule>
  </conditionalFormatting>
  <conditionalFormatting sqref="P529:P530">
    <cfRule type="cellIs" dxfId="31" priority="66" operator="lessThan">
      <formula>0</formula>
    </cfRule>
  </conditionalFormatting>
  <conditionalFormatting sqref="B531:N531">
    <cfRule type="cellIs" dxfId="30" priority="63" operator="lessThan">
      <formula>0</formula>
    </cfRule>
  </conditionalFormatting>
  <conditionalFormatting sqref="B530:O530">
    <cfRule type="cellIs" dxfId="29" priority="60" operator="lessThan">
      <formula>0</formula>
    </cfRule>
  </conditionalFormatting>
  <conditionalFormatting sqref="B530:O530">
    <cfRule type="expression" dxfId="28" priority="61">
      <formula>B530/#REF!&gt;1</formula>
    </cfRule>
    <cfRule type="expression" dxfId="27" priority="62">
      <formula>B530/#REF!&lt;1</formula>
    </cfRule>
  </conditionalFormatting>
  <conditionalFormatting sqref="O531">
    <cfRule type="cellIs" dxfId="26" priority="59" operator="lessThan">
      <formula>0</formula>
    </cfRule>
  </conditionalFormatting>
  <conditionalFormatting sqref="P471:Q471 B471">
    <cfRule type="cellIs" dxfId="25" priority="58" operator="lessThan">
      <formula>0</formula>
    </cfRule>
  </conditionalFormatting>
  <conditionalFormatting sqref="Q472:Q476">
    <cfRule type="cellIs" dxfId="24" priority="57" operator="lessThan">
      <formula>0</formula>
    </cfRule>
  </conditionalFormatting>
  <conditionalFormatting sqref="P472:P475">
    <cfRule type="cellIs" dxfId="23" priority="56" operator="lessThan">
      <formula>0</formula>
    </cfRule>
  </conditionalFormatting>
  <conditionalFormatting sqref="P476">
    <cfRule type="cellIs" dxfId="22" priority="55" operator="lessThan">
      <formula>0</formula>
    </cfRule>
  </conditionalFormatting>
  <conditionalFormatting sqref="B361:O361 B366:O366">
    <cfRule type="cellIs" dxfId="21" priority="54" operator="lessThan">
      <formula>0</formula>
    </cfRule>
  </conditionalFormatting>
  <conditionalFormatting sqref="C366:M366 B361">
    <cfRule type="cellIs" dxfId="20" priority="53" operator="lessThan">
      <formula>0</formula>
    </cfRule>
  </conditionalFormatting>
  <conditionalFormatting sqref="O366">
    <cfRule type="cellIs" dxfId="19" priority="30" operator="lessThan">
      <formula>0</formula>
    </cfRule>
  </conditionalFormatting>
  <conditionalFormatting sqref="O366">
    <cfRule type="cellIs" dxfId="18" priority="31" operator="lessThan">
      <formula>0</formula>
    </cfRule>
  </conditionalFormatting>
  <conditionalFormatting sqref="B361">
    <cfRule type="cellIs" dxfId="17" priority="49" operator="lessThan">
      <formula>0</formula>
    </cfRule>
  </conditionalFormatting>
  <conditionalFormatting sqref="B356:O359">
    <cfRule type="cellIs" dxfId="16" priority="29" operator="lessThan">
      <formula>0</formula>
    </cfRule>
  </conditionalFormatting>
  <conditionalFormatting sqref="B362:O364">
    <cfRule type="cellIs" dxfId="15" priority="27" operator="lessThan">
      <formula>0</formula>
    </cfRule>
  </conditionalFormatting>
  <conditionalFormatting sqref="B364:O364">
    <cfRule type="cellIs" dxfId="14" priority="25" operator="lessThan">
      <formula>0</formula>
    </cfRule>
  </conditionalFormatting>
  <conditionalFormatting sqref="H366">
    <cfRule type="cellIs" dxfId="13" priority="45" operator="lessThan">
      <formula>0</formula>
    </cfRule>
  </conditionalFormatting>
  <conditionalFormatting sqref="C366:M366">
    <cfRule type="cellIs" dxfId="12" priority="47" operator="lessThan">
      <formula>0</formula>
    </cfRule>
  </conditionalFormatting>
  <conditionalFormatting sqref="B362:O365">
    <cfRule type="cellIs" dxfId="11" priority="23" operator="lessThan">
      <formula>0</formula>
    </cfRule>
  </conditionalFormatting>
  <conditionalFormatting sqref="B366">
    <cfRule type="cellIs" dxfId="10" priority="43" operator="lessThan">
      <formula>0</formula>
    </cfRule>
  </conditionalFormatting>
  <conditionalFormatting sqref="B366">
    <cfRule type="cellIs" dxfId="9" priority="39" operator="lessThan">
      <formula>0</formula>
    </cfRule>
  </conditionalFormatting>
  <conditionalFormatting sqref="N366">
    <cfRule type="cellIs" dxfId="8" priority="37" operator="lessThan">
      <formula>0</formula>
    </cfRule>
  </conditionalFormatting>
  <conditionalFormatting sqref="N366">
    <cfRule type="cellIs" dxfId="7" priority="36" operator="lessThan">
      <formula>0</formula>
    </cfRule>
  </conditionalFormatting>
  <conditionalFormatting sqref="B362:O365">
    <cfRule type="cellIs" dxfId="6" priority="28" operator="lessThan">
      <formula>0</formula>
    </cfRule>
  </conditionalFormatting>
  <conditionalFormatting sqref="B363:O363">
    <cfRule type="cellIs" dxfId="5" priority="26" operator="lessThan">
      <formula>0</formula>
    </cfRule>
  </conditionalFormatting>
  <conditionalFormatting sqref="B365:O365">
    <cfRule type="cellIs" dxfId="4" priority="24" operator="lessThan">
      <formula>0</formula>
    </cfRule>
  </conditionalFormatting>
  <conditionalFormatting sqref="O614">
    <cfRule type="cellIs" dxfId="3"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g E A A B Q S w M E F A A C A A g A E H M 6 V o 2 Y c i i k A A A A 9 g A A A B I A H A B D b 2 5 m a W c v U G F j a 2 F n Z S 5 4 b W w g o h g A K K A U A A A A A A A A A A A A A A A A A A A A A A A A A A A A h Y 9 N D o I w G E S v Q r q n f 8 T E k F I W b i U x I R q 3 T a n Y C B + G F s v d X H g k r y B G U X c u 5 8 1 b z N y v N 5 G P b R N d T O 9 s B x l i m K L I g O 4 q C 3 W G B n + I l y i X Y q P 0 S d U m m m R w 6 e i q D B 2 9 P 6 e E h B B w S H D X 1 4 R T y s i + W J f 6 a F q F P r L 9 L 8 c W n F e g D Z J i 9 x o j O W a M 4 w V P M B V k h q K w 8 B X 4 t P f Z / k C x G h o / 9 E Y a i L e l I H M U 5 P 1 B P g B Q S w M E F A A C A A g A E H M 6 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B z O l Y J 2 l Q Z o g E A A K 4 E A A A T A B w A R m 9 y b X V s Y X M v U 2 V j d G l v b j E u b S C i G A A o o B Q A A A A A A A A A A A A A A A A A A A A A A A A A A A D V k 1 F r w j A Q x 9 8 F v 0 P o c L Q g r c r Y w 4 Y M V z s R V i d r c Y w x R o y 3 2 t k m p b n i R P z u S 6 t D p X n Z 4 / r S 5 H f / + y f X 3 k l g G A t O g v 2 7 e 9 t s N B t y S X N Y k C C m q a u W S P o k A W w 2 i H o C U e Q M F H m B u T 2 l E Z j l w h U c g a M 0 j S V i d u M 4 U u W y M t d m I n U k C r Z y D M t q 7 0 2 G F G l P e e z N t r 3 d W 0 n e D 9 E L Q 5 3 K I 3 W D c J O B o X Q h n S d g h z n l 8 l P k q S u S I u V l U J q V V X u 7 N S Y 0 B a N N U F G C 8 I 2 7 N l F Q 2 I q N O V 5 f 2 a W + g o 8 x X 8 m a N I g j X o O P V O I v 5 E U 6 h 7 z C 7 j J q a f C s v B f o A j Q p g J g r S x P z X Z o R 0 9 e F p o 6 n p f e z 2 k W H W u l w G t S U 3 p G d K J + f B r q K n p 8 8 H Z 5 M f R 1 + j S F Z t G o n P j w k g q I u w R / V 1 T 6 N Y t b V i c t A T / d B v J H u H 4 3 O r H d W s x F z b Y O d 9 T w g 5 n Q B 4 8 H g Q z U 1 A y 4 L + d f + l 2 o A 1 u u 1 L Q 9 m 1 Q w M O E 0 2 E p V S V q a O K 9 J M n V k 2 s P 0 l s z u 2 3 4 c i i 1 m / 2 7 l M a b 4 C 7 A d e e D 4 4 n e P g d A 6 D c y y t E p w W d G H o S z J 7 l v H v 6 v o B U E s B A i 0 A F A A C A A g A E H M 6 V o 2 Y c i i k A A A A 9 g A A A B I A A A A A A A A A A A A A A A A A A A A A A E N v b m Z p Z y 9 Q Y W N r Y W d l L n h t b F B L A Q I t A B Q A A g A I A B B z O l Y P y u m r p A A A A O k A A A A T A A A A A A A A A A A A A A A A A P A A A A B b Q 2 9 u d G V u d F 9 U e X B l c 1 0 u e G 1 s U E s B A i 0 A F A A C A A g A E H M 6 V g n a V B m i A Q A A r g Q A A B M A A A A A A A A A A A A A A A A A 4 Q E A A E Z v c m 1 1 b G F z L 1 N l Y 3 R p b 2 4 x L m 1 Q S w U G A A A A A A M A A w D C A A A A 0 A 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e U Q A A A A A A A B X R 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I t M D Q t M j R U M D M 6 M z k 6 N T A u M T I 0 M z k 0 O V o i I C 8 + P E V u d H J 5 I F R 5 c G U 9 I k Z p b G x F c n J v c k N v d W 5 0 I i B W Y W x 1 Z T 0 i b D A 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F c n J v c k N v Z G U i I F Z h b H V l P S J z V W 5 r b m 9 3 b i I g L z 4 8 R W 5 0 c n k g V H l w Z T 0 i R m l s b F N 0 Y X R 1 c y I g V m F s d W U 9 I n N X Y W l 0 a W 5 n R m 9 y R X h j Z W x S Z W Z y Z X N o I i A v P j x F b n R y e S B U e X B l P S J G a W x s Q 2 9 1 b n Q i I F Z h b H V l P S J s N z c 5 I i A v P j x F b n R y e S B U e X B l P S J B Z G R l Z F R v R G F 0 Y U 1 v Z G V s I i B W Y W x 1 Z T 0 i b D A i I C 8 + P E V u d H J 5 I F R 5 c G U 9 I l J l b G F 0 a W 9 u c 2 h p c E l u Z m 9 D b 2 5 0 Y W l u Z X I i I F Z h b H V l P S J z e y Z x d W 9 0 O 2 N v b H V t b k N v d W 5 0 J n F 1 b 3 Q 7 O j I 0 L C Z x d W 9 0 O 2 t l e U N v b H V t b k 5 h b W V z J n F 1 b 3 Q 7 O l t d L C Z x d W 9 0 O 3 F 1 Z X J 5 U m V s Y X R p b 2 5 z a G l w c y Z x d W 9 0 O z p b X S w m c X V v d D t j 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D b 2 x 1 b W 5 D b 3 V u d C Z x d W 9 0 O z o y N C w m c X V v d D t L Z X l D b 2 x 1 b W 5 O Y W 1 l c y Z x d W 9 0 O z p b X S w m c X V v d D t D 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S Z W x h d G l v b n N o a X B J b m Z v J n F 1 b 3 Q 7 O l t d f S 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S X R l b T 4 8 S X R l b U x v Y 2 F 0 a W 9 u P j x J d G V t V H l w Z T 5 G b 3 J t d W x h P C 9 J d G V t V H l w Z T 4 8 S X R l b V B h d G g + U 2 V j d G l v b j E v U 2 V 0 d H J h Z G V J Q U F f Q 2 9 u Y 2 V u c 3 V z P C 9 J d G V t U G F 0 a D 4 8 L 0 l 0 Z W 1 M b 2 N h d G l v b j 4 8 U 3 R h Y m x l R W 5 0 c m l l c z 4 8 R W 5 0 c n k g V H l w Z T 0 i S X N Q c m l 2 Y X R l I i B W Y W x 1 Z T 0 i b D A i I C 8 + P E V u d H J 5 I F R 5 c G U 9 I k J 1 Z m Z l c k 5 l e H R S Z W Z y Z X N o I i B W Y W x 1 Z T 0 i b D E i I C 8 + P E V u d H J 5 I F R 5 c G U 9 I l J l c 3 V s d F R 5 c G U i I F Z h b H V l P S J z R X h j Z X B 0 a W 9 u 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Q n V m Z m V y T m V 4 d F J l Z n J l c 2 g i I F Z h b H V l P S J s M S I g L z 4 8 R W 5 0 c n k g V H l w Z T 0 i U m V z d W x 0 V H l w Z S I g V m F s d W U 9 I n N F e G N l c H R p b 2 4 i I C 8 + P E V u d H J 5 I F R 5 c G U 9 I k 5 h b W V V c G R h d G V k Q W Z 0 Z X J G a W x s I i B W Y W x 1 Z T 0 i b D A i I C 8 + P E V u d H J 5 I F R 5 c G U 9 I k 5 h d m l n Y X R p b 2 5 T d G V w T m F t Z S I g V m F s d W U 9 I n N O Y X Z p Z 2 F 0 a W 9 u I i A v P j x F b n R y e S B U e X B l P S J G a W x s R W 5 h Y m x l Z C I g V m F s d W U 9 I m w x I i A v P j x F b n R y e S B U e X B l P S J G a W x s T 2 J q Z W N 0 V H l w Z S I g V m F s d W U 9 I n N U Y W J s Z S I g L z 4 8 R W 5 0 c n k g V H l w Z T 0 i R m l s b F R v R G F 0 Y U 1 v Z G V s R W 5 h Y m x l Z C I g V m F s d W U 9 I m w w I i A v P j x F b n R y e S B U e X B l P S J G a W x s V G F y Z 2 V 0 I i B W Y W x 1 Z T 0 i c 1 N l d H R y Y W R l S U F B X 0 N v b m N l b n N 1 c z Q i I C 8 + P E V u d H J 5 I F R 5 c G U 9 I k Z p b G x l Z E N v b X B s Z X R l U m V z d W x 0 V G 9 X b 3 J r c 2 h l Z X Q i I F Z h b H V l P S J s M 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T G F z d F V w Z G F 0 Z W Q i I F Z h b H V l P S J k M j A y M y 0 w M S 0 y N l Q w N z o y N D o x N y 4 2 N j k 2 N j Y 2 W i I g L z 4 8 R W 5 0 c n k g V H l w Z T 0 i R m l s b E V y c m 9 y Q 2 9 1 b n Q i I F Z h b H V l P S J s M C I g L z 4 8 R W 5 0 c n k g V H l w Z T 0 i R m l s b E N v b H V t b l R 5 c G V z I i B W Y W x 1 Z T 0 i c 0 J n W U d C Z 1 l H Q m d Z R 0 J n W U d C Z 1 k 9 I i A v P j x F b n R y e S B U e X B l P S J G a W x s R X J y b 3 J D b 2 R l I i B W Y W x 1 Z T 0 i c 1 V u a 2 5 v d 2 4 i I C 8 + P E V u d H J 5 I F R 5 c G U 9 I k Z p b G x D b 2 x 1 b W 5 O Y W 1 l c y I g V m F s d W U 9 I n N b J n F 1 b 3 Q 7 T m V 0 I F B y b 2 Z p d C 8 g V m F s d W F 0 a W 9 u I O C 4 q + C 4 o e C 4 p + C 4 l C / g u K v g u L j g u Y n g u J k q K i o q I O C 4 o u C 4 r e C 4 l O C 4 o + C 4 p + C 4 o e C 4 l + C 4 u O C 4 g e C 4 q + C 4 o e C 4 p + C 4 l C B R b 1 E l I F l v W S U m c X V v d D s s J n F 1 b 3 Q 7 M j A y M S B B Y 3 R 1 Y W w g T m V 0 I F B y b 2 Z p d C A o 4 L i l 4 L m J 4 L i y 4 L i Z 4 L i a 4 L i y 4 L i X K S A t I C 0 g L S o 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e L u C 4 h C 4 g M j I g L S A t K i o g L S Z x d W 9 0 O y w m c X V v d D s y M D I z I E 5 l d C B Q c m 9 m a X Q g R m 9 y Z W N h c 3 Q g I C j g u K X g u Y n g u L L g u J n g u J r g u L L g u J c p I O C 4 k y D g u I E u 4 L i i L i A y M i A t I C 0 g L S Z x d W 9 0 O y w m c X V v d D s y M D I z I E 5 l d C B Q c m 9 m a X Q g R m 9 y Z W N h c 3 Q g I C j g u K X g u Y n g u L L g u J n g u J r g u L L g u J c p I O C 4 k y D g u J g u 4 L i E L i A y M i A t I C 0 g L S Z x d W 9 0 O y w m c X V v d D s y M D I z I E 5 l d C B Q c m 9 m a X Q g R m 9 y Z W N h c 3 Q g I C j g u K X g u Y n g u L L g u J n g u J r g u L L g u J c p I O C 4 k y D g u K H g u L U u 4 L i E L i A y M y A t I C 0 g L S Z x d W 9 0 O y w m c X V v d D s y M D I z I E 5 l d C B Q c m 9 m a X Q g R m 9 y Z W N h c 3 Q g I C j g u K X g u Y n g u L L g u J n g u J r g u L L g u J c p I O C 4 k y D g u J 4 u 4 L i E L i A y M y A t I C 0 q K i A t J n F 1 b 3 Q 7 L C Z x d W 9 0 O 1 Z h b H V h d G l v b i B G b 3 J l Y 2 F z d C A y M l A v R S o q K i Z x d W 9 0 O y w m c X V v d D t W Y W x 1 Y X R p b 2 4 g R m 9 y Z W N h c 3 Q g M j J Q L 0 J W K i o q J n F 1 b 3 Q 7 L C Z x d W 9 0 O 1 Z h b H V h d G l v b i B G b 3 J l Y 2 F z d C A y M k R J V i Z x d W 9 0 O y w m c X V v d D t W Y W x 1 Y X R p b 2 4 g R m 9 y Z W N h c 3 Q g V G F y Z 2 V 0 I F B y a W N l 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Q 2 9 s d W 1 u Q 2 9 1 b n Q m c X V v d D s 6 M T Q s J n F 1 b 3 Q 7 S 2 V 5 Q 2 9 s d W 1 u T m F t Z X M m c X V v d D s 6 W 1 0 s J n F 1 b 3 Q 7 Q 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U m V s Y X R p b 2 5 z a G l w S W 5 m b y Z x d W 9 0 O z p b X X 0 i I C 8 + P C 9 T d G F i b G V F b n R y a W V z P j w v S X R l b T 4 8 S X R l b T 4 8 S X R l b U x v Y 2 F 0 a W 9 u P j x J d G V t V H l w Z T 5 G b 3 J t d W x h P C 9 J d G V t V H l w Z T 4 8 S X R l b V B h d G g + U 2 V j d G l v b j E v U 2 V 0 d H J h Z G V J Q U F f Q 2 9 u Y 2 V u c 3 V z J T I w K D I p L 1 N v d X J j Z T w v S X R l b V B h d G g + P C 9 J d G V t T G 9 j Y X R p b 2 4 + P F N 0 Y W J s Z U V u d H J p Z X M g L z 4 8 L 0 l 0 Z W 0 + P E l 0 Z W 0 + P E l 0 Z W 1 M b 2 N h d G l v b j 4 8 S X R l b V R 5 c G U + R m 9 y b X V s Y T w v S X R l b V R 5 c G U + P E l 0 Z W 1 Q Y X R o P l N l Y 3 R p b 2 4 x L 1 N l d H R y Y W R l S U F B X 0 N v b m N l b n N 1 c y U y M C g y K S 9 E Y X R h M D w v S X R l b V B h d G g + P C 9 J d G V t T G 9 j Y X R p b 2 4 + P F N 0 Y W J s Z U V u d H J p Z X M g L z 4 8 L 0 l 0 Z W 0 + P C 9 J d G V t c z 4 8 L 0 x v Y 2 F s U G F j a 2 F n Z U 1 l d G F k Y X R h R m l s Z T 4 W A A A A U E s F B g A A A A A A A A A A A A A A A A A A A A A A A C Y B A A A B A A A A 0 I y d 3 w E V 0 R G M e g D A T 8 K X 6 w E A A A C e D u v X i z t a Q 7 j c 3 j K E C r i w A A A A A A I A A A A A A B B m A A A A A Q A A I A A A A B Q / y / K G + t 5 2 m 4 Z 1 9 w / m v q r R n a J b S M D U P G D q h X q Z U R G / A A A A A A 6 A A A A A A g A A I A A A A I 7 l Y G I e I x q T f w A Y V f n p u l H 7 2 + M a C f N q 1 / 8 Y y i h z 2 x f I U A A A A C 6 Q p v A W M + i S t V v t Y F 8 k 4 1 W V 7 i a m w S l J e q t T S T j N O g P p e y f r G y m 7 q B j 3 4 Q 3 2 U Z K w 1 p 2 S 5 b t i W U K P O z J d 1 + v t P E 3 5 c 3 c J u L w d 8 K p E D Y O d / O c U Q A A A A D 8 1 d I + F u c Q B c T P e v R W k f s J V w Z y d 7 q d i 7 H 2 b u N V U 9 4 d V Z P 5 s o q H 4 D 4 9 8 + W K l L k E x s R i C y u L W T 5 G 5 / 3 T m c h l Q f k I = < / 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BOL</vt:lpstr>
      <vt:lpstr>Price</vt:lpstr>
      <vt:lpstr>Concensus</vt:lpstr>
      <vt:lpstr>Form - Normal</vt:lpstr>
      <vt:lpstr>Form - Financial</vt:lpstr>
      <vt:lpstr>CPALL</vt:lpstr>
      <vt:lpstr>MAKRO</vt:lpstr>
      <vt:lpstr>MTC</vt:lpstr>
      <vt:lpstr>Price!Price_1</vt:lpstr>
      <vt:lpstr>Price!Price_mai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Apirat</cp:lastModifiedBy>
  <dcterms:created xsi:type="dcterms:W3CDTF">2020-09-21T15:20:24Z</dcterms:created>
  <dcterms:modified xsi:type="dcterms:W3CDTF">2023-01-26T07:24:36Z</dcterms:modified>
</cp:coreProperties>
</file>